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2.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hidePivotFieldList="1"/>
  <mc:AlternateContent xmlns:mc="http://schemas.openxmlformats.org/markup-compatibility/2006">
    <mc:Choice Requires="x15">
      <x15ac:absPath xmlns:x15ac="http://schemas.microsoft.com/office/spreadsheetml/2010/11/ac" url="\\ferrerepy02\Contabilidad\REGIONAL AFPISA\INFORMES CNV\01. INFORMES PRESENTADOS\2022\AFPISA\01 - Marzo 2022\"/>
    </mc:Choice>
  </mc:AlternateContent>
  <xr:revisionPtr revIDLastSave="0" documentId="13_ncr:1_{4B336BC5-D49B-4522-9640-09350F3F87FD}" xr6:coauthVersionLast="47" xr6:coauthVersionMax="47" xr10:uidLastSave="{00000000-0000-0000-0000-000000000000}"/>
  <bookViews>
    <workbookView xWindow="-108" yWindow="-108" windowWidth="23256" windowHeight="12576" tabRatio="854" activeTab="3" xr2:uid="{00000000-000D-0000-FFFF-FFFF00000000}"/>
  </bookViews>
  <sheets>
    <sheet name="Índice" sheetId="1" r:id="rId1"/>
    <sheet name="CLASIFICACION" sheetId="11" state="hidden" r:id="rId2"/>
    <sheet name="BG 032022" sheetId="2" state="hidden" r:id="rId3"/>
    <sheet name="Activo Neto" sheetId="5" r:id="rId4"/>
    <sheet name="Estado de Ingresos y Egresos" sheetId="6" r:id="rId5"/>
    <sheet name="Variacion del Activo Neto" sheetId="7" r:id="rId6"/>
    <sheet name="Flujos de Efectivo" sheetId="8" r:id="rId7"/>
    <sheet name="CA EF" sheetId="9" state="hidden" r:id="rId8"/>
    <sheet name="Nota 1 a Nota 3.5" sheetId="10" r:id="rId9"/>
    <sheet name="Nota 3.6 a Nota 8" sheetId="4" r:id="rId10"/>
  </sheets>
  <definedNames>
    <definedName name="\a" localSheetId="1">#REF!</definedName>
    <definedName name="\a" localSheetId="0">#REF!</definedName>
    <definedName name="\a" localSheetId="8">#REF!</definedName>
    <definedName name="\a" localSheetId="9">#REF!</definedName>
    <definedName name="\a">#REF!</definedName>
    <definedName name="_____DAT23" localSheetId="8">#REF!</definedName>
    <definedName name="_____DAT23" localSheetId="9">#REF!</definedName>
    <definedName name="_____DAT23">#REF!</definedName>
    <definedName name="_____DAT24" localSheetId="8">#REF!</definedName>
    <definedName name="_____DAT24" localSheetId="9">#REF!</definedName>
    <definedName name="_____DAT24">#REF!</definedName>
    <definedName name="____DAT23">#REF!</definedName>
    <definedName name="____DAT24">#REF!</definedName>
    <definedName name="___DAT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2">#REF!</definedName>
    <definedName name="___DAT23">#REF!</definedName>
    <definedName name="___DAT24">#REF!</definedName>
    <definedName name="___DAT3">#REF!</definedName>
    <definedName name="___DAT4">#REF!</definedName>
    <definedName name="___DAT5">#REF!</definedName>
    <definedName name="___DAT6">#REF!</definedName>
    <definedName name="___DAT7">#REF!</definedName>
    <definedName name="___DAT8">#REF!</definedName>
    <definedName name="__DAT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2">#REF!</definedName>
    <definedName name="__DAT23" localSheetId="5">#REF!</definedName>
    <definedName name="__DAT23">#REF!</definedName>
    <definedName name="__DAT24" localSheetId="5">#REF!</definedName>
    <definedName name="__DAT24">#REF!</definedName>
    <definedName name="__DAT3">#REF!</definedName>
    <definedName name="__DAT4">#REF!</definedName>
    <definedName name="__DAT5">#REF!</definedName>
    <definedName name="__DAT6">#REF!</definedName>
    <definedName name="__DAT7">#REF!</definedName>
    <definedName name="__DAT8">#REF!</definedName>
    <definedName name="__RSE1">#REF!</definedName>
    <definedName name="__RSE2">#REF!</definedName>
    <definedName name="_DAT1">#REF!</definedName>
    <definedName name="_DAT12">#REF!</definedName>
    <definedName name="_DAT13" localSheetId="5">#REF!</definedName>
    <definedName name="_DAT13">#REF!</definedName>
    <definedName name="_DAT14" localSheetId="5">#REF!</definedName>
    <definedName name="_DAT14">#REF!</definedName>
    <definedName name="_DAT15">#REF!</definedName>
    <definedName name="_DAT16">#REF!</definedName>
    <definedName name="_DAT17" localSheetId="5">#REF!</definedName>
    <definedName name="_DAT17">#REF!</definedName>
    <definedName name="_DAT18" localSheetId="5">#REF!</definedName>
    <definedName name="_DAT18">#REF!</definedName>
    <definedName name="_DAT19" localSheetId="5">#REF!</definedName>
    <definedName name="_DAT19">#REF!</definedName>
    <definedName name="_DAT2">#REF!</definedName>
    <definedName name="_DAT20" localSheetId="5">#REF!</definedName>
    <definedName name="_DAT20">#REF!</definedName>
    <definedName name="_DAT22" localSheetId="5">#REF!</definedName>
    <definedName name="_DAT22">#REF!</definedName>
    <definedName name="_DAT23" localSheetId="5">#REF!</definedName>
    <definedName name="_DAT23">#REF!</definedName>
    <definedName name="_DAT24" localSheetId="5">#REF!</definedName>
    <definedName name="_DAT24">#REF!</definedName>
    <definedName name="_DAT3" localSheetId="5">#REF!</definedName>
    <definedName name="_DAT3">#REF!</definedName>
    <definedName name="_DAT4" localSheetId="5">#REF!</definedName>
    <definedName name="_DAT4">#REF!</definedName>
    <definedName name="_DAT5" localSheetId="5">#REF!</definedName>
    <definedName name="_DAT5">#REF!</definedName>
    <definedName name="_DAT6">#REF!</definedName>
    <definedName name="_DAT7">#REF!</definedName>
    <definedName name="_DAT8">#REF!</definedName>
    <definedName name="_xlnm._FilterDatabase" localSheetId="2" hidden="1">'BG 032022'!$A$6:$H$6</definedName>
    <definedName name="_xlnm._FilterDatabase" localSheetId="1" hidden="1">CLASIFICACION!$A$4:$I$322</definedName>
    <definedName name="_xlnm._FilterDatabase" localSheetId="9" hidden="1">'Nota 3.6 a Nota 8'!$B$203:$Q$418</definedName>
    <definedName name="_Key1" localSheetId="7" hidden="1">#REF!</definedName>
    <definedName name="_Key1" localSheetId="1" hidden="1">#REF!</definedName>
    <definedName name="_Key1" localSheetId="5" hidden="1">#REF!</definedName>
    <definedName name="_Key1" hidden="1">#REF!</definedName>
    <definedName name="_Key2" localSheetId="5" hidden="1">#REF!</definedName>
    <definedName name="_Key2" hidden="1">#REF!</definedName>
    <definedName name="_Order1" hidden="1">255</definedName>
    <definedName name="_Order2" hidden="1">255</definedName>
    <definedName name="_Parse_In" localSheetId="5" hidden="1">#REF!</definedName>
    <definedName name="_Parse_In" hidden="1">#REF!</definedName>
    <definedName name="_Parse_Out" localSheetId="5" hidden="1">#REF!</definedName>
    <definedName name="_Parse_Out" hidden="1">#REF!</definedName>
    <definedName name="_RSE1">#REF!</definedName>
    <definedName name="_RSE2">#REF!</definedName>
    <definedName name="_TPy530231">#REF!</definedName>
    <definedName name="a" localSheetId="7" hidden="1">{#N/A,#N/A,FALSE,"Aging Summary";#N/A,#N/A,FALSE,"Ratio Analysis";#N/A,#N/A,FALSE,"Test 120 Day Accts";#N/A,#N/A,FALSE,"Tickmarks"}</definedName>
    <definedName name="a" localSheetId="1"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6" hidden="1">{#N/A,#N/A,FALSE,"Aging Summary";#N/A,#N/A,FALSE,"Ratio Analysis";#N/A,#N/A,FALSE,"Test 120 Day Accts";#N/A,#N/A,FALSE,"Tickmarks"}</definedName>
    <definedName name="a" localSheetId="0" hidden="1">{#N/A,#N/A,FALSE,"Aging Summary";#N/A,#N/A,FALSE,"Ratio Analysis";#N/A,#N/A,FALSE,"Test 120 Day Accts";#N/A,#N/A,FALSE,"Tickmarks"}</definedName>
    <definedName name="a" localSheetId="8" hidden="1">{#N/A,#N/A,FALSE,"Aging Summary";#N/A,#N/A,FALSE,"Ratio Analysis";#N/A,#N/A,FALSE,"Test 120 Day Accts";#N/A,#N/A,FALSE,"Tickmarks"}</definedName>
    <definedName name="a" localSheetId="9" hidden="1">{#N/A,#N/A,FALSE,"Aging Summary";#N/A,#N/A,FALSE,"Ratio Analysis";#N/A,#N/A,FALSE,"Test 120 Day Accts";#N/A,#N/A,FALSE,"Tickmarks"}</definedName>
    <definedName name="A" localSheetId="5">#REF!</definedName>
    <definedName name="a" hidden="1">{#N/A,#N/A,FALSE,"Aging Summary";#N/A,#N/A,FALSE,"Ratio Analysis";#N/A,#N/A,FALSE,"Test 120 Day Accts";#N/A,#N/A,FALSE,"Tickmarks"}</definedName>
    <definedName name="A_impresión_IM" localSheetId="5">#REF!</definedName>
    <definedName name="A_impresión_IM">#REF!</definedName>
    <definedName name="aakdkadk" hidden="1">#REF!</definedName>
    <definedName name="Acceso_Ganado">#REF!</definedName>
    <definedName name="acctascomb">#REF!</definedName>
    <definedName name="acctashold1">#REF!</definedName>
    <definedName name="acctashold2">#REF!</definedName>
    <definedName name="acctasnorte">#REF!</definedName>
    <definedName name="acctassur">#REF!</definedName>
    <definedName name="ADV_PROM" localSheetId="5">#REF!</definedName>
    <definedName name="ADV_PROM">#REF!</definedName>
    <definedName name="APSUMMARY">#REF!</definedName>
    <definedName name="AR_Balance">#REF!</definedName>
    <definedName name="ARA_Threshold">#REF!</definedName>
    <definedName name="_xlnm.Print_Area" localSheetId="3">'Activo Neto'!$A$8:$F$47</definedName>
    <definedName name="_xlnm.Print_Area" localSheetId="4">'Estado de Ingresos y Egresos'!$A$8:$G$43</definedName>
    <definedName name="_xlnm.Print_Area" localSheetId="6">'Flujos de Efectivo'!$A$8:$F$45</definedName>
    <definedName name="_xlnm.Print_Area" localSheetId="8">'Nota 1 a Nota 3.5'!$B$9:$M$106</definedName>
    <definedName name="_xlnm.Print_Area" localSheetId="9">'Nota 3.6 a Nota 8'!$A$8:$J$479</definedName>
    <definedName name="_xlnm.Print_Area" localSheetId="5">'Variacion del Activo Neto'!$B$9:$K$34</definedName>
    <definedName name="Area_de_impresión2" localSheetId="8">#REF!</definedName>
    <definedName name="Area_de_impresión2" localSheetId="9">#REF!</definedName>
    <definedName name="Area_de_impresión2" localSheetId="5">#REF!</definedName>
    <definedName name="Area_de_impresión2">#REF!</definedName>
    <definedName name="Area_de_impresión3" localSheetId="5">#REF!</definedName>
    <definedName name="Area_de_impresión3">#REF!</definedName>
    <definedName name="ARGENTINA" localSheetId="5">#REF!</definedName>
    <definedName name="ARGENTINA">#REF!</definedName>
    <definedName name="ARP_Threshold">#REF!</definedName>
    <definedName name="Array">#REF!</definedName>
    <definedName name="AS2DocOpenMode" hidden="1">"AS2DocumentEdit"</definedName>
    <definedName name="AS2HasNoAutoHeaderFooter" hidden="1">" "</definedName>
    <definedName name="AS2ReportLS" hidden="1">1</definedName>
    <definedName name="AS2StaticLS" localSheetId="5" hidden="1">#REF!</definedName>
    <definedName name="AS2StaticLS" hidden="1">#REF!</definedName>
    <definedName name="AS2SyncStepLS" hidden="1">0</definedName>
    <definedName name="AS2TickmarkLS" localSheetId="5" hidden="1">#REF!</definedName>
    <definedName name="AS2TickmarkLS" hidden="1">#REF!</definedName>
    <definedName name="AS2VersionLS" hidden="1">300</definedName>
    <definedName name="assssssssssssssssssssssssssssssssssssssssss" hidden="1">#REF!</definedName>
    <definedName name="B" localSheetId="5">#REF!</definedName>
    <definedName name="B">#REF!</definedName>
    <definedName name="_xlnm.Database" localSheetId="5">#REF!</definedName>
    <definedName name="_xlnm.Database">#REF!</definedName>
    <definedName name="basemeta" localSheetId="5">#REF!</definedName>
    <definedName name="basemeta">#REF!</definedName>
    <definedName name="basenueva" localSheetId="5">#REF!</definedName>
    <definedName name="basenueva">#REF!</definedName>
    <definedName name="BB">#REF!</definedName>
    <definedName name="BCDE" localSheetId="7" hidden="1">{#N/A,#N/A,FALSE,"Aging Summary";#N/A,#N/A,FALSE,"Ratio Analysis";#N/A,#N/A,FALSE,"Test 120 Day Accts";#N/A,#N/A,FALSE,"Tickmarks"}</definedName>
    <definedName name="BCDE" localSheetId="1" hidden="1">{#N/A,#N/A,FALSE,"Aging Summary";#N/A,#N/A,FALSE,"Ratio Analysis";#N/A,#N/A,FALSE,"Test 120 Day Accts";#N/A,#N/A,FALSE,"Tickmarks"}</definedName>
    <definedName name="BCDE" localSheetId="6" hidden="1">{#N/A,#N/A,FALSE,"Aging Summary";#N/A,#N/A,FALSE,"Ratio Analysis";#N/A,#N/A,FALSE,"Test 120 Day Accts";#N/A,#N/A,FALSE,"Tickmarks"}</definedName>
    <definedName name="BCDE" localSheetId="0" hidden="1">{#N/A,#N/A,FALSE,"Aging Summary";#N/A,#N/A,FALSE,"Ratio Analysis";#N/A,#N/A,FALSE,"Test 120 Day Accts";#N/A,#N/A,FALSE,"Tickmarks"}</definedName>
    <definedName name="BCDE" localSheetId="8" hidden="1">{#N/A,#N/A,FALSE,"Aging Summary";#N/A,#N/A,FALSE,"Ratio Analysis";#N/A,#N/A,FALSE,"Test 120 Day Accts";#N/A,#N/A,FALSE,"Tickmarks"}</definedName>
    <definedName name="BCDE" localSheetId="9" hidden="1">{#N/A,#N/A,FALSE,"Aging Summary";#N/A,#N/A,FALSE,"Ratio Analysis";#N/A,#N/A,FALSE,"Test 120 Day Accts";#N/A,#N/A,FALSE,"Tickmarks"}</definedName>
    <definedName name="BCDE" localSheetId="5" hidden="1">{#N/A,#N/A,FALSE,"Aging Summary";#N/A,#N/A,FALSE,"Ratio Analysis";#N/A,#N/A,FALSE,"Test 120 Day Accts";#N/A,#N/A,FALSE,"Tickmarks"}</definedName>
    <definedName name="BCDE" hidden="1">{#N/A,#N/A,FALSE,"Aging Summary";#N/A,#N/A,FALSE,"Ratio Analysis";#N/A,#N/A,FALSE,"Test 120 Day Accts";#N/A,#N/A,FALSE,"Tickmarks"}</definedName>
    <definedName name="BG_Del" hidden="1">15</definedName>
    <definedName name="BG_Ins" hidden="1">4</definedName>
    <definedName name="BG_Mod" hidden="1">6</definedName>
    <definedName name="BIHSIEJFIUDHFSKFVHJSF" hidden="1">#REF!</definedName>
    <definedName name="bjhgugydrfshdxhcfi" hidden="1">#REF!</definedName>
    <definedName name="BRASIL" localSheetId="5">#REF!</definedName>
    <definedName name="BRASIL">#REF!</definedName>
    <definedName name="bsusocomb1">#REF!</definedName>
    <definedName name="bsusonorte1">#REF!</definedName>
    <definedName name="bsusosur1">#REF!</definedName>
    <definedName name="BuiltIn_Print_Area" localSheetId="5">#REF!</definedName>
    <definedName name="BuiltIn_Print_Area">#REF!</definedName>
    <definedName name="BuiltIn_Print_Area___0___0___0___0___0" localSheetId="5">#REF!</definedName>
    <definedName name="BuiltIn_Print_Area___0___0___0___0___0">#REF!</definedName>
    <definedName name="BuiltIn_Print_Area___0___0___0___0___0___0___0___0" localSheetId="5">#REF!</definedName>
    <definedName name="BuiltIn_Print_Area___0___0___0___0___0___0___0___0">#REF!</definedName>
    <definedName name="canal" localSheetId="5">#REF!</definedName>
    <definedName name="canal">#REF!</definedName>
    <definedName name="Capitali">#REF!</definedName>
    <definedName name="CC" localSheetId="5">#REF!</definedName>
    <definedName name="CC">#REF!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hart1" localSheetId="5">#REF!</definedName>
    <definedName name="chart1">#REF!</definedName>
    <definedName name="cliente" localSheetId="5">#REF!</definedName>
    <definedName name="cliente">#REF!</definedName>
    <definedName name="cliente2" localSheetId="5">#REF!</definedName>
    <definedName name="cliente2">#REF!</definedName>
    <definedName name="Clientes" localSheetId="5">#REF!</definedName>
    <definedName name="Clientes">#REF!</definedName>
    <definedName name="Clients_Population_Total" localSheetId="5">#REF!</definedName>
    <definedName name="Clients_Population_Total">#REF!</definedName>
    <definedName name="cndsuuuuuuuuuuuuuuuuuuuuuuuuuuuuuuuuuuuuuuuuuuuuuuuuuuuuu" hidden="1">#REF!</definedName>
    <definedName name="co" localSheetId="5">#REF!</definedName>
    <definedName name="co">#REF!</definedName>
    <definedName name="COMPAÑIAS" localSheetId="5">#REF!</definedName>
    <definedName name="COMPAÑIAS">#REF!</definedName>
    <definedName name="Compilacion">#REF!</definedName>
    <definedName name="complacu" localSheetId="5">#REF!</definedName>
    <definedName name="complacu">#REF!</definedName>
    <definedName name="complemes" localSheetId="5">#REF!</definedName>
    <definedName name="complemes">#REF!</definedName>
    <definedName name="Computed_Sample_Population_Total" localSheetId="5">#REF!</definedName>
    <definedName name="Computed_Sample_Population_Total">#REF!</definedName>
    <definedName name="COST_MP" localSheetId="5">#REF!</definedName>
    <definedName name="COST_MP">#REF!</definedName>
    <definedName name="crin0010">#REF!</definedName>
    <definedName name="Customer">#REF!</definedName>
    <definedName name="customerld">#REF!</definedName>
    <definedName name="CustomerPCS">#REF!</definedName>
    <definedName name="CY_Accounts_Receivable" localSheetId="5">#REF!</definedName>
    <definedName name="CY_Administration" localSheetId="5">#REF!</definedName>
    <definedName name="CY_Administration">#REF!</definedName>
    <definedName name="CY_Cash" localSheetId="5">#REF!</definedName>
    <definedName name="CY_Cash_Div_Dec" localSheetId="5">#REF!</definedName>
    <definedName name="CY_CASH_DIVIDENDS_DECLARED__per_common_share" localSheetId="5">#REF!</definedName>
    <definedName name="CY_Common_Equity" localSheetId="5">#REF!</definedName>
    <definedName name="CY_Cost_of_Sales" localSheetId="5">#REF!</definedName>
    <definedName name="CY_Current_Liabilities" localSheetId="5">#REF!</definedName>
    <definedName name="CY_Depreciation" localSheetId="5">#REF!</definedName>
    <definedName name="CY_Disc._Ops." localSheetId="5">#REF!</definedName>
    <definedName name="CY_Disc_mnth">#REF!</definedName>
    <definedName name="CY_Disc_pd">#REF!</definedName>
    <definedName name="CY_Discounts">#REF!</definedName>
    <definedName name="CY_Earnings_per_share" localSheetId="5">#REF!</definedName>
    <definedName name="CY_Extraord." localSheetId="5">#REF!</definedName>
    <definedName name="CY_Gross_Profit" localSheetId="5">#REF!</definedName>
    <definedName name="CY_INC_AFT_TAX" localSheetId="5">#REF!</definedName>
    <definedName name="CY_INC_BEF_EXTRAORD" localSheetId="5">#REF!</definedName>
    <definedName name="CY_Inc_Bef_Tax" localSheetId="5">#REF!</definedName>
    <definedName name="CY_Intangible_Assets" localSheetId="5">#REF!</definedName>
    <definedName name="CY_Intangible_Assets">#REF!</definedName>
    <definedName name="CY_Interest_Expense" localSheetId="5">#REF!</definedName>
    <definedName name="CY_Inventory" localSheetId="5">#REF!</definedName>
    <definedName name="CY_LIABIL_EQUITY" localSheetId="5">#REF!</definedName>
    <definedName name="CY_LIABIL_EQUITY">#REF!</definedName>
    <definedName name="CY_Long_term_Debt__excl_Dfd_Taxes" localSheetId="5">#REF!</definedName>
    <definedName name="CY_LT_Debt" localSheetId="5">#REF!</definedName>
    <definedName name="CY_Market_Value_of_Equity" localSheetId="5">#REF!</definedName>
    <definedName name="CY_Marketable_Sec" localSheetId="5">#REF!</definedName>
    <definedName name="CY_Marketable_Sec">#REF!</definedName>
    <definedName name="CY_NET_INCOME" localSheetId="5">#REF!</definedName>
    <definedName name="CY_NET_PROFIT">#REF!</definedName>
    <definedName name="CY_Net_Revenue" localSheetId="5">#REF!</definedName>
    <definedName name="CY_Operating_Income" localSheetId="5">#REF!</definedName>
    <definedName name="CY_Operating_Income">#REF!</definedName>
    <definedName name="CY_Other" localSheetId="5">#REF!</definedName>
    <definedName name="CY_Other">#REF!</definedName>
    <definedName name="CY_Other_Curr_Assets" localSheetId="5">#REF!</definedName>
    <definedName name="CY_Other_Curr_Assets">#REF!</definedName>
    <definedName name="CY_Other_LT_Assets" localSheetId="5">#REF!</definedName>
    <definedName name="CY_Other_LT_Assets">#REF!</definedName>
    <definedName name="CY_Other_LT_Liabilities" localSheetId="5">#REF!</definedName>
    <definedName name="CY_Other_LT_Liabilities">#REF!</definedName>
    <definedName name="CY_Preferred_Stock" localSheetId="5">#REF!</definedName>
    <definedName name="CY_Preferred_Stock">#REF!</definedName>
    <definedName name="CY_QUICK_ASSETS" localSheetId="5">#REF!</definedName>
    <definedName name="CY_Ret_mnth">#REF!</definedName>
    <definedName name="CY_Ret_pd">#REF!</definedName>
    <definedName name="CY_Retained_Earnings" localSheetId="5">#REF!</definedName>
    <definedName name="CY_Retained_Earnings">#REF!</definedName>
    <definedName name="CY_Returns">#REF!</definedName>
    <definedName name="CY_Selling" localSheetId="5">#REF!</definedName>
    <definedName name="CY_Selling">#REF!</definedName>
    <definedName name="CY_Tangible_Assets" localSheetId="5">#REF!</definedName>
    <definedName name="CY_Tangible_Assets">#REF!</definedName>
    <definedName name="CY_Tangible_Net_Worth" localSheetId="5">#REF!</definedName>
    <definedName name="CY_Taxes" localSheetId="5">#REF!</definedName>
    <definedName name="CY_TOTAL_ASSETS" localSheetId="5">#REF!</definedName>
    <definedName name="CY_TOTAL_CURR_ASSETS" localSheetId="5">#REF!</definedName>
    <definedName name="CY_TOTAL_DEBT" localSheetId="5">#REF!</definedName>
    <definedName name="CY_TOTAL_EQUITY" localSheetId="5">#REF!</definedName>
    <definedName name="CY_Trade_Payables" localSheetId="5">#REF!</definedName>
    <definedName name="CY_Weighted_Average" localSheetId="5">#REF!</definedName>
    <definedName name="CY_Working_Capital" localSheetId="5">#REF!</definedName>
    <definedName name="CY_Year_Income_Statement" localSheetId="5">#REF!</definedName>
    <definedName name="da" localSheetId="7" hidden="1">{#N/A,#N/A,FALSE,"Aging Summary";#N/A,#N/A,FALSE,"Ratio Analysis";#N/A,#N/A,FALSE,"Test 120 Day Accts";#N/A,#N/A,FALSE,"Tickmarks"}</definedName>
    <definedName name="da" localSheetId="1"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6" hidden="1">{#N/A,#N/A,FALSE,"Aging Summary";#N/A,#N/A,FALSE,"Ratio Analysis";#N/A,#N/A,FALSE,"Test 120 Day Accts";#N/A,#N/A,FALSE,"Tickmarks"}</definedName>
    <definedName name="da" localSheetId="0" hidden="1">{#N/A,#N/A,FALSE,"Aging Summary";#N/A,#N/A,FALSE,"Ratio Analysis";#N/A,#N/A,FALSE,"Test 120 Day Accts";#N/A,#N/A,FALSE,"Tickmarks"}</definedName>
    <definedName name="da" localSheetId="8" hidden="1">{#N/A,#N/A,FALSE,"Aging Summary";#N/A,#N/A,FALSE,"Ratio Analysis";#N/A,#N/A,FALSE,"Test 120 Day Accts";#N/A,#N/A,FALSE,"Tickmarks"}</definedName>
    <definedName name="da" localSheetId="9" hidden="1">{#N/A,#N/A,FALSE,"Aging Summary";#N/A,#N/A,FALSE,"Ratio Analysis";#N/A,#N/A,FALSE,"Test 120 Day Accts";#N/A,#N/A,FALSE,"Tickmarks"}</definedName>
    <definedName name="da" localSheetId="5" hidden="1">{#N/A,#N/A,FALSE,"Aging Summary";#N/A,#N/A,FALSE,"Ratio Analysis";#N/A,#N/A,FALSE,"Test 120 Day Accts";#N/A,#N/A,FALSE,"Tickmarks"}</definedName>
    <definedName name="da" hidden="1">{#N/A,#N/A,FALSE,"Aging Summary";#N/A,#N/A,FALSE,"Ratio Analysis";#N/A,#N/A,FALSE,"Test 120 Day Accts";#N/A,#N/A,FALSE,"Tickmarks"}</definedName>
    <definedName name="DAFDFAD" localSheetId="7" hidden="1">{#N/A,#N/A,FALSE,"VOL"}</definedName>
    <definedName name="DAFDFAD" localSheetId="1" hidden="1">{#N/A,#N/A,FALSE,"VOL"}</definedName>
    <definedName name="DAFDFAD" localSheetId="4" hidden="1">{#N/A,#N/A,FALSE,"VOL"}</definedName>
    <definedName name="DAFDFAD" localSheetId="6" hidden="1">{#N/A,#N/A,FALSE,"VOL"}</definedName>
    <definedName name="DAFDFAD" localSheetId="0" hidden="1">{#N/A,#N/A,FALSE,"VOL"}</definedName>
    <definedName name="DAFDFAD" localSheetId="8" hidden="1">{#N/A,#N/A,FALSE,"VOL"}</definedName>
    <definedName name="DAFDFAD" localSheetId="9" hidden="1">{#N/A,#N/A,FALSE,"VOL"}</definedName>
    <definedName name="DAFDFAD" localSheetId="5" hidden="1">{#N/A,#N/A,FALSE,"VOL"}</definedName>
    <definedName name="DAFDFAD" hidden="1">{#N/A,#N/A,FALSE,"VOL"}</definedName>
    <definedName name="DASA" localSheetId="5">#REF!</definedName>
    <definedName name="DASA">#REF!</definedName>
    <definedName name="data" localSheetId="5">#REF!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os" localSheetId="5">#REF!</definedName>
    <definedName name="datos">#REF!</definedName>
    <definedName name="Definición">#REF!</definedName>
    <definedName name="desc" localSheetId="5">#REF!</definedName>
    <definedName name="desc">#REF!</definedName>
    <definedName name="detaacu" localSheetId="5">#REF!</definedName>
    <definedName name="detaacu">#REF!</definedName>
    <definedName name="detames" localSheetId="5">#REF!</definedName>
    <definedName name="detames">#REF!</definedName>
    <definedName name="dgh">#REF!</definedName>
    <definedName name="Diferencias_de_redondeo">#REF!</definedName>
    <definedName name="Disagg_AR_Balance">#REF!</definedName>
    <definedName name="Disaggregations_SRD">#REF!</definedName>
    <definedName name="Disc_Allowance">#REF!</definedName>
    <definedName name="Dist" localSheetId="5">#REF!</definedName>
    <definedName name="Dist">#REF!</definedName>
    <definedName name="distribuidores" localSheetId="5">#REF!</definedName>
    <definedName name="distribuidores">#REF!</definedName>
    <definedName name="Dollar_Threshold" localSheetId="5">#REF!</definedName>
    <definedName name="Dollar_Threshold">#REF!</definedName>
    <definedName name="dtt" hidden="1">#REF!</definedName>
    <definedName name="Edesa" localSheetId="5">#REF!</definedName>
    <definedName name="Edesa">#REF!</definedName>
    <definedName name="Enriputo" localSheetId="5">#REF!</definedName>
    <definedName name="Enriputo">#REF!</definedName>
    <definedName name="eoafh">#REF!</definedName>
    <definedName name="eoafn">#REF!</definedName>
    <definedName name="eoafs">#REF!</definedName>
    <definedName name="est" localSheetId="5">#REF!</definedName>
    <definedName name="est">#REF!</definedName>
    <definedName name="ESTBF" localSheetId="5">#REF!</definedName>
    <definedName name="ESTBF">#REF!</definedName>
    <definedName name="ESTIMADO" localSheetId="5">#REF!</definedName>
    <definedName name="ESTIMADO">#REF!</definedName>
    <definedName name="EV__LASTREFTIME__" hidden="1">38972.3597337963</definedName>
    <definedName name="EX" localSheetId="5">#REF!</definedName>
    <definedName name="EX">#REF!</definedName>
    <definedName name="Excel_BuiltIn__FilterDatabase_1_1">#REF!</definedName>
    <definedName name="Excel_BuiltIn_Print_Area_6_1_1_1">"$'OMNI 2007'.$#REF!$#REF!:$#REF!$#REF!"</definedName>
    <definedName name="fdg">#REF!</definedName>
    <definedName name="fds">#REF!</definedName>
    <definedName name="ffffff" hidden="1">"AS2DocumentBrowse"</definedName>
    <definedName name="fgg">#REF!</definedName>
    <definedName name="fnjrjkkkkkkkkkkkkkkkk" hidden="1">#REF!</definedName>
    <definedName name="GA">#REF!</definedName>
    <definedName name="gald">#REF!</definedName>
    <definedName name="GAPCS">#REF!</definedName>
    <definedName name="GASTOS" localSheetId="5">#REF!</definedName>
    <definedName name="GASTOS">#REF!</definedName>
    <definedName name="grandes3">#REF!</definedName>
    <definedName name="histor" localSheetId="5">#REF!</definedName>
    <definedName name="histor">#REF!</definedName>
    <definedName name="hjkhjficjnkdhfoikds" hidden="1">#REF!</definedName>
    <definedName name="Hola">#REF!</definedName>
    <definedName name="in" hidden="1">#REF!</definedName>
    <definedName name="INT">#REF!</definedName>
    <definedName name="intangcomb">#REF!</definedName>
    <definedName name="intanghold">#REF!</definedName>
    <definedName name="intangnorte">#REF!</definedName>
    <definedName name="intangsur">#REF!</definedName>
    <definedName name="Interval" localSheetId="5">#REF!</definedName>
    <definedName name="Interval">#REF!</definedName>
    <definedName name="jhhj" hidden="1">#REF!</definedName>
    <definedName name="jjee">#REF!</definedName>
    <definedName name="jkkj" hidden="1">#REF!</definedName>
    <definedName name="junio">#REF!</definedName>
    <definedName name="JYGJHSDSJDFD" hidden="1">#REF!</definedName>
    <definedName name="K2_WBEVMODE" hidden="1">-1</definedName>
    <definedName name="kdkdk">#REF!</definedName>
    <definedName name="kfdg">#REF!</definedName>
    <definedName name="kfg">#REF!</definedName>
    <definedName name="Leadsheet">#REF!</definedName>
    <definedName name="liq" localSheetId="7" hidden="1">{#N/A,#N/A,FALSE,"VOL"}</definedName>
    <definedName name="liq" localSheetId="1" hidden="1">{#N/A,#N/A,FALSE,"VOL"}</definedName>
    <definedName name="liq" localSheetId="4" hidden="1">{#N/A,#N/A,FALSE,"VOL"}</definedName>
    <definedName name="liq" localSheetId="6" hidden="1">{#N/A,#N/A,FALSE,"VOL"}</definedName>
    <definedName name="liq" localSheetId="0" hidden="1">{#N/A,#N/A,FALSE,"VOL"}</definedName>
    <definedName name="liq" localSheetId="8" hidden="1">{#N/A,#N/A,FALSE,"VOL"}</definedName>
    <definedName name="liq" localSheetId="9" hidden="1">{#N/A,#N/A,FALSE,"VOL"}</definedName>
    <definedName name="liq" localSheetId="5" hidden="1">{#N/A,#N/A,FALSE,"VOL"}</definedName>
    <definedName name="liq" hidden="1">{#N/A,#N/A,FALSE,"VOL"}</definedName>
    <definedName name="listasuper" localSheetId="5">#REF!</definedName>
    <definedName name="listasuper">#REF!</definedName>
    <definedName name="Maintenance">#REF!</definedName>
    <definedName name="maintenanceld">#REF!</definedName>
    <definedName name="MaintenancePCS">#REF!</definedName>
    <definedName name="marca" localSheetId="5">#REF!</definedName>
    <definedName name="marca">#REF!</definedName>
    <definedName name="Marcas" localSheetId="5">#REF!</definedName>
    <definedName name="Marcas">#REF!</definedName>
    <definedName name="Minimis">#REF!</definedName>
    <definedName name="MKT">#REF!</definedName>
    <definedName name="mktld">#REF!</definedName>
    <definedName name="MKTPCS">#REF!</definedName>
    <definedName name="MP" localSheetId="5">#REF!</definedName>
    <definedName name="MP">#REF!</definedName>
    <definedName name="MP_AR_Balance">#REF!</definedName>
    <definedName name="MP_SRD">#REF!</definedName>
    <definedName name="Muestrini" hidden="1">3</definedName>
    <definedName name="ncjdbjfkw" hidden="1">#REF!</definedName>
    <definedName name="NDJFDOVFD" hidden="1">#REF!</definedName>
    <definedName name="Networ">#REF!</definedName>
    <definedName name="Network">#REF!</definedName>
    <definedName name="networkld">#REF!</definedName>
    <definedName name="NetworkPCS">#REF!</definedName>
    <definedName name="new" localSheetId="7" hidden="1">{#N/A,#N/A,FALSE,"Aging Summary";#N/A,#N/A,FALSE,"Ratio Analysis";#N/A,#N/A,FALSE,"Test 120 Day Accts";#N/A,#N/A,FALSE,"Tickmarks"}</definedName>
    <definedName name="new" localSheetId="1" hidden="1">{#N/A,#N/A,FALSE,"Aging Summary";#N/A,#N/A,FALSE,"Ratio Analysis";#N/A,#N/A,FALSE,"Test 120 Day Accts";#N/A,#N/A,FALSE,"Tickmarks"}</definedName>
    <definedName name="new" localSheetId="6" hidden="1">{#N/A,#N/A,FALSE,"Aging Summary";#N/A,#N/A,FALSE,"Ratio Analysis";#N/A,#N/A,FALSE,"Test 120 Day Accts";#N/A,#N/A,FALSE,"Tickmarks"}</definedName>
    <definedName name="new" localSheetId="0" hidden="1">{#N/A,#N/A,FALSE,"Aging Summary";#N/A,#N/A,FALSE,"Ratio Analysis";#N/A,#N/A,FALSE,"Test 120 Day Accts";#N/A,#N/A,FALSE,"Tickmarks"}</definedName>
    <definedName name="new" localSheetId="8" hidden="1">{#N/A,#N/A,FALSE,"Aging Summary";#N/A,#N/A,FALSE,"Ratio Analysis";#N/A,#N/A,FALSE,"Test 120 Day Accts";#N/A,#N/A,FALSE,"Tickmarks"}</definedName>
    <definedName name="new" localSheetId="9" hidden="1">{#N/A,#N/A,FALSE,"Aging Summary";#N/A,#N/A,FALSE,"Ratio Analysis";#N/A,#N/A,FALSE,"Test 120 Day Accts";#N/A,#N/A,FALSE,"Tickmarks"}</definedName>
    <definedName name="new" localSheetId="5" hidden="1">{#N/A,#N/A,FALSE,"Aging Summary";#N/A,#N/A,FALSE,"Ratio Analysis";#N/A,#N/A,FALSE,"Test 120 Day Accts";#N/A,#N/A,FALSE,"Tickmarks"}</definedName>
    <definedName name="new" hidden="1">{#N/A,#N/A,FALSE,"Aging Summary";#N/A,#N/A,FALSE,"Ratio Analysis";#N/A,#N/A,FALSE,"Test 120 Day Accts";#N/A,#N/A,FALSE,"Tickmarks"}</definedName>
    <definedName name="ngughuiyhuhhhhhhhhhhhhhhhhhh" localSheetId="8" hidden="1">#REF!</definedName>
    <definedName name="ngughuiyhuhhhhhhhhhhhhhhhhhh" localSheetId="9" hidden="1">#REF!</definedName>
    <definedName name="ngughuiyhuhhhhhhhhhhhhhhhhhh" hidden="1">#REF!</definedName>
    <definedName name="njkhoikh" localSheetId="8" hidden="1">#REF!</definedName>
    <definedName name="njkhoikh" localSheetId="9" hidden="1">#REF!</definedName>
    <definedName name="njkhoikh" hidden="1">#REF!</definedName>
    <definedName name="nmm" localSheetId="7" hidden="1">{#N/A,#N/A,FALSE,"VOL"}</definedName>
    <definedName name="nmm" localSheetId="1" hidden="1">{#N/A,#N/A,FALSE,"VOL"}</definedName>
    <definedName name="nmm" localSheetId="4" hidden="1">{#N/A,#N/A,FALSE,"VOL"}</definedName>
    <definedName name="nmm" localSheetId="6" hidden="1">{#N/A,#N/A,FALSE,"VOL"}</definedName>
    <definedName name="nmm" localSheetId="0" hidden="1">{#N/A,#N/A,FALSE,"VOL"}</definedName>
    <definedName name="nmm" localSheetId="8" hidden="1">{#N/A,#N/A,FALSE,"VOL"}</definedName>
    <definedName name="nmm" localSheetId="9" hidden="1">{#N/A,#N/A,FALSE,"VOL"}</definedName>
    <definedName name="nmm" localSheetId="5" hidden="1">{#N/A,#N/A,FALSE,"VOL"}</definedName>
    <definedName name="nmm" hidden="1">{#N/A,#N/A,FALSE,"VOL"}</definedName>
    <definedName name="NO" localSheetId="7" hidden="1">{#N/A,#N/A,FALSE,"VOL"}</definedName>
    <definedName name="NO" localSheetId="1" hidden="1">{#N/A,#N/A,FALSE,"VOL"}</definedName>
    <definedName name="NO" localSheetId="4" hidden="1">{#N/A,#N/A,FALSE,"VOL"}</definedName>
    <definedName name="NO" localSheetId="6" hidden="1">{#N/A,#N/A,FALSE,"VOL"}</definedName>
    <definedName name="NO" localSheetId="0" hidden="1">{#N/A,#N/A,FALSE,"VOL"}</definedName>
    <definedName name="NO" localSheetId="8" hidden="1">{#N/A,#N/A,FALSE,"VOL"}</definedName>
    <definedName name="NO" localSheetId="9" hidden="1">{#N/A,#N/A,FALSE,"VOL"}</definedName>
    <definedName name="NO" localSheetId="5" hidden="1">{#N/A,#N/A,FALSE,"VOL"}</definedName>
    <definedName name="NO" hidden="1">{#N/A,#N/A,FALSE,"VOL"}</definedName>
    <definedName name="NonTop_Stratum_Value" localSheetId="5">#REF!</definedName>
    <definedName name="NonTop_Stratum_Value">#REF!</definedName>
    <definedName name="Number_of_Selections">#REF!</definedName>
    <definedName name="Numof_Selections2">#REF!</definedName>
    <definedName name="ñfdsl" localSheetId="8">#REF!</definedName>
    <definedName name="ñfdsl" localSheetId="9">#REF!</definedName>
    <definedName name="ñfdsl">#REF!</definedName>
    <definedName name="ññ" localSheetId="8">#REF!</definedName>
    <definedName name="ññ" localSheetId="9">#REF!</definedName>
    <definedName name="ññ">#REF!</definedName>
    <definedName name="OLE_LINK1" localSheetId="9">'Nota 3.6 a Nota 8'!#REF!</definedName>
    <definedName name="OPPROD" localSheetId="8">#REF!</definedName>
    <definedName name="OPPROD" localSheetId="9">#REF!</definedName>
    <definedName name="OPPROD" localSheetId="5">#REF!</definedName>
    <definedName name="OPPROD">#REF!</definedName>
    <definedName name="opt" localSheetId="8">#REF!</definedName>
    <definedName name="opt" localSheetId="9">#REF!</definedName>
    <definedName name="opt">#REF!</definedName>
    <definedName name="optr">#REF!</definedName>
    <definedName name="Others">#REF!</definedName>
    <definedName name="othersld">#REF!</definedName>
    <definedName name="OthersPCS">#REF!</definedName>
    <definedName name="PARAGUAY" localSheetId="5">#REF!</definedName>
    <definedName name="PARAGUAY">#REF!</definedName>
    <definedName name="participa" localSheetId="5">#REF!</definedName>
    <definedName name="participa">#REF!</definedName>
    <definedName name="Partidas_seleccionadas_test_de_">#REF!</definedName>
    <definedName name="Partidas_Selecionadas">#REF!</definedName>
    <definedName name="Percent_Threshold" localSheetId="5">#REF!</definedName>
    <definedName name="Percent_Threshold">#REF!</definedName>
    <definedName name="PL_Dollar_Threshold" localSheetId="5">#REF!</definedName>
    <definedName name="PL_Dollar_Threshold">#REF!</definedName>
    <definedName name="PL_Percent_Threshold" localSheetId="5">#REF!</definedName>
    <definedName name="PL_Percent_Threshold">#REF!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OLYAR" localSheetId="5">#REF!</definedName>
    <definedName name="POLYAR">#REF!</definedName>
    <definedName name="potir">#REF!</definedName>
    <definedName name="ppc" localSheetId="5">#REF!</definedName>
    <definedName name="ppc">#REF!</definedName>
    <definedName name="pr" localSheetId="5">#REF!</definedName>
    <definedName name="pr">#REF!</definedName>
    <definedName name="previs">#REF!</definedName>
    <definedName name="PS_Test_de_Gastos" localSheetId="8">#REF!</definedName>
    <definedName name="PS_Test_de_Gastos" localSheetId="9">#REF!</definedName>
    <definedName name="PS_Test_de_Gastos">#REF!</definedName>
    <definedName name="PY_Accounts_Receivable" localSheetId="5">#REF!</definedName>
    <definedName name="PY_Administration" localSheetId="5">#REF!</definedName>
    <definedName name="PY_Administration">#REF!</definedName>
    <definedName name="PY_Cash" localSheetId="5">#REF!</definedName>
    <definedName name="PY_Cash_Div_Dec" localSheetId="5">#REF!</definedName>
    <definedName name="PY_CASH_DIVIDENDS_DECLARED__per_common_share" localSheetId="5">#REF!</definedName>
    <definedName name="PY_Common_Equity" localSheetId="5">#REF!</definedName>
    <definedName name="PY_Cost_of_Sales" localSheetId="5">#REF!</definedName>
    <definedName name="PY_Current_Liabilities" localSheetId="5">#REF!</definedName>
    <definedName name="PY_Depreciation" localSheetId="5">#REF!</definedName>
    <definedName name="PY_Disc._Ops." localSheetId="5">#REF!</definedName>
    <definedName name="PY_Disc_allow">#REF!</definedName>
    <definedName name="PY_Disc_mnth">#REF!</definedName>
    <definedName name="PY_Disc_pd">#REF!</definedName>
    <definedName name="PY_Discounts">#REF!</definedName>
    <definedName name="PY_Earnings_per_share" localSheetId="5">#REF!</definedName>
    <definedName name="PY_Extraord." localSheetId="5">#REF!</definedName>
    <definedName name="PY_Gross_Profit" localSheetId="5">#REF!</definedName>
    <definedName name="PY_INC_AFT_TAX" localSheetId="5">#REF!</definedName>
    <definedName name="PY_INC_BEF_EXTRAORD" localSheetId="5">#REF!</definedName>
    <definedName name="PY_Inc_Bef_Tax" localSheetId="5">#REF!</definedName>
    <definedName name="PY_Intangible_Assets" localSheetId="5">#REF!</definedName>
    <definedName name="PY_Intangible_Assets">#REF!</definedName>
    <definedName name="PY_Interest_Expense" localSheetId="5">#REF!</definedName>
    <definedName name="PY_Inventory" localSheetId="5">#REF!</definedName>
    <definedName name="PY_LIABIL_EQUITY" localSheetId="5">#REF!</definedName>
    <definedName name="PY_LIABIL_EQUITY">#REF!</definedName>
    <definedName name="PY_Long_term_Debt__excl_Dfd_Taxes" localSheetId="5">#REF!</definedName>
    <definedName name="PY_LT_Debt" localSheetId="5">#REF!</definedName>
    <definedName name="PY_Market_Value_of_Equity" localSheetId="5">#REF!</definedName>
    <definedName name="PY_Marketable_Sec" localSheetId="5">#REF!</definedName>
    <definedName name="PY_Marketable_Sec">#REF!</definedName>
    <definedName name="PY_NET_INCOME" localSheetId="5">#REF!</definedName>
    <definedName name="PY_NET_PROFIT">#REF!</definedName>
    <definedName name="PY_Net_Revenue" localSheetId="5">#REF!</definedName>
    <definedName name="PY_Operating_Inc" localSheetId="5">#REF!</definedName>
    <definedName name="PY_Operating_Inc">#REF!</definedName>
    <definedName name="PY_Operating_Income" localSheetId="5">#REF!</definedName>
    <definedName name="PY_Operating_Income">#REF!</definedName>
    <definedName name="PY_Other_Curr_Assets" localSheetId="5">#REF!</definedName>
    <definedName name="PY_Other_Curr_Assets">#REF!</definedName>
    <definedName name="PY_Other_Exp" localSheetId="5">#REF!</definedName>
    <definedName name="PY_Other_Exp">#REF!</definedName>
    <definedName name="PY_Other_LT_Assets" localSheetId="5">#REF!</definedName>
    <definedName name="PY_Other_LT_Assets">#REF!</definedName>
    <definedName name="PY_Other_LT_Liabilities" localSheetId="5">#REF!</definedName>
    <definedName name="PY_Other_LT_Liabilities">#REF!</definedName>
    <definedName name="PY_Preferred_Stock" localSheetId="5">#REF!</definedName>
    <definedName name="PY_Preferred_Stock">#REF!</definedName>
    <definedName name="PY_QUICK_ASSETS" localSheetId="5">#REF!</definedName>
    <definedName name="PY_Ret_allow">#REF!</definedName>
    <definedName name="PY_Ret_mnth">#REF!</definedName>
    <definedName name="PY_Ret_pd">#REF!</definedName>
    <definedName name="PY_Retained_Earnings" localSheetId="5">#REF!</definedName>
    <definedName name="PY_Retained_Earnings">#REF!</definedName>
    <definedName name="PY_Returns">#REF!</definedName>
    <definedName name="PY_Selling" localSheetId="5">#REF!</definedName>
    <definedName name="PY_Selling">#REF!</definedName>
    <definedName name="PY_Tangible_Assets" localSheetId="5">#REF!</definedName>
    <definedName name="PY_Tangible_Assets">#REF!</definedName>
    <definedName name="PY_Tangible_Net_Worth" localSheetId="5">#REF!</definedName>
    <definedName name="PY_Taxes" localSheetId="5">#REF!</definedName>
    <definedName name="PY_TOTAL_ASSETS" localSheetId="5">#REF!</definedName>
    <definedName name="PY_TOTAL_CURR_ASSETS" localSheetId="5">#REF!</definedName>
    <definedName name="PY_TOTAL_DEBT" localSheetId="5">#REF!</definedName>
    <definedName name="PY_TOTAL_EQUITY" localSheetId="5">#REF!</definedName>
    <definedName name="PY_Trade_Payables" localSheetId="5">#REF!</definedName>
    <definedName name="PY_Weighted_Average" localSheetId="5">#REF!</definedName>
    <definedName name="PY_Working_Capital" localSheetId="5">#REF!</definedName>
    <definedName name="PY_Year_Income_Statement" localSheetId="5">#REF!</definedName>
    <definedName name="PY2_Accounts_Receivable" localSheetId="5">#REF!</definedName>
    <definedName name="PY2_Administration" localSheetId="5">#REF!</definedName>
    <definedName name="PY2_Cash" localSheetId="5">#REF!</definedName>
    <definedName name="PY2_Cash_Div_Dec" localSheetId="5">#REF!</definedName>
    <definedName name="PY2_CASH_DIVIDENDS_DECLARED__per_common_share" localSheetId="5">#REF!</definedName>
    <definedName name="PY2_Common_Equity" localSheetId="5">#REF!</definedName>
    <definedName name="PY2_Cost_of_Sales" localSheetId="5">#REF!</definedName>
    <definedName name="PY2_Current_Liabilities" localSheetId="5">#REF!</definedName>
    <definedName name="PY2_Depreciation" localSheetId="5">#REF!</definedName>
    <definedName name="PY2_Disc._Ops." localSheetId="5">#REF!</definedName>
    <definedName name="PY2_Earnings_per_share" localSheetId="5">#REF!</definedName>
    <definedName name="PY2_Extraord." localSheetId="5">#REF!</definedName>
    <definedName name="PY2_Gross_Profit" localSheetId="5">#REF!</definedName>
    <definedName name="PY2_INC_AFT_TAX" localSheetId="5">#REF!</definedName>
    <definedName name="PY2_INC_BEF_EXTRAORD" localSheetId="5">#REF!</definedName>
    <definedName name="PY2_Inc_Bef_Tax" localSheetId="5">#REF!</definedName>
    <definedName name="PY2_Intangible_Assets" localSheetId="5">#REF!</definedName>
    <definedName name="PY2_Interest_Expense" localSheetId="5">#REF!</definedName>
    <definedName name="PY2_Inventory" localSheetId="5">#REF!</definedName>
    <definedName name="PY2_LIABIL_EQUITY" localSheetId="5">#REF!</definedName>
    <definedName name="PY2_Long_term_Debt__excl_Dfd_Taxes" localSheetId="5">#REF!</definedName>
    <definedName name="PY2_LT_Debt" localSheetId="5">#REF!</definedName>
    <definedName name="PY2_Market_Value_of_Equity" localSheetId="5">#REF!</definedName>
    <definedName name="PY2_Marketable_Sec" localSheetId="5">#REF!</definedName>
    <definedName name="PY2_NET_INCOME" localSheetId="5">#REF!</definedName>
    <definedName name="PY2_Net_Revenue" localSheetId="5">#REF!</definedName>
    <definedName name="PY2_Operating_Inc" localSheetId="5">#REF!</definedName>
    <definedName name="PY2_Operating_Income" localSheetId="5">#REF!</definedName>
    <definedName name="PY2_Other_Curr_Assets" localSheetId="5">#REF!</definedName>
    <definedName name="PY2_Other_Exp." localSheetId="5">#REF!</definedName>
    <definedName name="PY2_Other_LT_Assets" localSheetId="5">#REF!</definedName>
    <definedName name="PY2_Other_LT_Liabilities" localSheetId="5">#REF!</definedName>
    <definedName name="PY2_Preferred_Stock" localSheetId="5">#REF!</definedName>
    <definedName name="PY2_QUICK_ASSETS" localSheetId="5">#REF!</definedName>
    <definedName name="PY2_Retained_Earnings" localSheetId="5">#REF!</definedName>
    <definedName name="PY2_Selling" localSheetId="5">#REF!</definedName>
    <definedName name="PY2_Tangible_Assets" localSheetId="5">#REF!</definedName>
    <definedName name="PY2_Tangible_Net_Worth" localSheetId="5">#REF!</definedName>
    <definedName name="PY2_Taxes" localSheetId="5">#REF!</definedName>
    <definedName name="PY2_TOTAL_ASSETS" localSheetId="5">#REF!</definedName>
    <definedName name="PY2_TOTAL_CURR_ASSETS" localSheetId="5">#REF!</definedName>
    <definedName name="PY2_TOTAL_DEBT" localSheetId="5">#REF!</definedName>
    <definedName name="PY2_TOTAL_EQUITY" localSheetId="5">#REF!</definedName>
    <definedName name="PY2_Trade_Payables" localSheetId="5">#REF!</definedName>
    <definedName name="PY2_Weighted_Average" localSheetId="5">#REF!</definedName>
    <definedName name="PY2_Working_Capital" localSheetId="5">#REF!</definedName>
    <definedName name="PY2_Year_Income_Statement" localSheetId="5">#REF!</definedName>
    <definedName name="PY3_Accounts_Receivable" localSheetId="5">#REF!</definedName>
    <definedName name="PY3_Administration" localSheetId="5">#REF!</definedName>
    <definedName name="PY3_Cash" localSheetId="5">#REF!</definedName>
    <definedName name="PY3_Common_Equity" localSheetId="5">#REF!</definedName>
    <definedName name="PY3_Cost_of_Sales" localSheetId="5">#REF!</definedName>
    <definedName name="PY3_Current_Liabilities" localSheetId="5">#REF!</definedName>
    <definedName name="PY3_Depreciation" localSheetId="5">#REF!</definedName>
    <definedName name="PY3_Disc._Ops." localSheetId="5">#REF!</definedName>
    <definedName name="PY3_Extraord." localSheetId="5">#REF!</definedName>
    <definedName name="PY3_Gross_Profit" localSheetId="5">#REF!</definedName>
    <definedName name="PY3_INC_AFT_TAX" localSheetId="5">#REF!</definedName>
    <definedName name="PY3_INC_BEF_EXTRAORD" localSheetId="5">#REF!</definedName>
    <definedName name="PY3_Inc_Bef_Tax" localSheetId="5">#REF!</definedName>
    <definedName name="PY3_Intangible_Assets" localSheetId="5">#REF!</definedName>
    <definedName name="PY3_Intangible_Assets">#REF!</definedName>
    <definedName name="PY3_Interest_Expense" localSheetId="5">#REF!</definedName>
    <definedName name="PY3_Inventory" localSheetId="5">#REF!</definedName>
    <definedName name="PY3_LIABIL_EQUITY" localSheetId="5">#REF!</definedName>
    <definedName name="PY3_Long_term_Debt__excl_Dfd_Taxes" localSheetId="5">#REF!</definedName>
    <definedName name="PY3_Marketable_Sec" localSheetId="5">#REF!</definedName>
    <definedName name="PY3_Marketable_Sec">#REF!</definedName>
    <definedName name="PY3_NET_INCOME" localSheetId="5">#REF!</definedName>
    <definedName name="PY3_Net_Revenue" localSheetId="5">#REF!</definedName>
    <definedName name="PY3_Operating_Inc" localSheetId="5">#REF!</definedName>
    <definedName name="PY3_Other_Curr_Assets" localSheetId="5">#REF!</definedName>
    <definedName name="PY3_Other_Curr_Assets">#REF!</definedName>
    <definedName name="PY3_Other_Exp." localSheetId="5">#REF!</definedName>
    <definedName name="PY3_Other_LT_Assets" localSheetId="5">#REF!</definedName>
    <definedName name="PY3_Other_LT_Assets">#REF!</definedName>
    <definedName name="PY3_Other_LT_Liabilities" localSheetId="5">#REF!</definedName>
    <definedName name="PY3_Other_LT_Liabilities">#REF!</definedName>
    <definedName name="PY3_Preferred_Stock" localSheetId="5">#REF!</definedName>
    <definedName name="PY3_Preferred_Stock">#REF!</definedName>
    <definedName name="PY3_QUICK_ASSETS" localSheetId="5">#REF!</definedName>
    <definedName name="PY3_Retained_Earnings" localSheetId="5">#REF!</definedName>
    <definedName name="PY3_Retained_Earnings">#REF!</definedName>
    <definedName name="PY3_Selling" localSheetId="5">#REF!</definedName>
    <definedName name="PY3_Tangible_Assets" localSheetId="5">#REF!</definedName>
    <definedName name="PY3_Tangible_Assets">#REF!</definedName>
    <definedName name="PY3_Taxes" localSheetId="5">#REF!</definedName>
    <definedName name="PY3_TOTAL_ASSETS" localSheetId="5">#REF!</definedName>
    <definedName name="PY3_TOTAL_CURR_ASSETS" localSheetId="5">#REF!</definedName>
    <definedName name="PY3_TOTAL_DEBT" localSheetId="5">#REF!</definedName>
    <definedName name="PY3_TOTAL_EQUITY" localSheetId="5">#REF!</definedName>
    <definedName name="PY3_Trade_Payables" localSheetId="5">#REF!</definedName>
    <definedName name="PY3_Year_Income_Statement" localSheetId="5">#REF!</definedName>
    <definedName name="PY4_Accounts_Receivable" localSheetId="5">#REF!</definedName>
    <definedName name="PY4_Administration" localSheetId="5">#REF!</definedName>
    <definedName name="PY4_Cash" localSheetId="5">#REF!</definedName>
    <definedName name="PY4_Common_Equity" localSheetId="5">#REF!</definedName>
    <definedName name="PY4_Cost_of_Sales" localSheetId="5">#REF!</definedName>
    <definedName name="PY4_Current_Liabilities" localSheetId="5">#REF!</definedName>
    <definedName name="PY4_Depreciation" localSheetId="5">#REF!</definedName>
    <definedName name="PY4_Disc._Ops." localSheetId="5">#REF!</definedName>
    <definedName name="PY4_Extraord." localSheetId="5">#REF!</definedName>
    <definedName name="PY4_Gross_Profit" localSheetId="5">#REF!</definedName>
    <definedName name="PY4_INC_AFT_TAX" localSheetId="5">#REF!</definedName>
    <definedName name="PY4_INC_BEF_EXTRAORD" localSheetId="5">#REF!</definedName>
    <definedName name="PY4_Inc_Bef_Tax" localSheetId="5">#REF!</definedName>
    <definedName name="PY4_Intangible_Assets" localSheetId="5">#REF!</definedName>
    <definedName name="PY4_Intangible_Assets">#REF!</definedName>
    <definedName name="PY4_Interest_Expense" localSheetId="5">#REF!</definedName>
    <definedName name="PY4_Inventory" localSheetId="5">#REF!</definedName>
    <definedName name="PY4_LIABIL_EQUITY" localSheetId="5">#REF!</definedName>
    <definedName name="PY4_Long_term_Debt__excl_Dfd_Taxes" localSheetId="5">#REF!</definedName>
    <definedName name="PY4_Marketable_Sec" localSheetId="5">#REF!</definedName>
    <definedName name="PY4_Marketable_Sec">#REF!</definedName>
    <definedName name="PY4_NET_INCOME" localSheetId="5">#REF!</definedName>
    <definedName name="PY4_Net_Revenue" localSheetId="5">#REF!</definedName>
    <definedName name="PY4_Operating_Inc" localSheetId="5">#REF!</definedName>
    <definedName name="PY4_Other_Cur_Assets" localSheetId="5">#REF!</definedName>
    <definedName name="PY4_Other_Cur_Assets">#REF!</definedName>
    <definedName name="PY4_Other_Exp." localSheetId="5">#REF!</definedName>
    <definedName name="PY4_Other_LT_Assets" localSheetId="5">#REF!</definedName>
    <definedName name="PY4_Other_LT_Assets">#REF!</definedName>
    <definedName name="PY4_Other_LT_Liabilities" localSheetId="5">#REF!</definedName>
    <definedName name="PY4_Other_LT_Liabilities">#REF!</definedName>
    <definedName name="PY4_Preferred_Stock" localSheetId="5">#REF!</definedName>
    <definedName name="PY4_Preferred_Stock">#REF!</definedName>
    <definedName name="PY4_QUICK_ASSETS" localSheetId="5">#REF!</definedName>
    <definedName name="PY4_Retained_Earnings" localSheetId="5">#REF!</definedName>
    <definedName name="PY4_Retained_Earnings">#REF!</definedName>
    <definedName name="PY4_Selling" localSheetId="5">#REF!</definedName>
    <definedName name="PY4_Tangible_Assets" localSheetId="5">#REF!</definedName>
    <definedName name="PY4_Tangible_Assets">#REF!</definedName>
    <definedName name="PY4_Taxes" localSheetId="5">#REF!</definedName>
    <definedName name="PY4_TOTAL_ASSETS" localSheetId="5">#REF!</definedName>
    <definedName name="PY4_TOTAL_CURR_ASSETS" localSheetId="5">#REF!</definedName>
    <definedName name="PY4_TOTAL_DEBT" localSheetId="5">#REF!</definedName>
    <definedName name="PY4_TOTAL_EQUITY" localSheetId="5">#REF!</definedName>
    <definedName name="PY4_Trade_Payables" localSheetId="5">#REF!</definedName>
    <definedName name="PY4_Year_Income_Statement" localSheetId="5">#REF!</definedName>
    <definedName name="PY5_Accounts_Receivable" localSheetId="5">#REF!</definedName>
    <definedName name="PY5_Accounts_Receivable">#REF!</definedName>
    <definedName name="PY5_Administration" localSheetId="5">#REF!</definedName>
    <definedName name="PY5_Cash" localSheetId="5">#REF!</definedName>
    <definedName name="PY5_Common_Equity" localSheetId="5">#REF!</definedName>
    <definedName name="PY5_Cost_of_Sales" localSheetId="5">#REF!</definedName>
    <definedName name="PY5_Current_Liabilities" localSheetId="5">#REF!</definedName>
    <definedName name="PY5_Depreciation" localSheetId="5">#REF!</definedName>
    <definedName name="PY5_Disc._Ops." localSheetId="5">#REF!</definedName>
    <definedName name="PY5_Extraord." localSheetId="5">#REF!</definedName>
    <definedName name="PY5_Gross_Profit" localSheetId="5">#REF!</definedName>
    <definedName name="PY5_INC_AFT_TAX" localSheetId="5">#REF!</definedName>
    <definedName name="PY5_INC_BEF_EXTRAORD" localSheetId="5">#REF!</definedName>
    <definedName name="PY5_Inc_Bef_Tax" localSheetId="5">#REF!</definedName>
    <definedName name="PY5_Intangible_Assets" localSheetId="5">#REF!</definedName>
    <definedName name="PY5_Intangible_Assets">#REF!</definedName>
    <definedName name="PY5_Interest_Expense" localSheetId="5">#REF!</definedName>
    <definedName name="PY5_Inventory" localSheetId="5">#REF!</definedName>
    <definedName name="PY5_Inventory">#REF!</definedName>
    <definedName name="PY5_LIABIL_EQUITY" localSheetId="5">#REF!</definedName>
    <definedName name="PY5_Long_term_Debt__excl_Dfd_Taxes" localSheetId="5">#REF!</definedName>
    <definedName name="PY5_Marketable_Sec" localSheetId="5">#REF!</definedName>
    <definedName name="PY5_Marketable_Sec">#REF!</definedName>
    <definedName name="PY5_NET_INCOME" localSheetId="5">#REF!</definedName>
    <definedName name="PY5_Net_Revenue" localSheetId="5">#REF!</definedName>
    <definedName name="PY5_Operating_Inc" localSheetId="5">#REF!</definedName>
    <definedName name="PY5_Other_Curr_Assets" localSheetId="5">#REF!</definedName>
    <definedName name="PY5_Other_Curr_Assets">#REF!</definedName>
    <definedName name="PY5_Other_Exp." localSheetId="5">#REF!</definedName>
    <definedName name="PY5_Other_LT_Assets" localSheetId="5">#REF!</definedName>
    <definedName name="PY5_Other_LT_Assets">#REF!</definedName>
    <definedName name="PY5_Other_LT_Liabilities" localSheetId="5">#REF!</definedName>
    <definedName name="PY5_Other_LT_Liabilities">#REF!</definedName>
    <definedName name="PY5_Preferred_Stock" localSheetId="5">#REF!</definedName>
    <definedName name="PY5_Preferred_Stock">#REF!</definedName>
    <definedName name="PY5_QUICK_ASSETS" localSheetId="5">#REF!</definedName>
    <definedName name="PY5_Retained_Earnings" localSheetId="5">#REF!</definedName>
    <definedName name="PY5_Retained_Earnings">#REF!</definedName>
    <definedName name="PY5_Selling" localSheetId="5">#REF!</definedName>
    <definedName name="PY5_Tangible_Assets" localSheetId="5">#REF!</definedName>
    <definedName name="PY5_Tangible_Assets">#REF!</definedName>
    <definedName name="PY5_Taxes" localSheetId="5">#REF!</definedName>
    <definedName name="PY5_TOTAL_ASSETS" localSheetId="5">#REF!</definedName>
    <definedName name="PY5_TOTAL_CURR_ASSETS" localSheetId="5">#REF!</definedName>
    <definedName name="PY5_TOTAL_DEBT" localSheetId="5">#REF!</definedName>
    <definedName name="PY5_TOTAL_EQUITY" localSheetId="5">#REF!</definedName>
    <definedName name="PY5_Trade_Payables" localSheetId="5">#REF!</definedName>
    <definedName name="PY5_Year_Income_Statement" localSheetId="5">#REF!</definedName>
    <definedName name="QGPL_CLTESLB">#REF!</definedName>
    <definedName name="quarter" localSheetId="5">#REF!</definedName>
    <definedName name="quarter">#REF!</definedName>
    <definedName name="R_Factor" localSheetId="5">#REF!</definedName>
    <definedName name="R_Factor">#REF!</definedName>
    <definedName name="R_Factor_AR_Balance">#REF!</definedName>
    <definedName name="R_Factor_SRD">#REF!</definedName>
    <definedName name="Ret_Allowance">#REF!</definedName>
    <definedName name="roie">#REF!</definedName>
    <definedName name="rt">#REF!</definedName>
    <definedName name="rte">#REF!</definedName>
    <definedName name="S_AcctDes">#REF!</definedName>
    <definedName name="S_Adjust">#REF!</definedName>
    <definedName name="S_AJE_Tot">#REF!</definedName>
    <definedName name="S_CompNum">#REF!</definedName>
    <definedName name="S_CY_Beg">#REF!</definedName>
    <definedName name="S_CY_End">#REF!</definedName>
    <definedName name="S_Diff_Amt">#REF!</definedName>
    <definedName name="S_Diff_Pct">#REF!</definedName>
    <definedName name="S_GrpNum">#REF!</definedName>
    <definedName name="S_Headings">#REF!</definedName>
    <definedName name="S_KeyValue">#REF!</definedName>
    <definedName name="S_PY_End">#REF!</definedName>
    <definedName name="S_RJE_Tot">#REF!</definedName>
    <definedName name="S_RowNum">#REF!</definedName>
    <definedName name="Sales">#REF!</definedName>
    <definedName name="salesld">#REF!</definedName>
    <definedName name="SalesPCS">#REF!</definedName>
    <definedName name="SAPBEXrevision" localSheetId="5" hidden="1">1</definedName>
    <definedName name="SAPBEXrevision" hidden="1">3</definedName>
    <definedName name="SAPBEXsysID" hidden="1">"PLW"</definedName>
    <definedName name="SAPBEXwbID" localSheetId="5" hidden="1">"0B3C5WPQ1PKHTD1CRY997L2MI"</definedName>
    <definedName name="SAPBEXwbID" hidden="1">"14RHU0IXG8KL7C7PJMON454VM"</definedName>
    <definedName name="sdfnlsd" hidden="1">#REF!</definedName>
    <definedName name="sectores">#REF!</definedName>
    <definedName name="sedal" localSheetId="5">#REF!</definedName>
    <definedName name="sedal">#REF!</definedName>
    <definedName name="Selection_Remainder" localSheetId="5">#REF!</definedName>
    <definedName name="Selection_Remainder">#REF!</definedName>
    <definedName name="sku" localSheetId="5">#REF!</definedName>
    <definedName name="sku">#REF!</definedName>
    <definedName name="skus" localSheetId="5">#REF!</definedName>
    <definedName name="skus">#REF!</definedName>
    <definedName name="Starting_Point" localSheetId="5">#REF!</definedName>
    <definedName name="Starting_Point">#REF!</definedName>
    <definedName name="STKDIARIO" localSheetId="5">#REF!</definedName>
    <definedName name="STKDIARIO">#REF!</definedName>
    <definedName name="STKDIARIOPX01" localSheetId="5">#REF!</definedName>
    <definedName name="STKDIARIOPX01">#REF!</definedName>
    <definedName name="STKDIARIOPX04" localSheetId="5">#REF!</definedName>
    <definedName name="STKDIARIOPX04">#REF!</definedName>
    <definedName name="Suma_de_ABR_U_3">#REF!</definedName>
    <definedName name="SUMMARY" localSheetId="5">#REF!</definedName>
    <definedName name="SUMMARY">#REF!</definedName>
    <definedName name="super" localSheetId="5">#REF!</definedName>
    <definedName name="super">#REF!</definedName>
    <definedName name="tablasun" localSheetId="5">#REF!</definedName>
    <definedName name="tablasun">#REF!</definedName>
    <definedName name="TbPy530159">#REF!</definedName>
    <definedName name="Tech">#REF!</definedName>
    <definedName name="techld">#REF!</definedName>
    <definedName name="TechPCS">#REF!</definedName>
    <definedName name="Test_de_Gastos_Mayores">#REF!</definedName>
    <definedName name="TEST0" localSheetId="5">#REF!</definedName>
    <definedName name="TEST0">#REF!</definedName>
    <definedName name="TEST1" localSheetId="5">#REF!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6">#REF!</definedName>
    <definedName name="TEST7">#REF!</definedName>
    <definedName name="TEST8">#REF!</definedName>
    <definedName name="TEST9">#REF!</definedName>
    <definedName name="TESTKEYS" localSheetId="5">#REF!</definedName>
    <definedName name="TESTKEYS">#REF!</definedName>
    <definedName name="TextRefCopy1">#REF!</definedName>
    <definedName name="TextRefCopy10" localSheetId="5">#REF!</definedName>
    <definedName name="TextRefCopy10">#REF!</definedName>
    <definedName name="TextRefCopy100" localSheetId="5">#REF!</definedName>
    <definedName name="TextRefCopy100">#REF!</definedName>
    <definedName name="TextRefCopy102" localSheetId="5">#REF!</definedName>
    <definedName name="TextRefCopy102">#REF!</definedName>
    <definedName name="TextRefCopy103" localSheetId="5">#REF!</definedName>
    <definedName name="TextRefCopy103">#REF!</definedName>
    <definedName name="TextRefCopy104" localSheetId="5">#REF!</definedName>
    <definedName name="TextRefCopy104">#REF!</definedName>
    <definedName name="TextRefCopy105" localSheetId="5">#REF!</definedName>
    <definedName name="TextRefCopy105">#REF!</definedName>
    <definedName name="TextRefCopy107" localSheetId="5">#REF!</definedName>
    <definedName name="TextRefCopy107">#REF!</definedName>
    <definedName name="TextRefCopy108" localSheetId="5">#REF!</definedName>
    <definedName name="TextRefCopy108">#REF!</definedName>
    <definedName name="TextRefCopy109" localSheetId="5">#REF!</definedName>
    <definedName name="TextRefCopy109">#REF!</definedName>
    <definedName name="TextRefCopy11" localSheetId="5">#REF!</definedName>
    <definedName name="TextRefCopy111">#REF!</definedName>
    <definedName name="TextRefCopy112" localSheetId="5">#REF!</definedName>
    <definedName name="TextRefCopy112">#REF!</definedName>
    <definedName name="TextRefCopy113" localSheetId="5">#REF!</definedName>
    <definedName name="TextRefCopy113">#REF!</definedName>
    <definedName name="TextRefCopy114">#REF!</definedName>
    <definedName name="TextRefCopy116" localSheetId="5">#REF!</definedName>
    <definedName name="TextRefCopy116">#REF!</definedName>
    <definedName name="TextRefCopy118" localSheetId="5">#REF!</definedName>
    <definedName name="TextRefCopy118">#REF!</definedName>
    <definedName name="TextRefCopy119" localSheetId="5">#REF!</definedName>
    <definedName name="TextRefCopy119">#REF!</definedName>
    <definedName name="TextRefCopy12" localSheetId="5">#REF!</definedName>
    <definedName name="TextRefCopy120" localSheetId="5">#REF!</definedName>
    <definedName name="TextRefCopy120">#REF!</definedName>
    <definedName name="TextRefCopy121" localSheetId="5">#REF!</definedName>
    <definedName name="TextRefCopy121">#REF!</definedName>
    <definedName name="TextRefCopy122">#REF!</definedName>
    <definedName name="TextRefCopy123">#REF!</definedName>
    <definedName name="TextRefCopy127" localSheetId="5">#REF!</definedName>
    <definedName name="TextRefCopy127">#REF!</definedName>
    <definedName name="TextRefCopy13" localSheetId="5">#REF!</definedName>
    <definedName name="TextRefCopy14" localSheetId="5">#REF!</definedName>
    <definedName name="TextRefCopy15" localSheetId="5">#REF!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29">#REF!</definedName>
    <definedName name="TextRefCopy3" localSheetId="5">#REF!</definedName>
    <definedName name="TextRefCopy3">#REF!</definedName>
    <definedName name="TextRefCopy30">#REF!</definedName>
    <definedName name="TextRefCopy31">#REF!</definedName>
    <definedName name="TextRefCopy32">#REF!</definedName>
    <definedName name="TextRefCopy35">#REF!</definedName>
    <definedName name="TextRefCopy37">#REF!</definedName>
    <definedName name="TextRefCopy38">#REF!</definedName>
    <definedName name="TextRefCopy39">#REF!</definedName>
    <definedName name="TextRefCopy4" localSheetId="5">#REF!</definedName>
    <definedName name="TextRefCopy4">#REF!</definedName>
    <definedName name="TextRefCopy41">#REF!</definedName>
    <definedName name="TextRefCopy42" localSheetId="5">#REF!</definedName>
    <definedName name="TextRefCopy42">#REF!</definedName>
    <definedName name="TextRefCopy43" localSheetId="5">#REF!</definedName>
    <definedName name="TextRefCopy44" localSheetId="5">#REF!</definedName>
    <definedName name="TextRefCopy44">#REF!</definedName>
    <definedName name="TextRefCopy46">#REF!</definedName>
    <definedName name="TextRefCopy53" localSheetId="5">#REF!</definedName>
    <definedName name="TextRefCopy53">#REF!</definedName>
    <definedName name="TextRefCopy54" localSheetId="5">#REF!</definedName>
    <definedName name="TextRefCopy54">#REF!</definedName>
    <definedName name="TextRefCopy55" localSheetId="5">#REF!</definedName>
    <definedName name="TextRefCopy55">#REF!</definedName>
    <definedName name="TextRefCopy56" localSheetId="5">#REF!</definedName>
    <definedName name="TextRefCopy56">#REF!</definedName>
    <definedName name="TextRefCopy6">#REF!</definedName>
    <definedName name="TextRefCopy63" localSheetId="5">#REF!</definedName>
    <definedName name="TextRefCopy63">#REF!</definedName>
    <definedName name="TextRefCopy65" localSheetId="5">#REF!</definedName>
    <definedName name="TextRefCopy65">#REF!</definedName>
    <definedName name="TextRefCopy66" localSheetId="5">#REF!</definedName>
    <definedName name="TextRefCopy66">#REF!</definedName>
    <definedName name="TextRefCopy67" localSheetId="5">#REF!</definedName>
    <definedName name="TextRefCopy67">#REF!</definedName>
    <definedName name="TextRefCopy68" localSheetId="5">#REF!</definedName>
    <definedName name="TextRefCopy68">#REF!</definedName>
    <definedName name="TextRefCopy7" localSheetId="5">#REF!</definedName>
    <definedName name="TextRefCopy7">#REF!</definedName>
    <definedName name="TextRefCopy70" localSheetId="5">#REF!</definedName>
    <definedName name="TextRefCopy70">#REF!</definedName>
    <definedName name="TextRefCopy71" localSheetId="5">#REF!</definedName>
    <definedName name="TextRefCopy71">#REF!</definedName>
    <definedName name="TextRefCopy73" localSheetId="5">#REF!</definedName>
    <definedName name="TextRefCopy73">#REF!</definedName>
    <definedName name="TextRefCopy75" localSheetId="5">#REF!</definedName>
    <definedName name="TextRefCopy75">#REF!</definedName>
    <definedName name="TextRefCopy77" localSheetId="5">#REF!</definedName>
    <definedName name="TextRefCopy77">#REF!</definedName>
    <definedName name="TextRefCopy79" localSheetId="5">#REF!</definedName>
    <definedName name="TextRefCopy79">#REF!</definedName>
    <definedName name="TextRefCopy8" localSheetId="5">#REF!</definedName>
    <definedName name="TextRefCopy8">#REF!</definedName>
    <definedName name="TextRefCopy80" localSheetId="5">#REF!</definedName>
    <definedName name="TextRefCopy80">#REF!</definedName>
    <definedName name="TextRefCopy82" localSheetId="5">#REF!</definedName>
    <definedName name="TextRefCopy82">#REF!</definedName>
    <definedName name="TextRefCopy85" localSheetId="5">#REF!</definedName>
    <definedName name="TextRefCopy86" localSheetId="5">#REF!</definedName>
    <definedName name="TextRefCopy88" localSheetId="5">#REF!</definedName>
    <definedName name="TextRefCopy89" localSheetId="5">#REF!</definedName>
    <definedName name="TextRefCopy90" localSheetId="5">#REF!</definedName>
    <definedName name="TextRefCopy91" localSheetId="5">#REF!</definedName>
    <definedName name="TextRefCopy92" localSheetId="5">#REF!</definedName>
    <definedName name="TextRefCopy93" localSheetId="5">#REF!</definedName>
    <definedName name="TextRefCopy97" localSheetId="5">#REF!</definedName>
    <definedName name="TextRefCopy97">#REF!</definedName>
    <definedName name="TextRefCopy98">#REF!</definedName>
    <definedName name="TextRefCopyRangeCount" localSheetId="5" hidden="1">12</definedName>
    <definedName name="TextRefCopyRangeCount" hidden="1">1</definedName>
    <definedName name="Top_Stratum_Number" localSheetId="5">#REF!</definedName>
    <definedName name="Top_Stratum_Number">#REF!</definedName>
    <definedName name="Top_Stratum_Value" localSheetId="5">#REF!</definedName>
    <definedName name="Top_Stratum_Value">#REF!</definedName>
    <definedName name="Total_Amount">#REF!</definedName>
    <definedName name="Total_Number_Selections" localSheetId="5">#REF!</definedName>
    <definedName name="Total_Number_Selections">#REF!</definedName>
    <definedName name="tp" localSheetId="5">#REF!</definedName>
    <definedName name="tp">#REF!</definedName>
    <definedName name="Unidades" localSheetId="5">#REF!</definedName>
    <definedName name="Unidades">#REF!</definedName>
    <definedName name="URUGUAY" localSheetId="5">#REF!</definedName>
    <definedName name="URUGUAY">#REF!</definedName>
    <definedName name="vencidos">#REF!</definedName>
    <definedName name="vigencia" localSheetId="5">#REF!</definedName>
    <definedName name="vigencia">#REF!</definedName>
    <definedName name="vpphold">#REF!</definedName>
    <definedName name="VTADIAR" localSheetId="5">#REF!</definedName>
    <definedName name="VTADIAR">#REF!</definedName>
    <definedName name="VTO">#REF!</definedName>
    <definedName name="vtoañoc">#REF!</definedName>
    <definedName name="vtoañon">#REF!</definedName>
    <definedName name="vtoaños">#REF!</definedName>
    <definedName name="VTOSN">#REF!</definedName>
    <definedName name="WDSD" hidden="1">#REF!</definedName>
    <definedName name="wrn.Aging._.and._.Trend._.Analysis." localSheetId="7"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0" hidden="1">{#N/A,#N/A,FALSE,"Aging Summary";#N/A,#N/A,FALSE,"Ratio Analysis";#N/A,#N/A,FALSE,"Test 120 Day Accts";#N/A,#N/A,FALSE,"Tickmarks"}</definedName>
    <definedName name="wrn.Aging._.and._.Trend._.Analysis." localSheetId="8" hidden="1">{#N/A,#N/A,FALSE,"Aging Summary";#N/A,#N/A,FALSE,"Ratio Analysis";#N/A,#N/A,FALSE,"Test 120 Day Accts";#N/A,#N/A,FALSE,"Tickmarks"}</definedName>
    <definedName name="wrn.Aging._.and._.Trend._.Analysis." localSheetId="9"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7" hidden="1">{#N/A,#N/A,FALSE,"VOL"}</definedName>
    <definedName name="wrn.Volumen." localSheetId="1" hidden="1">{#N/A,#N/A,FALSE,"VOL"}</definedName>
    <definedName name="wrn.Volumen." localSheetId="4" hidden="1">{#N/A,#N/A,FALSE,"VOL"}</definedName>
    <definedName name="wrn.Volumen." localSheetId="6" hidden="1">{#N/A,#N/A,FALSE,"VOL"}</definedName>
    <definedName name="wrn.Volumen." localSheetId="0" hidden="1">{#N/A,#N/A,FALSE,"VOL"}</definedName>
    <definedName name="wrn.Volumen." localSheetId="8" hidden="1">{#N/A,#N/A,FALSE,"VOL"}</definedName>
    <definedName name="wrn.Volumen." localSheetId="9" hidden="1">{#N/A,#N/A,FALSE,"VOL"}</definedName>
    <definedName name="wrn.Volumen." localSheetId="5" hidden="1">{#N/A,#N/A,FALSE,"VOL"}</definedName>
    <definedName name="wrn.Volumen." hidden="1">{#N/A,#N/A,FALSE,"VOL"}</definedName>
    <definedName name="xdc">#REF!</definedName>
    <definedName name="XREF_COLUMN_1" hidden="1">#REF!</definedName>
    <definedName name="XREF_COLUMN_10" hidden="1">#REF!</definedName>
    <definedName name="XREF_COLUMN_11" localSheetId="5" hidden="1">'Variacion del Activo Neto'!#REF!</definedName>
    <definedName name="XREF_COLUMN_12" localSheetId="7" hidden="1">#REF!</definedName>
    <definedName name="XREF_COLUMN_12" localSheetId="1" hidden="1">#REF!</definedName>
    <definedName name="XREF_COLUMN_12" localSheetId="5" hidden="1">'Variacion del Activo Neto'!#REF!</definedName>
    <definedName name="XREF_COLUMN_12" hidden="1">#REF!</definedName>
    <definedName name="XREF_COLUMN_13" localSheetId="7" hidden="1">#REF!</definedName>
    <definedName name="XREF_COLUMN_13" localSheetId="1" hidden="1">#REF!</definedName>
    <definedName name="XREF_COLUMN_13" localSheetId="5" hidden="1">'Variacion del Activo Neto'!#REF!</definedName>
    <definedName name="XREF_COLUMN_13" hidden="1">#REF!</definedName>
    <definedName name="XREF_COLUMN_14" localSheetId="7" hidden="1">#REF!</definedName>
    <definedName name="XREF_COLUMN_14" localSheetId="1" hidden="1">#REF!</definedName>
    <definedName name="XREF_COLUMN_14" localSheetId="5" hidden="1">'Variacion del Activo Neto'!$P:$P</definedName>
    <definedName name="XREF_COLUMN_14" hidden="1">#REF!</definedName>
    <definedName name="XREF_COLUMN_15" localSheetId="7" hidden="1">#REF!</definedName>
    <definedName name="XREF_COLUMN_15" localSheetId="1" hidden="1">#REF!</definedName>
    <definedName name="XREF_COLUMN_15" localSheetId="5" hidden="1">#REF!</definedName>
    <definedName name="XREF_COLUMN_15" hidden="1">#REF!</definedName>
    <definedName name="XREF_COLUMN_17" localSheetId="5" hidden="1">#REF!</definedName>
    <definedName name="XREF_COLUMN_17" hidden="1">#REF!</definedName>
    <definedName name="XREF_COLUMN_2" hidden="1">#REF!</definedName>
    <definedName name="XREF_COLUMN_24" hidden="1">#REF!</definedName>
    <definedName name="XREF_COLUMN_4" localSheetId="5" hidden="1">#REF!</definedName>
    <definedName name="XREF_COLUMN_5" localSheetId="5" hidden="1">'Variacion del Activo Neto'!$D:$D</definedName>
    <definedName name="XREF_COLUMN_7" localSheetId="7" hidden="1">#REF!</definedName>
    <definedName name="XREF_COLUMN_7" localSheetId="1" hidden="1">#REF!</definedName>
    <definedName name="XREF_COLUMN_7" hidden="1">#REF!</definedName>
    <definedName name="XREF_COLUMN_9" localSheetId="7" hidden="1">#REF!</definedName>
    <definedName name="XREF_COLUMN_9" localSheetId="1" hidden="1">#REF!</definedName>
    <definedName name="XREF_COLUMN_9" hidden="1">#REF!</definedName>
    <definedName name="XRefActiveRow" localSheetId="5" hidden="1">#REF!</definedName>
    <definedName name="XRefActiveRow" hidden="1">#REF!</definedName>
    <definedName name="XRefColumnsCount" localSheetId="5" hidden="1">14</definedName>
    <definedName name="XRefColumnsCount" hidden="1">2</definedName>
    <definedName name="XRefCopy1" localSheetId="5" hidden="1">#REF!</definedName>
    <definedName name="XRefCopy1" hidden="1">#REF!</definedName>
    <definedName name="XRefCopy10" localSheetId="5" hidden="1">#REF!</definedName>
    <definedName name="XRefCopy100" localSheetId="5" hidden="1">#REF!</definedName>
    <definedName name="XRefCopy100" hidden="1">#REF!</definedName>
    <definedName name="XRefCopy100Row" localSheetId="5" hidden="1">#REF!</definedName>
    <definedName name="XRefCopy100Row" hidden="1">#REF!</definedName>
    <definedName name="XRefCopy101" localSheetId="5" hidden="1">#REF!</definedName>
    <definedName name="XRefCopy101" hidden="1">#REF!</definedName>
    <definedName name="XRefCopy101Row" localSheetId="5" hidden="1">#REF!</definedName>
    <definedName name="XRefCopy101Row" hidden="1">#REF!</definedName>
    <definedName name="XRefCopy102" localSheetId="5" hidden="1">#REF!</definedName>
    <definedName name="XRefCopy102" hidden="1">#REF!</definedName>
    <definedName name="XRefCopy102Row" localSheetId="5" hidden="1">#REF!</definedName>
    <definedName name="XRefCopy102Row" hidden="1">#REF!</definedName>
    <definedName name="XRefCopy103" localSheetId="5" hidden="1">#REF!</definedName>
    <definedName name="XRefCopy103" hidden="1">#REF!</definedName>
    <definedName name="XRefCopy103Row" localSheetId="5" hidden="1">#REF!</definedName>
    <definedName name="XRefCopy103Row" hidden="1">#REF!</definedName>
    <definedName name="XRefCopy104" localSheetId="5" hidden="1">#REF!</definedName>
    <definedName name="XRefCopy104" hidden="1">#REF!</definedName>
    <definedName name="XRefCopy104Row" localSheetId="5" hidden="1">#REF!</definedName>
    <definedName name="XRefCopy104Row" hidden="1">#REF!</definedName>
    <definedName name="XRefCopy105" hidden="1">#REF!</definedName>
    <definedName name="XRefCopy105Row" localSheetId="5" hidden="1">#REF!</definedName>
    <definedName name="XRefCopy105Row" hidden="1">#REF!</definedName>
    <definedName name="XRefCopy106" hidden="1">#REF!</definedName>
    <definedName name="XRefCopy106Row" localSheetId="5" hidden="1">#REF!</definedName>
    <definedName name="XRefCopy106Row" hidden="1">#REF!</definedName>
    <definedName name="XRefCopy107" hidden="1">#REF!</definedName>
    <definedName name="XRefCopy107Row" localSheetId="5" hidden="1">#REF!</definedName>
    <definedName name="XRefCopy107Row" hidden="1">#REF!</definedName>
    <definedName name="XRefCopy108" hidden="1">#REF!</definedName>
    <definedName name="XRefCopy108Row" localSheetId="5" hidden="1">#REF!</definedName>
    <definedName name="XRefCopy108Row" hidden="1">#REF!</definedName>
    <definedName name="XRefCopy109" hidden="1">#REF!</definedName>
    <definedName name="XRefCopy109Row" localSheetId="5" hidden="1">#REF!</definedName>
    <definedName name="XRefCopy109Row" hidden="1">#REF!</definedName>
    <definedName name="XRefCopy10Row" localSheetId="5" hidden="1">#REF!</definedName>
    <definedName name="XRefCopy10Row" hidden="1">#REF!</definedName>
    <definedName name="XRefCopy11" localSheetId="5" hidden="1">#REF!</definedName>
    <definedName name="XRefCopy110Row" localSheetId="5" hidden="1">#REF!</definedName>
    <definedName name="XRefCopy110Row" hidden="1">#REF!</definedName>
    <definedName name="XRefCopy111Row" localSheetId="5" hidden="1">#REF!</definedName>
    <definedName name="XRefCopy111Row" hidden="1">#REF!</definedName>
    <definedName name="XRefCopy112" hidden="1">#REF!</definedName>
    <definedName name="XRefCopy112Row" localSheetId="5" hidden="1">#REF!</definedName>
    <definedName name="XRefCopy112Row" hidden="1">#REF!</definedName>
    <definedName name="XRefCopy113" hidden="1">#REF!</definedName>
    <definedName name="XRefCopy113Row" localSheetId="5" hidden="1">#REF!</definedName>
    <definedName name="XRefCopy113Row" hidden="1">#REF!</definedName>
    <definedName name="XRefCopy114" hidden="1">#REF!</definedName>
    <definedName name="XRefCopy114Row" localSheetId="5" hidden="1">#REF!</definedName>
    <definedName name="XRefCopy114Row" hidden="1">#REF!</definedName>
    <definedName name="XRefCopy115" hidden="1">#REF!</definedName>
    <definedName name="XRefCopy115Row" localSheetId="5" hidden="1">#REF!</definedName>
    <definedName name="XRefCopy115Row" hidden="1">#REF!</definedName>
    <definedName name="XRefCopy116" hidden="1">#REF!</definedName>
    <definedName name="XRefCopy116Row" localSheetId="5" hidden="1">#REF!</definedName>
    <definedName name="XRefCopy116Row" hidden="1">#REF!</definedName>
    <definedName name="XRefCopy117" hidden="1">#REF!</definedName>
    <definedName name="XRefCopy117Row" localSheetId="5" hidden="1">#REF!</definedName>
    <definedName name="XRefCopy117Row" hidden="1">#REF!</definedName>
    <definedName name="XRefCopy118" localSheetId="5" hidden="1">#REF!</definedName>
    <definedName name="XRefCopy118" hidden="1">#REF!</definedName>
    <definedName name="XRefCopy118Row" localSheetId="5" hidden="1">#REF!</definedName>
    <definedName name="XRefCopy118Row" hidden="1">#REF!</definedName>
    <definedName name="XRefCopy119" localSheetId="5" hidden="1">#REF!</definedName>
    <definedName name="XRefCopy119" hidden="1">#REF!</definedName>
    <definedName name="XRefCopy119Row" localSheetId="5" hidden="1">#REF!</definedName>
    <definedName name="XRefCopy119Row" hidden="1">#REF!</definedName>
    <definedName name="XRefCopy11Row" localSheetId="5" hidden="1">#REF!</definedName>
    <definedName name="XRefCopy11Row" hidden="1">#REF!</definedName>
    <definedName name="XRefCopy12" hidden="1">#REF!</definedName>
    <definedName name="XRefCopy120" localSheetId="5" hidden="1">#REF!</definedName>
    <definedName name="XRefCopy120" hidden="1">#REF!</definedName>
    <definedName name="XRefCopy120Row" localSheetId="5" hidden="1">#REF!</definedName>
    <definedName name="XRefCopy120Row" hidden="1">#REF!</definedName>
    <definedName name="XRefCopy121" localSheetId="5" hidden="1">#REF!</definedName>
    <definedName name="XRefCopy121" hidden="1">#REF!</definedName>
    <definedName name="XRefCopy121Row" localSheetId="5" hidden="1">#REF!</definedName>
    <definedName name="XRefCopy121Row" hidden="1">#REF!</definedName>
    <definedName name="XRefCopy122" localSheetId="5" hidden="1">#REF!</definedName>
    <definedName name="XRefCopy122" hidden="1">#REF!</definedName>
    <definedName name="XRefCopy122Row" localSheetId="5" hidden="1">#REF!</definedName>
    <definedName name="XRefCopy122Row" hidden="1">#REF!</definedName>
    <definedName name="XRefCopy123" hidden="1">#REF!</definedName>
    <definedName name="XRefCopy123Row" localSheetId="5" hidden="1">#REF!</definedName>
    <definedName name="XRefCopy123Row" hidden="1">#REF!</definedName>
    <definedName name="XRefCopy124" hidden="1">#REF!</definedName>
    <definedName name="XRefCopy124Row" localSheetId="5" hidden="1">#REF!</definedName>
    <definedName name="XRefCopy124Row" hidden="1">#REF!</definedName>
    <definedName name="XRefCopy125" hidden="1">#REF!</definedName>
    <definedName name="XRefCopy125Row" localSheetId="5" hidden="1">#REF!</definedName>
    <definedName name="XRefCopy125Row" hidden="1">#REF!</definedName>
    <definedName name="XRefCopy126" hidden="1">#REF!</definedName>
    <definedName name="XRefCopy126Row" localSheetId="5" hidden="1">#REF!</definedName>
    <definedName name="XRefCopy126Row" hidden="1">#REF!</definedName>
    <definedName name="XRefCopy127" hidden="1">#REF!</definedName>
    <definedName name="XRefCopy127Row" localSheetId="5" hidden="1">#REF!</definedName>
    <definedName name="XRefCopy127Row" hidden="1">#REF!</definedName>
    <definedName name="XRefCopy128" hidden="1">#REF!</definedName>
    <definedName name="XRefCopy129" hidden="1">#REF!</definedName>
    <definedName name="XRefCopy129Row" localSheetId="5" hidden="1">#REF!</definedName>
    <definedName name="XRefCopy129Row" hidden="1">#REF!</definedName>
    <definedName name="XRefCopy12Row" localSheetId="5" hidden="1">#REF!</definedName>
    <definedName name="XRefCopy12Row" hidden="1">#REF!</definedName>
    <definedName name="XRefCopy13" localSheetId="5" hidden="1">#REF!</definedName>
    <definedName name="XRefCopy130" hidden="1">#REF!</definedName>
    <definedName name="XRefCopy130Row" localSheetId="5" hidden="1">#REF!</definedName>
    <definedName name="XRefCopy130Row" hidden="1">#REF!</definedName>
    <definedName name="XRefCopy131" hidden="1">#REF!</definedName>
    <definedName name="XRefCopy131Row" localSheetId="5" hidden="1">#REF!</definedName>
    <definedName name="XRefCopy131Row" hidden="1">#REF!</definedName>
    <definedName name="XRefCopy132" localSheetId="5" hidden="1">#REF!</definedName>
    <definedName name="XRefCopy132" hidden="1">#REF!</definedName>
    <definedName name="XRefCopy132Row" localSheetId="5" hidden="1">#REF!</definedName>
    <definedName name="XRefCopy132Row" hidden="1">#REF!</definedName>
    <definedName name="XRefCopy133" localSheetId="5" hidden="1">#REF!</definedName>
    <definedName name="XRefCopy133" hidden="1">#REF!</definedName>
    <definedName name="XRefCopy133Row" localSheetId="5" hidden="1">#REF!</definedName>
    <definedName name="XRefCopy133Row" hidden="1">#REF!</definedName>
    <definedName name="XRefCopy134" hidden="1">#REF!</definedName>
    <definedName name="XRefCopy134Row" localSheetId="5" hidden="1">#REF!</definedName>
    <definedName name="XRefCopy134Row" hidden="1">#REF!</definedName>
    <definedName name="XRefCopy135" hidden="1">#REF!</definedName>
    <definedName name="XRefCopy135Row" localSheetId="5" hidden="1">#REF!</definedName>
    <definedName name="XRefCopy135Row" hidden="1">#REF!</definedName>
    <definedName name="XRefCopy136" hidden="1">#REF!</definedName>
    <definedName name="XRefCopy136Row" localSheetId="5" hidden="1">#REF!</definedName>
    <definedName name="XRefCopy136Row" hidden="1">#REF!</definedName>
    <definedName name="XRefCopy137" hidden="1">#REF!</definedName>
    <definedName name="XRefCopy137Row" localSheetId="5" hidden="1">#REF!</definedName>
    <definedName name="XRefCopy137Row" hidden="1">#REF!</definedName>
    <definedName name="XRefCopy138" hidden="1">#REF!</definedName>
    <definedName name="XRefCopy138Row" localSheetId="5" hidden="1">#REF!</definedName>
    <definedName name="XRefCopy138Row" hidden="1">#REF!</definedName>
    <definedName name="XRefCopy139" hidden="1">#REF!</definedName>
    <definedName name="XRefCopy139Row" localSheetId="5" hidden="1">#REF!</definedName>
    <definedName name="XRefCopy139Row" hidden="1">#REF!</definedName>
    <definedName name="XRefCopy13Row" localSheetId="5" hidden="1">#REF!</definedName>
    <definedName name="XRefCopy13Row" hidden="1">#REF!</definedName>
    <definedName name="XRefCopy140" hidden="1">#REF!</definedName>
    <definedName name="XRefCopy140Row" localSheetId="5" hidden="1">#REF!</definedName>
    <definedName name="XRefCopy140Row" hidden="1">#REF!</definedName>
    <definedName name="XRefCopy141Row" localSheetId="5" hidden="1">#REF!</definedName>
    <definedName name="XRefCopy141Row" hidden="1">#REF!</definedName>
    <definedName name="XRefCopy142" localSheetId="5" hidden="1">#REF!</definedName>
    <definedName name="XRefCopy142Row" localSheetId="5" hidden="1">#REF!</definedName>
    <definedName name="XRefCopy142Row" hidden="1">#REF!</definedName>
    <definedName name="XRefCopy143" localSheetId="5" hidden="1">#REF!</definedName>
    <definedName name="XRefCopy143Row" localSheetId="5" hidden="1">#REF!</definedName>
    <definedName name="XRefCopy143Row" hidden="1">#REF!</definedName>
    <definedName name="XRefCopy144Row" localSheetId="5" hidden="1">#REF!</definedName>
    <definedName name="XRefCopy144Row" hidden="1">#REF!</definedName>
    <definedName name="XRefCopy145Row" localSheetId="5" hidden="1">#REF!</definedName>
    <definedName name="XRefCopy145Row" hidden="1">#REF!</definedName>
    <definedName name="XRefCopy146" localSheetId="5" hidden="1">#REF!</definedName>
    <definedName name="XRefCopy146Row" localSheetId="5" hidden="1">#REF!</definedName>
    <definedName name="XRefCopy146Row" hidden="1">#REF!</definedName>
    <definedName name="XRefCopy147" localSheetId="5" hidden="1">#REF!</definedName>
    <definedName name="XRefCopy147Row" localSheetId="5" hidden="1">#REF!</definedName>
    <definedName name="XRefCopy147Row" hidden="1">#REF!</definedName>
    <definedName name="XRefCopy148" localSheetId="5" hidden="1">#REF!</definedName>
    <definedName name="XRefCopy148Row" localSheetId="5" hidden="1">#REF!</definedName>
    <definedName name="XRefCopy148Row" hidden="1">#REF!</definedName>
    <definedName name="XRefCopy149" localSheetId="5" hidden="1">#REF!</definedName>
    <definedName name="XRefCopy149" hidden="1">#REF!</definedName>
    <definedName name="XRefCopy149Row" localSheetId="5" hidden="1">#REF!</definedName>
    <definedName name="XRefCopy149Row" hidden="1">#REF!</definedName>
    <definedName name="XRefCopy14Row" hidden="1">#REF!</definedName>
    <definedName name="XRefCopy150" localSheetId="5" hidden="1">#REF!</definedName>
    <definedName name="XRefCopy150" hidden="1">#REF!</definedName>
    <definedName name="XRefCopy150Row" localSheetId="5" hidden="1">#REF!</definedName>
    <definedName name="XRefCopy150Row" hidden="1">#REF!</definedName>
    <definedName name="XRefCopy151" localSheetId="5" hidden="1">#REF!</definedName>
    <definedName name="XRefCopy151" hidden="1">#REF!</definedName>
    <definedName name="XRefCopy151Row" localSheetId="5" hidden="1">#REF!</definedName>
    <definedName name="XRefCopy151Row" hidden="1">#REF!</definedName>
    <definedName name="XRefCopy152" localSheetId="5" hidden="1">#REF!</definedName>
    <definedName name="XRefCopy152" hidden="1">#REF!</definedName>
    <definedName name="XRefCopy152Row" localSheetId="5" hidden="1">#REF!</definedName>
    <definedName name="XRefCopy152Row" hidden="1">#REF!</definedName>
    <definedName name="XRefCopy153" localSheetId="5" hidden="1">#REF!</definedName>
    <definedName name="XRefCopy153" hidden="1">#REF!</definedName>
    <definedName name="XRefCopy153Row" localSheetId="5" hidden="1">#REF!</definedName>
    <definedName name="XRefCopy153Row" hidden="1">#REF!</definedName>
    <definedName name="XRefCopy154" localSheetId="5" hidden="1">#REF!</definedName>
    <definedName name="XRefCopy154" hidden="1">#REF!</definedName>
    <definedName name="XRefCopy154Row" localSheetId="5" hidden="1">#REF!</definedName>
    <definedName name="XRefCopy154Row" hidden="1">#REF!</definedName>
    <definedName name="XRefCopy155" localSheetId="5" hidden="1">#REF!</definedName>
    <definedName name="XRefCopy155" hidden="1">#REF!</definedName>
    <definedName name="XRefCopy155Row" localSheetId="5" hidden="1">#REF!</definedName>
    <definedName name="XRefCopy155Row" hidden="1">#REF!</definedName>
    <definedName name="XRefCopy156" localSheetId="5" hidden="1">#REF!</definedName>
    <definedName name="XRefCopy156" hidden="1">#REF!</definedName>
    <definedName name="XRefCopy156Row" localSheetId="5" hidden="1">#REF!</definedName>
    <definedName name="XRefCopy156Row" hidden="1">#REF!</definedName>
    <definedName name="XRefCopy157" localSheetId="5" hidden="1">#REF!</definedName>
    <definedName name="XRefCopy157" hidden="1">#REF!</definedName>
    <definedName name="XRefCopy157Row" localSheetId="5" hidden="1">#REF!</definedName>
    <definedName name="XRefCopy157Row" hidden="1">#REF!</definedName>
    <definedName name="XRefCopy158" localSheetId="5" hidden="1">#REF!</definedName>
    <definedName name="XRefCopy158" hidden="1">#REF!</definedName>
    <definedName name="XRefCopy158Row" localSheetId="5" hidden="1">#REF!</definedName>
    <definedName name="XRefCopy158Row" hidden="1">#REF!</definedName>
    <definedName name="XRefCopy159" localSheetId="5" hidden="1">#REF!</definedName>
    <definedName name="XRefCopy159" hidden="1">#REF!</definedName>
    <definedName name="XRefCopy159Row" localSheetId="5" hidden="1">#REF!</definedName>
    <definedName name="XRefCopy159Row" hidden="1">#REF!</definedName>
    <definedName name="XRefCopy15Row" localSheetId="5" hidden="1">#REF!</definedName>
    <definedName name="XRefCopy160" localSheetId="5" hidden="1">#REF!</definedName>
    <definedName name="XRefCopy160" hidden="1">#REF!</definedName>
    <definedName name="XRefCopy160Row" localSheetId="5" hidden="1">#REF!</definedName>
    <definedName name="XRefCopy160Row" hidden="1">#REF!</definedName>
    <definedName name="XRefCopy161" localSheetId="5" hidden="1">#REF!</definedName>
    <definedName name="XRefCopy161" hidden="1">#REF!</definedName>
    <definedName name="XRefCopy161Row" localSheetId="5" hidden="1">#REF!</definedName>
    <definedName name="XRefCopy161Row" hidden="1">#REF!</definedName>
    <definedName name="XRefCopy162" localSheetId="5" hidden="1">#REF!</definedName>
    <definedName name="XRefCopy162" hidden="1">#REF!</definedName>
    <definedName name="XRefCopy162Row" localSheetId="5" hidden="1">#REF!</definedName>
    <definedName name="XRefCopy162Row" hidden="1">#REF!</definedName>
    <definedName name="XRefCopy163" localSheetId="5" hidden="1">#REF!</definedName>
    <definedName name="XRefCopy163" hidden="1">#REF!</definedName>
    <definedName name="XRefCopy163Row" localSheetId="5" hidden="1">#REF!</definedName>
    <definedName name="XRefCopy163Row" hidden="1">#REF!</definedName>
    <definedName name="XRefCopy164" localSheetId="5" hidden="1">#REF!</definedName>
    <definedName name="XRefCopy164" hidden="1">#REF!</definedName>
    <definedName name="XRefCopy164Row" localSheetId="5" hidden="1">#REF!</definedName>
    <definedName name="XRefCopy164Row" hidden="1">#REF!</definedName>
    <definedName name="XRefCopy165" localSheetId="5" hidden="1">#REF!</definedName>
    <definedName name="XRefCopy165" hidden="1">#REF!</definedName>
    <definedName name="XRefCopy165Row" hidden="1">#REF!</definedName>
    <definedName name="XRefCopy166" localSheetId="5" hidden="1">#REF!</definedName>
    <definedName name="XRefCopy166" hidden="1">#REF!</definedName>
    <definedName name="XRefCopy166Row" hidden="1">#REF!</definedName>
    <definedName name="XRefCopy167" localSheetId="5"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5"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5" hidden="1">#REF!</definedName>
    <definedName name="XRefCopy17Row"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5"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5" hidden="1">#REF!</definedName>
    <definedName name="XRefCopy19Row" hidden="1">#REF!</definedName>
    <definedName name="XRefCopy1Row" localSheetId="5" hidden="1">#REF!</definedName>
    <definedName name="XRefCopy1Row" hidden="1">#REF!</definedName>
    <definedName name="XRefCopy2" localSheetId="5" hidden="1">#REF!</definedName>
    <definedName name="XRefCopy2" hidden="1">#REF!</definedName>
    <definedName name="XRefCopy20" localSheetId="5"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5" hidden="1">#REF!</definedName>
    <definedName name="XRefCopy20Row"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5" hidden="1">#REF!</definedName>
    <definedName name="XRefCopy21Row"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5" hidden="1">#REF!</definedName>
    <definedName name="XRefCopy22Row"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5" hidden="1">#REF!</definedName>
    <definedName name="XRefCopy23Row"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5" hidden="1">#REF!</definedName>
    <definedName name="XRefCopy24Row"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5" hidden="1">#REF!</definedName>
    <definedName name="XRefCopy25Row"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5" hidden="1">#REF!</definedName>
    <definedName name="XRefCopy26Row"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5" hidden="1">#REF!</definedName>
    <definedName name="XRefCopy27Row"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5" hidden="1">#REF!</definedName>
    <definedName name="XRefCopy28Row"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5" hidden="1">#REF!</definedName>
    <definedName name="XRefCopy29Row" hidden="1">#REF!</definedName>
    <definedName name="XRefCopy2Row" localSheetId="5" hidden="1">#REF!</definedName>
    <definedName name="XRefCopy2Row" hidden="1">#REF!</definedName>
    <definedName name="XRefCopy30Row" localSheetId="5" hidden="1">#REF!</definedName>
    <definedName name="XRefCopy30Row" hidden="1">#REF!</definedName>
    <definedName name="XRefCopy31Row" localSheetId="5" hidden="1">#REF!</definedName>
    <definedName name="XRefCopy31Row" hidden="1">#REF!</definedName>
    <definedName name="XRefCopy32Row" localSheetId="5" hidden="1">#REF!</definedName>
    <definedName name="XRefCopy32Row" hidden="1">#REF!</definedName>
    <definedName name="XRefCopy33Row" localSheetId="5" hidden="1">#REF!</definedName>
    <definedName name="XRefCopy33Row" hidden="1">#REF!</definedName>
    <definedName name="XRefCopy34Row" localSheetId="5" hidden="1">#REF!</definedName>
    <definedName name="XRefCopy34Row" hidden="1">#REF!</definedName>
    <definedName name="XRefCopy35Row" localSheetId="5" hidden="1">#REF!</definedName>
    <definedName name="XRefCopy35Row" hidden="1">#REF!</definedName>
    <definedName name="XRefCopy36Row" localSheetId="5" hidden="1">#REF!</definedName>
    <definedName name="XRefCopy36Row" hidden="1">#REF!</definedName>
    <definedName name="XRefCopy37Row" localSheetId="5" hidden="1">#REF!</definedName>
    <definedName name="XRefCopy37Row" hidden="1">#REF!</definedName>
    <definedName name="XRefCopy38Row" localSheetId="5" hidden="1">#REF!</definedName>
    <definedName name="XRefCopy38Row" hidden="1">#REF!</definedName>
    <definedName name="XRefCopy39Row" localSheetId="5" hidden="1">#REF!</definedName>
    <definedName name="XRefCopy39Row" hidden="1">#REF!</definedName>
    <definedName name="XRefCopy3Row" localSheetId="5" hidden="1">#REF!</definedName>
    <definedName name="XRefCopy40Row" localSheetId="5" hidden="1">#REF!</definedName>
    <definedName name="XRefCopy40Row" hidden="1">#REF!</definedName>
    <definedName name="XRefCopy41Row" localSheetId="5" hidden="1">#REF!</definedName>
    <definedName name="XRefCopy41Row" hidden="1">#REF!</definedName>
    <definedName name="XRefCopy42Row" localSheetId="5" hidden="1">#REF!</definedName>
    <definedName name="XRefCopy42Row" hidden="1">#REF!</definedName>
    <definedName name="XRefCopy43Row" localSheetId="5" hidden="1">#REF!</definedName>
    <definedName name="XRefCopy43Row" hidden="1">#REF!</definedName>
    <definedName name="XRefCopy44Row" localSheetId="5" hidden="1">#REF!</definedName>
    <definedName name="XRefCopy44Row" hidden="1">#REF!</definedName>
    <definedName name="XRefCopy45Row" localSheetId="5" hidden="1">#REF!</definedName>
    <definedName name="XRefCopy45Row" hidden="1">#REF!</definedName>
    <definedName name="XRefCopy46Row" localSheetId="5" hidden="1">#REF!</definedName>
    <definedName name="XRefCopy46Row" hidden="1">#REF!</definedName>
    <definedName name="XRefCopy47Row" localSheetId="5" hidden="1">#REF!</definedName>
    <definedName name="XRefCopy47Row" hidden="1">#REF!</definedName>
    <definedName name="XRefCopy48Row" localSheetId="5" hidden="1">#REF!</definedName>
    <definedName name="XRefCopy48Row" hidden="1">#REF!</definedName>
    <definedName name="XRefCopy49Row" localSheetId="5" hidden="1">#REF!</definedName>
    <definedName name="XRefCopy49Row" hidden="1">#REF!</definedName>
    <definedName name="XRefCopy4Row" localSheetId="5" hidden="1">#REF!</definedName>
    <definedName name="XRefCopy50Row" localSheetId="5" hidden="1">#REF!</definedName>
    <definedName name="XRefCopy50Row" hidden="1">#REF!</definedName>
    <definedName name="XRefCopy51Row" localSheetId="5" hidden="1">#REF!</definedName>
    <definedName name="XRefCopy51Row" hidden="1">#REF!</definedName>
    <definedName name="XRefCopy52Row" localSheetId="5" hidden="1">#REF!</definedName>
    <definedName name="XRefCopy52Row" hidden="1">#REF!</definedName>
    <definedName name="XRefCopy53" localSheetId="5" hidden="1">#REF!</definedName>
    <definedName name="XRefCopy53" hidden="1">#REF!</definedName>
    <definedName name="XRefCopy53Row" localSheetId="5" hidden="1">#REF!</definedName>
    <definedName name="XRefCopy53Row" hidden="1">#REF!</definedName>
    <definedName name="XRefCopy54" hidden="1">#REF!</definedName>
    <definedName name="XRefCopy54Row" localSheetId="5" hidden="1">#REF!</definedName>
    <definedName name="XRefCopy54Row" hidden="1">#REF!</definedName>
    <definedName name="XRefCopy55" hidden="1">#REF!</definedName>
    <definedName name="XRefCopy55Row" localSheetId="5" hidden="1">#REF!</definedName>
    <definedName name="XRefCopy55Row" hidden="1">#REF!</definedName>
    <definedName name="XRefCopy56" hidden="1">#REF!</definedName>
    <definedName name="XRefCopy56Row" localSheetId="5" hidden="1">#REF!</definedName>
    <definedName name="XRefCopy56Row" hidden="1">#REF!</definedName>
    <definedName name="XRefCopy57" hidden="1">#REF!</definedName>
    <definedName name="XRefCopy57Row" localSheetId="5" hidden="1">#REF!</definedName>
    <definedName name="XRefCopy57Row" hidden="1">#REF!</definedName>
    <definedName name="XRefCopy58" hidden="1">#REF!</definedName>
    <definedName name="XRefCopy58Row" localSheetId="5" hidden="1">#REF!</definedName>
    <definedName name="XRefCopy58Row" hidden="1">#REF!</definedName>
    <definedName name="XRefCopy59" hidden="1">#REF!</definedName>
    <definedName name="XRefCopy59Row" localSheetId="5" hidden="1">#REF!</definedName>
    <definedName name="XRefCopy59Row" hidden="1">#REF!</definedName>
    <definedName name="XRefCopy60" hidden="1">#REF!</definedName>
    <definedName name="XRefCopy60Row" localSheetId="5" hidden="1">#REF!</definedName>
    <definedName name="XRefCopy60Row" hidden="1">#REF!</definedName>
    <definedName name="XRefCopy61" hidden="1">#REF!</definedName>
    <definedName name="XRefCopy61Row" localSheetId="5" hidden="1">#REF!</definedName>
    <definedName name="XRefCopy61Row" hidden="1">#REF!</definedName>
    <definedName name="XRefCopy62" hidden="1">#REF!</definedName>
    <definedName name="XRefCopy62Row" localSheetId="5" hidden="1">#REF!</definedName>
    <definedName name="XRefCopy62Row" hidden="1">#REF!</definedName>
    <definedName name="XRefCopy63" hidden="1">#REF!</definedName>
    <definedName name="XRefCopy63Row" localSheetId="5" hidden="1">#REF!</definedName>
    <definedName name="XRefCopy63Row" hidden="1">#REF!</definedName>
    <definedName name="XRefCopy64" hidden="1">#REF!</definedName>
    <definedName name="XRefCopy64Row" localSheetId="5" hidden="1">#REF!</definedName>
    <definedName name="XRefCopy64Row" hidden="1">#REF!</definedName>
    <definedName name="XRefCopy65" hidden="1">#REF!</definedName>
    <definedName name="XRefCopy65Row" localSheetId="5" hidden="1">#REF!</definedName>
    <definedName name="XRefCopy65Row" hidden="1">#REF!</definedName>
    <definedName name="XRefCopy66" hidden="1">#REF!</definedName>
    <definedName name="XRefCopy66Row" localSheetId="5" hidden="1">#REF!</definedName>
    <definedName name="XRefCopy66Row" hidden="1">#REF!</definedName>
    <definedName name="XRefCopy67" hidden="1">#REF!</definedName>
    <definedName name="XRefCopy67Row" localSheetId="5" hidden="1">#REF!</definedName>
    <definedName name="XRefCopy67Row" hidden="1">#REF!</definedName>
    <definedName name="XRefCopy68" hidden="1">#REF!</definedName>
    <definedName name="XRefCopy68Row" localSheetId="5" hidden="1">#REF!</definedName>
    <definedName name="XRefCopy68Row" hidden="1">#REF!</definedName>
    <definedName name="XRefCopy69" hidden="1">#REF!</definedName>
    <definedName name="XRefCopy69Row" localSheetId="5" hidden="1">#REF!</definedName>
    <definedName name="XRefCopy69Row" hidden="1">#REF!</definedName>
    <definedName name="XRefCopy7" localSheetId="5" hidden="1">'Variacion del Activo Neto'!#REF!</definedName>
    <definedName name="XRefCopy70" localSheetId="7" hidden="1">#REF!</definedName>
    <definedName name="XRefCopy70" localSheetId="1" hidden="1">#REF!</definedName>
    <definedName name="XRefCopy70" hidden="1">#REF!</definedName>
    <definedName name="XRefCopy70Row" localSheetId="7" hidden="1">#REF!</definedName>
    <definedName name="XRefCopy70Row" localSheetId="1" hidden="1">#REF!</definedName>
    <definedName name="XRefCopy70Row" localSheetId="5" hidden="1">#REF!</definedName>
    <definedName name="XRefCopy70Row" hidden="1">#REF!</definedName>
    <definedName name="XRefCopy71" hidden="1">#REF!</definedName>
    <definedName name="XRefCopy71Row" localSheetId="5" hidden="1">#REF!</definedName>
    <definedName name="XRefCopy71Row" hidden="1">#REF!</definedName>
    <definedName name="XRefCopy72" hidden="1">#REF!</definedName>
    <definedName name="XRefCopy72Row" localSheetId="5" hidden="1">#REF!</definedName>
    <definedName name="XRefCopy72Row" hidden="1">#REF!</definedName>
    <definedName name="XRefCopy73" hidden="1">#REF!</definedName>
    <definedName name="XRefCopy73Row" localSheetId="5" hidden="1">#REF!</definedName>
    <definedName name="XRefCopy73Row" hidden="1">#REF!</definedName>
    <definedName name="XRefCopy74" hidden="1">#REF!</definedName>
    <definedName name="XRefCopy74Row" localSheetId="5" hidden="1">#REF!</definedName>
    <definedName name="XRefCopy74Row" hidden="1">#REF!</definedName>
    <definedName name="XRefCopy75" localSheetId="7" hidden="1">#REF!</definedName>
    <definedName name="XRefCopy75" localSheetId="1" hidden="1">#REF!</definedName>
    <definedName name="XRefCopy75" localSheetId="5" hidden="1">'Variacion del Activo Neto'!#REF!</definedName>
    <definedName name="XRefCopy75" hidden="1">#REF!</definedName>
    <definedName name="XRefCopy75Row" localSheetId="7" hidden="1">#REF!</definedName>
    <definedName name="XRefCopy75Row" localSheetId="1" hidden="1">#REF!</definedName>
    <definedName name="XRefCopy75Row" localSheetId="5" hidden="1">#REF!</definedName>
    <definedName name="XRefCopy75Row" hidden="1">#REF!</definedName>
    <definedName name="XRefCopy76" localSheetId="7" hidden="1">#REF!</definedName>
    <definedName name="XRefCopy76" localSheetId="1" hidden="1">#REF!</definedName>
    <definedName name="XRefCopy76" localSheetId="5" hidden="1">'Variacion del Activo Neto'!#REF!</definedName>
    <definedName name="XRefCopy76" hidden="1">#REF!</definedName>
    <definedName name="XRefCopy76Row" localSheetId="7" hidden="1">#REF!</definedName>
    <definedName name="XRefCopy76Row" localSheetId="1" hidden="1">#REF!</definedName>
    <definedName name="XRefCopy76Row" localSheetId="5" hidden="1">#REF!</definedName>
    <definedName name="XRefCopy76Row" hidden="1">#REF!</definedName>
    <definedName name="XRefCopy77" hidden="1">#REF!</definedName>
    <definedName name="XRefCopy77Row" localSheetId="5" hidden="1">#REF!</definedName>
    <definedName name="XRefCopy77Row" hidden="1">#REF!</definedName>
    <definedName name="XRefCopy78" hidden="1">#REF!</definedName>
    <definedName name="XRefCopy78Row" localSheetId="5" hidden="1">#REF!</definedName>
    <definedName name="XRefCopy78Row" hidden="1">#REF!</definedName>
    <definedName name="XRefCopy79" hidden="1">#REF!</definedName>
    <definedName name="XRefCopy79Row" localSheetId="5" hidden="1">#REF!</definedName>
    <definedName name="XRefCopy79Row" hidden="1">#REF!</definedName>
    <definedName name="XRefCopy7Row" localSheetId="5" hidden="1">#REF!</definedName>
    <definedName name="XRefCopy7Row" hidden="1">#REF!</definedName>
    <definedName name="XRefCopy8" localSheetId="5" hidden="1">'Variacion del Activo Neto'!#REF!</definedName>
    <definedName name="XRefCopy80Row" localSheetId="7" hidden="1">#REF!</definedName>
    <definedName name="XRefCopy80Row" localSheetId="1" hidden="1">#REF!</definedName>
    <definedName name="XRefCopy80Row" localSheetId="5" hidden="1">#REF!</definedName>
    <definedName name="XRefCopy80Row" hidden="1">#REF!</definedName>
    <definedName name="XRefCopy81Row" localSheetId="5" hidden="1">#REF!</definedName>
    <definedName name="XRefCopy81Row" hidden="1">#REF!</definedName>
    <definedName name="XRefCopy82Row" localSheetId="5" hidden="1">#REF!</definedName>
    <definedName name="XRefCopy82Row" hidden="1">#REF!</definedName>
    <definedName name="XRefCopy83Row" localSheetId="5" hidden="1">#REF!</definedName>
    <definedName name="XRefCopy83Row" hidden="1">#REF!</definedName>
    <definedName name="XRefCopy84Row" localSheetId="5" hidden="1">#REF!</definedName>
    <definedName name="XRefCopy84Row" hidden="1">#REF!</definedName>
    <definedName name="XRefCopy85" hidden="1">#REF!</definedName>
    <definedName name="XRefCopy85Row" localSheetId="5" hidden="1">#REF!</definedName>
    <definedName name="XRefCopy85Row" hidden="1">#REF!</definedName>
    <definedName name="XRefCopy86" hidden="1">#REF!</definedName>
    <definedName name="XRefCopy86Row" localSheetId="5" hidden="1">#REF!</definedName>
    <definedName name="XRefCopy86Row" hidden="1">#REF!</definedName>
    <definedName name="XRefCopy87" hidden="1">#REF!</definedName>
    <definedName name="XRefCopy87Row" localSheetId="5" hidden="1">#REF!</definedName>
    <definedName name="XRefCopy87Row" hidden="1">#REF!</definedName>
    <definedName name="XRefCopy88" hidden="1">#REF!</definedName>
    <definedName name="XRefCopy88Row" localSheetId="5" hidden="1">#REF!</definedName>
    <definedName name="XRefCopy88Row" hidden="1">#REF!</definedName>
    <definedName name="XRefCopy89" hidden="1">#REF!</definedName>
    <definedName name="XRefCopy89Row" localSheetId="5" hidden="1">#REF!</definedName>
    <definedName name="XRefCopy89Row" hidden="1">#REF!</definedName>
    <definedName name="XRefCopy8Row" localSheetId="5" hidden="1">#REF!</definedName>
    <definedName name="XRefCopy8Row" hidden="1">#REF!</definedName>
    <definedName name="XRefCopy9" localSheetId="5" hidden="1">'Variacion del Activo Neto'!#REF!</definedName>
    <definedName name="XRefCopy90" localSheetId="7" hidden="1">#REF!</definedName>
    <definedName name="XRefCopy90" localSheetId="1" hidden="1">#REF!</definedName>
    <definedName name="XRefCopy90" hidden="1">#REF!</definedName>
    <definedName name="XRefCopy90Row" localSheetId="7" hidden="1">#REF!</definedName>
    <definedName name="XRefCopy90Row" localSheetId="1" hidden="1">#REF!</definedName>
    <definedName name="XRefCopy90Row" localSheetId="5" hidden="1">#REF!</definedName>
    <definedName name="XRefCopy90Row" hidden="1">#REF!</definedName>
    <definedName name="XRefCopy91" hidden="1">#REF!</definedName>
    <definedName name="XRefCopy91Row" localSheetId="5" hidden="1">#REF!</definedName>
    <definedName name="XRefCopy91Row" hidden="1">#REF!</definedName>
    <definedName name="XRefCopy92" localSheetId="5" hidden="1">#REF!</definedName>
    <definedName name="XRefCopy92" hidden="1">#REF!</definedName>
    <definedName name="XRefCopy92Row" localSheetId="5" hidden="1">#REF!</definedName>
    <definedName name="XRefCopy92Row" hidden="1">#REF!</definedName>
    <definedName name="XRefCopy93" localSheetId="5" hidden="1">#REF!</definedName>
    <definedName name="XRefCopy93" hidden="1">#REF!</definedName>
    <definedName name="XRefCopy93Row" localSheetId="5" hidden="1">#REF!</definedName>
    <definedName name="XRefCopy93Row" hidden="1">#REF!</definedName>
    <definedName name="XRefCopy94" localSheetId="5" hidden="1">#REF!</definedName>
    <definedName name="XRefCopy94" hidden="1">#REF!</definedName>
    <definedName name="XRefCopy94Row" localSheetId="5" hidden="1">#REF!</definedName>
    <definedName name="XRefCopy94Row" hidden="1">#REF!</definedName>
    <definedName name="XRefCopy95" hidden="1">#REF!</definedName>
    <definedName name="XRefCopy95Row" localSheetId="5" hidden="1">#REF!</definedName>
    <definedName name="XRefCopy95Row" hidden="1">#REF!</definedName>
    <definedName name="XRefCopy96" hidden="1">#REF!</definedName>
    <definedName name="XRefCopy96Row" localSheetId="5" hidden="1">#REF!</definedName>
    <definedName name="XRefCopy96Row" hidden="1">#REF!</definedName>
    <definedName name="XRefCopy97" hidden="1">#REF!</definedName>
    <definedName name="XRefCopy97Row" localSheetId="5" hidden="1">#REF!</definedName>
    <definedName name="XRefCopy97Row" hidden="1">#REF!</definedName>
    <definedName name="XRefCopy98" hidden="1">#REF!</definedName>
    <definedName name="XRefCopy98Row" localSheetId="5" hidden="1">#REF!</definedName>
    <definedName name="XRefCopy98Row" hidden="1">#REF!</definedName>
    <definedName name="XRefCopy99" hidden="1">#REF!</definedName>
    <definedName name="XRefCopy99Row" localSheetId="5" hidden="1">#REF!</definedName>
    <definedName name="XRefCopy99Row" hidden="1">#REF!</definedName>
    <definedName name="XRefCopy9Row" localSheetId="5" hidden="1">#REF!</definedName>
    <definedName name="XRefCopy9Row" hidden="1">#REF!</definedName>
    <definedName name="XRefCopyRangeCount" localSheetId="5" hidden="1">76</definedName>
    <definedName name="XRefCopyRangeCount" hidden="1">4</definedName>
    <definedName name="XRefPaste1" hidden="1">#REF!</definedName>
    <definedName name="XRefPaste10" hidden="1">#REF!</definedName>
    <definedName name="XRefPaste100" localSheetId="5" hidden="1">#REF!</definedName>
    <definedName name="XRefPaste100" hidden="1">#REF!</definedName>
    <definedName name="XRefPaste100Row" localSheetId="5" hidden="1">#REF!</definedName>
    <definedName name="XRefPaste100Row" hidden="1">#REF!</definedName>
    <definedName name="XRefPaste101" localSheetId="5" hidden="1">#REF!</definedName>
    <definedName name="XRefPaste101" hidden="1">#REF!</definedName>
    <definedName name="XRefPaste101Row" localSheetId="5" hidden="1">#REF!</definedName>
    <definedName name="XRefPaste101Row" hidden="1">#REF!</definedName>
    <definedName name="XRefPaste102" localSheetId="5" hidden="1">#REF!</definedName>
    <definedName name="XRefPaste102" hidden="1">#REF!</definedName>
    <definedName name="XRefPaste102Row" localSheetId="5" hidden="1">#REF!</definedName>
    <definedName name="XRefPaste102Row" hidden="1">#REF!</definedName>
    <definedName name="XRefPaste103" localSheetId="5" hidden="1">#REF!</definedName>
    <definedName name="XRefPaste103" hidden="1">#REF!</definedName>
    <definedName name="XRefPaste103Row" localSheetId="5" hidden="1">#REF!</definedName>
    <definedName name="XRefPaste103Row" hidden="1">#REF!</definedName>
    <definedName name="XRefPaste104" localSheetId="5" hidden="1">#REF!</definedName>
    <definedName name="XRefPaste104" hidden="1">#REF!</definedName>
    <definedName name="XRefPaste104Row" localSheetId="5" hidden="1">#REF!</definedName>
    <definedName name="XRefPaste104Row" hidden="1">#REF!</definedName>
    <definedName name="XRefPaste105" localSheetId="5" hidden="1">#REF!</definedName>
    <definedName name="XRefPaste105" hidden="1">#REF!</definedName>
    <definedName name="XRefPaste105Row" localSheetId="5" hidden="1">#REF!</definedName>
    <definedName name="XRefPaste105Row" hidden="1">#REF!</definedName>
    <definedName name="XRefPaste106" localSheetId="5" hidden="1">#REF!</definedName>
    <definedName name="XRefPaste106" hidden="1">#REF!</definedName>
    <definedName name="XRefPaste106Row" localSheetId="5" hidden="1">#REF!</definedName>
    <definedName name="XRefPaste106Row" hidden="1">#REF!</definedName>
    <definedName name="XRefPaste107" localSheetId="5" hidden="1">#REF!</definedName>
    <definedName name="XRefPaste107" hidden="1">#REF!</definedName>
    <definedName name="XRefPaste107Row" localSheetId="5" hidden="1">#REF!</definedName>
    <definedName name="XRefPaste107Row" hidden="1">#REF!</definedName>
    <definedName name="XRefPaste108" localSheetId="5" hidden="1">#REF!</definedName>
    <definedName name="XRefPaste108" hidden="1">#REF!</definedName>
    <definedName name="XRefPaste108Row" localSheetId="5" hidden="1">#REF!</definedName>
    <definedName name="XRefPaste108Row" hidden="1">#REF!</definedName>
    <definedName name="XRefPaste109" localSheetId="5" hidden="1">#REF!</definedName>
    <definedName name="XRefPaste109" hidden="1">#REF!</definedName>
    <definedName name="XRefPaste109Row" localSheetId="5" hidden="1">#REF!</definedName>
    <definedName name="XRefPaste109Row" hidden="1">#REF!</definedName>
    <definedName name="XRefPaste10Row" localSheetId="5" hidden="1">#REF!</definedName>
    <definedName name="XRefPaste10Row" hidden="1">#REF!</definedName>
    <definedName name="XRefPaste11" hidden="1">#REF!</definedName>
    <definedName name="XRefPaste110" localSheetId="5" hidden="1">#REF!</definedName>
    <definedName name="XRefPaste110" hidden="1">#REF!</definedName>
    <definedName name="XRefPaste110Row" localSheetId="5" hidden="1">#REF!</definedName>
    <definedName name="XRefPaste110Row" hidden="1">#REF!</definedName>
    <definedName name="XRefPaste111" localSheetId="5" hidden="1">#REF!</definedName>
    <definedName name="XRefPaste111" hidden="1">#REF!</definedName>
    <definedName name="XRefPaste111Row" localSheetId="5" hidden="1">#REF!</definedName>
    <definedName name="XRefPaste111Row" hidden="1">#REF!</definedName>
    <definedName name="XRefPaste112" localSheetId="5" hidden="1">#REF!</definedName>
    <definedName name="XRefPaste112" hidden="1">#REF!</definedName>
    <definedName name="XRefPaste112Row" localSheetId="5" hidden="1">#REF!</definedName>
    <definedName name="XRefPaste112Row" hidden="1">#REF!</definedName>
    <definedName name="XRefPaste113" localSheetId="5" hidden="1">#REF!</definedName>
    <definedName name="XRefPaste113" hidden="1">#REF!</definedName>
    <definedName name="XRefPaste113Row" localSheetId="5" hidden="1">#REF!</definedName>
    <definedName name="XRefPaste113Row" hidden="1">#REF!</definedName>
    <definedName name="XRefPaste114" localSheetId="5" hidden="1">#REF!</definedName>
    <definedName name="XRefPaste114" hidden="1">#REF!</definedName>
    <definedName name="XRefPaste114Row" localSheetId="5" hidden="1">#REF!</definedName>
    <definedName name="XRefPaste114Row" hidden="1">#REF!</definedName>
    <definedName name="XRefPaste115" localSheetId="5" hidden="1">#REF!</definedName>
    <definedName name="XRefPaste115" hidden="1">#REF!</definedName>
    <definedName name="XRefPaste115Row" localSheetId="5" hidden="1">#REF!</definedName>
    <definedName name="XRefPaste115Row" hidden="1">#REF!</definedName>
    <definedName name="XRefPaste116" localSheetId="5" hidden="1">#REF!</definedName>
    <definedName name="XRefPaste116" hidden="1">#REF!</definedName>
    <definedName name="XRefPaste116Row" localSheetId="5" hidden="1">#REF!</definedName>
    <definedName name="XRefPaste116Row" hidden="1">#REF!</definedName>
    <definedName name="XRefPaste117" localSheetId="5" hidden="1">#REF!</definedName>
    <definedName name="XRefPaste117" hidden="1">#REF!</definedName>
    <definedName name="XRefPaste117Row" localSheetId="5" hidden="1">#REF!</definedName>
    <definedName name="XRefPaste117Row" hidden="1">#REF!</definedName>
    <definedName name="XRefPaste118" localSheetId="5" hidden="1">#REF!</definedName>
    <definedName name="XRefPaste118" hidden="1">#REF!</definedName>
    <definedName name="XRefPaste118Row" localSheetId="5" hidden="1">#REF!</definedName>
    <definedName name="XRefPaste118Row" hidden="1">#REF!</definedName>
    <definedName name="XRefPaste119" localSheetId="5" hidden="1">#REF!</definedName>
    <definedName name="XRefPaste119" hidden="1">#REF!</definedName>
    <definedName name="XRefPaste119Row" localSheetId="5" hidden="1">#REF!</definedName>
    <definedName name="XRefPaste119Row" hidden="1">#REF!</definedName>
    <definedName name="XRefPaste11Row" localSheetId="5" hidden="1">#REF!</definedName>
    <definedName name="XRefPaste11Row" hidden="1">#REF!</definedName>
    <definedName name="XRefPaste12" localSheetId="5" hidden="1">#REF!</definedName>
    <definedName name="XRefPaste12" hidden="1">#REF!</definedName>
    <definedName name="XRefPaste120" localSheetId="5" hidden="1">#REF!</definedName>
    <definedName name="XRefPaste120" hidden="1">#REF!</definedName>
    <definedName name="XRefPaste120Row" localSheetId="5" hidden="1">#REF!</definedName>
    <definedName name="XRefPaste120Row" hidden="1">#REF!</definedName>
    <definedName name="XRefPaste121" localSheetId="5" hidden="1">#REF!</definedName>
    <definedName name="XRefPaste121" hidden="1">#REF!</definedName>
    <definedName name="XRefPaste121Row" localSheetId="5" hidden="1">#REF!</definedName>
    <definedName name="XRefPaste121Row" hidden="1">#REF!</definedName>
    <definedName name="XRefPaste122" localSheetId="5" hidden="1">#REF!</definedName>
    <definedName name="XRefPaste122" hidden="1">#REF!</definedName>
    <definedName name="XRefPaste122Row" localSheetId="5" hidden="1">#REF!</definedName>
    <definedName name="XRefPaste122Row" hidden="1">#REF!</definedName>
    <definedName name="XRefPaste123" localSheetId="5" hidden="1">#REF!</definedName>
    <definedName name="XRefPaste123" hidden="1">#REF!</definedName>
    <definedName name="XRefPaste123Row" localSheetId="5" hidden="1">#REF!</definedName>
    <definedName name="XRefPaste123Row" hidden="1">#REF!</definedName>
    <definedName name="XRefPaste124" localSheetId="5" hidden="1">#REF!</definedName>
    <definedName name="XRefPaste124" hidden="1">#REF!</definedName>
    <definedName name="XRefPaste124Row" localSheetId="5" hidden="1">#REF!</definedName>
    <definedName name="XRefPaste124Row" hidden="1">#REF!</definedName>
    <definedName name="XRefPaste125" localSheetId="5" hidden="1">#REF!</definedName>
    <definedName name="XRefPaste125" hidden="1">#REF!</definedName>
    <definedName name="XRefPaste125Row" localSheetId="5" hidden="1">#REF!</definedName>
    <definedName name="XRefPaste125Row" hidden="1">#REF!</definedName>
    <definedName name="XRefPaste126" localSheetId="5" hidden="1">#REF!</definedName>
    <definedName name="XRefPaste126" hidden="1">#REF!</definedName>
    <definedName name="XRefPaste126Row" localSheetId="5" hidden="1">#REF!</definedName>
    <definedName name="XRefPaste126Row" hidden="1">#REF!</definedName>
    <definedName name="XRefPaste127" localSheetId="5" hidden="1">#REF!</definedName>
    <definedName name="XRefPaste127" hidden="1">#REF!</definedName>
    <definedName name="XRefPaste127Row" localSheetId="5" hidden="1">#REF!</definedName>
    <definedName name="XRefPaste127Row" hidden="1">#REF!</definedName>
    <definedName name="XRefPaste128" localSheetId="5" hidden="1">#REF!</definedName>
    <definedName name="XRefPaste128" hidden="1">#REF!</definedName>
    <definedName name="XRefPaste128Row" localSheetId="5" hidden="1">#REF!</definedName>
    <definedName name="XRefPaste128Row" hidden="1">#REF!</definedName>
    <definedName name="XRefPaste129" localSheetId="5" hidden="1">#REF!</definedName>
    <definedName name="XRefPaste129" hidden="1">#REF!</definedName>
    <definedName name="XRefPaste129Row" localSheetId="5" hidden="1">#REF!</definedName>
    <definedName name="XRefPaste129Row" hidden="1">#REF!</definedName>
    <definedName name="XRefPaste12Row" localSheetId="5" hidden="1">#REF!</definedName>
    <definedName name="XRefPaste12Row" hidden="1">#REF!</definedName>
    <definedName name="XRefPaste130" localSheetId="5" hidden="1">#REF!</definedName>
    <definedName name="XRefPaste130" hidden="1">#REF!</definedName>
    <definedName name="XRefPaste130Row" localSheetId="5" hidden="1">#REF!</definedName>
    <definedName name="XRefPaste130Row" hidden="1">#REF!</definedName>
    <definedName name="XRefPaste131" localSheetId="5" hidden="1">#REF!</definedName>
    <definedName name="XRefPaste131" hidden="1">#REF!</definedName>
    <definedName name="XRefPaste131Row" localSheetId="5" hidden="1">#REF!</definedName>
    <definedName name="XRefPaste131Row" hidden="1">#REF!</definedName>
    <definedName name="XRefPaste132" localSheetId="5" hidden="1">#REF!</definedName>
    <definedName name="XRefPaste132" hidden="1">#REF!</definedName>
    <definedName name="XRefPaste132Row" localSheetId="5" hidden="1">#REF!</definedName>
    <definedName name="XRefPaste132Row" hidden="1">#REF!</definedName>
    <definedName name="XRefPaste133" localSheetId="5" hidden="1">#REF!</definedName>
    <definedName name="XRefPaste133" hidden="1">#REF!</definedName>
    <definedName name="XRefPaste133Row" localSheetId="5" hidden="1">#REF!</definedName>
    <definedName name="XRefPaste133Row" hidden="1">#REF!</definedName>
    <definedName name="XRefPaste134" localSheetId="5" hidden="1">#REF!</definedName>
    <definedName name="XRefPaste134" hidden="1">#REF!</definedName>
    <definedName name="XRefPaste134Row" localSheetId="5" hidden="1">#REF!</definedName>
    <definedName name="XRefPaste134Row" hidden="1">#REF!</definedName>
    <definedName name="XRefPaste135" localSheetId="5" hidden="1">#REF!</definedName>
    <definedName name="XRefPaste135" hidden="1">#REF!</definedName>
    <definedName name="XRefPaste135Row" localSheetId="5" hidden="1">#REF!</definedName>
    <definedName name="XRefPaste135Row" hidden="1">#REF!</definedName>
    <definedName name="XRefPaste136" localSheetId="5" hidden="1">#REF!</definedName>
    <definedName name="XRefPaste136" hidden="1">#REF!</definedName>
    <definedName name="XRefPaste136Row" localSheetId="5" hidden="1">#REF!</definedName>
    <definedName name="XRefPaste136Row" hidden="1">#REF!</definedName>
    <definedName name="XRefPaste137" localSheetId="5" hidden="1">#REF!</definedName>
    <definedName name="XRefPaste137" hidden="1">#REF!</definedName>
    <definedName name="XRefPaste137Row" localSheetId="5" hidden="1">#REF!</definedName>
    <definedName name="XRefPaste137Row" hidden="1">#REF!</definedName>
    <definedName name="XRefPaste138" localSheetId="5" hidden="1">#REF!</definedName>
    <definedName name="XRefPaste138" hidden="1">#REF!</definedName>
    <definedName name="XRefPaste138Row" localSheetId="5" hidden="1">#REF!</definedName>
    <definedName name="XRefPaste138Row" hidden="1">#REF!</definedName>
    <definedName name="XRefPaste139" localSheetId="5" hidden="1">#REF!</definedName>
    <definedName name="XRefPaste139" hidden="1">#REF!</definedName>
    <definedName name="XRefPaste139Row" localSheetId="5" hidden="1">#REF!</definedName>
    <definedName name="XRefPaste139Row" hidden="1">#REF!</definedName>
    <definedName name="XRefPaste13Row" localSheetId="5" hidden="1">#REF!</definedName>
    <definedName name="XRefPaste13Row" hidden="1">#REF!</definedName>
    <definedName name="XRefPaste14" localSheetId="5" hidden="1">#REF!</definedName>
    <definedName name="XRefPaste140" localSheetId="5" hidden="1">#REF!</definedName>
    <definedName name="XRefPaste140" hidden="1">#REF!</definedName>
    <definedName name="XRefPaste140Row" localSheetId="5" hidden="1">#REF!</definedName>
    <definedName name="XRefPaste140Row" hidden="1">#REF!</definedName>
    <definedName name="XRefPaste141" localSheetId="5" hidden="1">#REF!</definedName>
    <definedName name="XRefPaste141" hidden="1">#REF!</definedName>
    <definedName name="XRefPaste141Row" localSheetId="5" hidden="1">#REF!</definedName>
    <definedName name="XRefPaste141Row" hidden="1">#REF!</definedName>
    <definedName name="XRefPaste142" localSheetId="5" hidden="1">#REF!</definedName>
    <definedName name="XRefPaste142" hidden="1">#REF!</definedName>
    <definedName name="XRefPaste142Row" localSheetId="5" hidden="1">#REF!</definedName>
    <definedName name="XRefPaste142Row" hidden="1">#REF!</definedName>
    <definedName name="XRefPaste143" localSheetId="5" hidden="1">#REF!</definedName>
    <definedName name="XRefPaste143" hidden="1">#REF!</definedName>
    <definedName name="XRefPaste143Row" localSheetId="5" hidden="1">#REF!</definedName>
    <definedName name="XRefPaste143Row" hidden="1">#REF!</definedName>
    <definedName name="XRefPaste144" localSheetId="5" hidden="1">#REF!</definedName>
    <definedName name="XRefPaste144" hidden="1">#REF!</definedName>
    <definedName name="XRefPaste144Row" localSheetId="5" hidden="1">#REF!</definedName>
    <definedName name="XRefPaste144Row" hidden="1">#REF!</definedName>
    <definedName name="XRefPaste145" localSheetId="5" hidden="1">#REF!</definedName>
    <definedName name="XRefPaste145" hidden="1">#REF!</definedName>
    <definedName name="XRefPaste145Row" localSheetId="5" hidden="1">#REF!</definedName>
    <definedName name="XRefPaste145Row" hidden="1">#REF!</definedName>
    <definedName name="XRefPaste146" localSheetId="5" hidden="1">#REF!</definedName>
    <definedName name="XRefPaste146" hidden="1">#REF!</definedName>
    <definedName name="XRefPaste146Row" localSheetId="5" hidden="1">#REF!</definedName>
    <definedName name="XRefPaste146Row" hidden="1">#REF!</definedName>
    <definedName name="XRefPaste147" localSheetId="5" hidden="1">#REF!</definedName>
    <definedName name="XRefPaste147" hidden="1">#REF!</definedName>
    <definedName name="XRefPaste147Row" localSheetId="5" hidden="1">#REF!</definedName>
    <definedName name="XRefPaste147Row" hidden="1">#REF!</definedName>
    <definedName name="XRefPaste148" localSheetId="5" hidden="1">#REF!</definedName>
    <definedName name="XRefPaste148" hidden="1">#REF!</definedName>
    <definedName name="XRefPaste148Row" localSheetId="5" hidden="1">#REF!</definedName>
    <definedName name="XRefPaste148Row" hidden="1">#REF!</definedName>
    <definedName name="XRefPaste14Row" localSheetId="5" hidden="1">#REF!</definedName>
    <definedName name="XRefPaste14Row" hidden="1">#REF!</definedName>
    <definedName name="XRefPaste15" hidden="1">#REF!</definedName>
    <definedName name="XRefPaste15Row" localSheetId="5" hidden="1">#REF!</definedName>
    <definedName name="XRefPaste15Row" hidden="1">#REF!</definedName>
    <definedName name="XRefPaste16" hidden="1">#REF!</definedName>
    <definedName name="XRefPaste16Row" localSheetId="5" hidden="1">#REF!</definedName>
    <definedName name="XRefPaste17" hidden="1">#REF!</definedName>
    <definedName name="XRefPaste17Row" localSheetId="5" hidden="1">#REF!</definedName>
    <definedName name="XRefPaste17Row" hidden="1">#REF!</definedName>
    <definedName name="XRefPaste18" localSheetId="7" hidden="1">#REF!</definedName>
    <definedName name="XRefPaste18" localSheetId="1" hidden="1">#REF!</definedName>
    <definedName name="XRefPaste18" localSheetId="5" hidden="1">'Variacion del Activo Neto'!#REF!</definedName>
    <definedName name="XRefPaste18" hidden="1">#REF!</definedName>
    <definedName name="XRefPaste18Row" localSheetId="7" hidden="1">#REF!</definedName>
    <definedName name="XRefPaste18Row" localSheetId="1" hidden="1">#REF!</definedName>
    <definedName name="XRefPaste18Row" localSheetId="5" hidden="1">#REF!</definedName>
    <definedName name="XRefPaste18Row" hidden="1">#REF!</definedName>
    <definedName name="XRefPaste19" localSheetId="5" hidden="1">#REF!</definedName>
    <definedName name="XRefPaste19" hidden="1">#REF!</definedName>
    <definedName name="XRefPaste19Row" localSheetId="5" hidden="1">#REF!</definedName>
    <definedName name="XRefPaste19Row" hidden="1">#REF!</definedName>
    <definedName name="XRefPaste1Row" localSheetId="5" hidden="1">#REF!</definedName>
    <definedName name="XRefPaste1Row" hidden="1">#REF!</definedName>
    <definedName name="XRefPaste20" localSheetId="5" hidden="1">#REF!</definedName>
    <definedName name="XRefPaste20" hidden="1">#REF!</definedName>
    <definedName name="XRefPaste20Row" localSheetId="5" hidden="1">#REF!</definedName>
    <definedName name="XRefPaste21" localSheetId="5" hidden="1">#REF!</definedName>
    <definedName name="XRefPaste21" hidden="1">#REF!</definedName>
    <definedName name="XRefPaste21Row" localSheetId="5" hidden="1">#REF!</definedName>
    <definedName name="XRefPaste21Row" hidden="1">#REF!</definedName>
    <definedName name="XRefPaste22" localSheetId="5" hidden="1">#REF!</definedName>
    <definedName name="XRefPaste22" hidden="1">#REF!</definedName>
    <definedName name="XRefPaste22Row" localSheetId="5" hidden="1">#REF!</definedName>
    <definedName name="XRefPaste23" localSheetId="5" hidden="1">#REF!</definedName>
    <definedName name="XRefPaste23" hidden="1">#REF!</definedName>
    <definedName name="XRefPaste23Row" localSheetId="5" hidden="1">#REF!</definedName>
    <definedName name="XRefPaste24" localSheetId="5" hidden="1">#REF!</definedName>
    <definedName name="XRefPaste24" hidden="1">#REF!</definedName>
    <definedName name="XRefPaste24Row" localSheetId="5" hidden="1">#REF!</definedName>
    <definedName name="XRefPaste24Row" hidden="1">#REF!</definedName>
    <definedName name="XRefPaste25" localSheetId="5" hidden="1">#REF!</definedName>
    <definedName name="XRefPaste25" hidden="1">#REF!</definedName>
    <definedName name="XRefPaste25Row" localSheetId="5" hidden="1">#REF!</definedName>
    <definedName name="XRefPaste25Row" hidden="1">#REF!</definedName>
    <definedName name="XRefPaste26" localSheetId="5" hidden="1">#REF!</definedName>
    <definedName name="XRefPaste26" hidden="1">#REF!</definedName>
    <definedName name="XRefPaste26Row" localSheetId="5" hidden="1">#REF!</definedName>
    <definedName name="XRefPaste26Row" hidden="1">#REF!</definedName>
    <definedName name="XRefPaste27" localSheetId="5" hidden="1">#REF!</definedName>
    <definedName name="XRefPaste27" hidden="1">#REF!</definedName>
    <definedName name="XRefPaste27Row" localSheetId="5" hidden="1">#REF!</definedName>
    <definedName name="XRefPaste27Row" hidden="1">#REF!</definedName>
    <definedName name="XRefPaste28" localSheetId="5" hidden="1">#REF!</definedName>
    <definedName name="XRefPaste28" hidden="1">#REF!</definedName>
    <definedName name="XRefPaste28Row" localSheetId="5" hidden="1">#REF!</definedName>
    <definedName name="XRefPaste28Row" hidden="1">#REF!</definedName>
    <definedName name="XRefPaste29" localSheetId="5" hidden="1">#REF!</definedName>
    <definedName name="XRefPaste29" hidden="1">#REF!</definedName>
    <definedName name="XRefPaste29Row" localSheetId="5" hidden="1">#REF!</definedName>
    <definedName name="XRefPaste29Row" hidden="1">#REF!</definedName>
    <definedName name="XRefPaste2Row" localSheetId="5" hidden="1">#REF!</definedName>
    <definedName name="XRefPaste2Row" hidden="1">#REF!</definedName>
    <definedName name="XRefPaste30" localSheetId="5" hidden="1">#REF!</definedName>
    <definedName name="XRefPaste30" hidden="1">#REF!</definedName>
    <definedName name="XRefPaste30Row" localSheetId="5" hidden="1">#REF!</definedName>
    <definedName name="XRefPaste31" localSheetId="5" hidden="1">#REF!</definedName>
    <definedName name="XRefPaste31" hidden="1">#REF!</definedName>
    <definedName name="XRefPaste31Row" localSheetId="5" hidden="1">#REF!</definedName>
    <definedName name="XRefPaste32" localSheetId="5" hidden="1">#REF!</definedName>
    <definedName name="XRefPaste32" hidden="1">#REF!</definedName>
    <definedName name="XRefPaste32Row" localSheetId="5" hidden="1">#REF!</definedName>
    <definedName name="XRefPaste32Row" hidden="1">#REF!</definedName>
    <definedName name="XRefPaste33" hidden="1">#REF!</definedName>
    <definedName name="XRefPaste33Row" localSheetId="5" hidden="1">#REF!</definedName>
    <definedName name="XRefPaste33Row" hidden="1">#REF!</definedName>
    <definedName name="XRefPaste34" localSheetId="5" hidden="1">#REF!</definedName>
    <definedName name="XRefPaste34" hidden="1">#REF!</definedName>
    <definedName name="XRefPaste34Row" localSheetId="5" hidden="1">#REF!</definedName>
    <definedName name="XRefPaste34Row" hidden="1">#REF!</definedName>
    <definedName name="XRefPaste35" hidden="1">#REF!</definedName>
    <definedName name="XRefPaste35Row" localSheetId="5" hidden="1">#REF!</definedName>
    <definedName name="XRefPaste35Row" hidden="1">#REF!</definedName>
    <definedName name="XRefPaste36" localSheetId="5" hidden="1">#REF!</definedName>
    <definedName name="XRefPaste36" hidden="1">#REF!</definedName>
    <definedName name="XRefPaste36Row" localSheetId="5" hidden="1">#REF!</definedName>
    <definedName name="XRefPaste36Row" hidden="1">#REF!</definedName>
    <definedName name="XRefPaste37" localSheetId="5" hidden="1">#REF!</definedName>
    <definedName name="XRefPaste37" hidden="1">#REF!</definedName>
    <definedName name="XRefPaste37Row" localSheetId="5" hidden="1">#REF!</definedName>
    <definedName name="XRefPaste37Row" hidden="1">#REF!</definedName>
    <definedName name="XRefPaste38" localSheetId="5" hidden="1">#REF!</definedName>
    <definedName name="XRefPaste38" hidden="1">#REF!</definedName>
    <definedName name="XRefPaste38Row" localSheetId="5" hidden="1">#REF!</definedName>
    <definedName name="XRefPaste38Row" hidden="1">#REF!</definedName>
    <definedName name="XRefPaste39" localSheetId="5" hidden="1">#REF!</definedName>
    <definedName name="XRefPaste39" hidden="1">#REF!</definedName>
    <definedName name="XRefPaste39Row" localSheetId="5" hidden="1">#REF!</definedName>
    <definedName name="XRefPaste39Row" hidden="1">#REF!</definedName>
    <definedName name="XRefPaste3Row" localSheetId="5" hidden="1">#REF!</definedName>
    <definedName name="XRefPaste40" localSheetId="5" hidden="1">#REF!</definedName>
    <definedName name="XRefPaste40" hidden="1">#REF!</definedName>
    <definedName name="XRefPaste40Row" localSheetId="5" hidden="1">#REF!</definedName>
    <definedName name="XRefPaste40Row" hidden="1">#REF!</definedName>
    <definedName name="XRefPaste41" localSheetId="5" hidden="1">#REF!</definedName>
    <definedName name="XRefPaste41" hidden="1">#REF!</definedName>
    <definedName name="XRefPaste41Row" localSheetId="5" hidden="1">#REF!</definedName>
    <definedName name="XRefPaste41Row" hidden="1">#REF!</definedName>
    <definedName name="XRefPaste42" localSheetId="5" hidden="1">#REF!</definedName>
    <definedName name="XRefPaste42" hidden="1">#REF!</definedName>
    <definedName name="XRefPaste42Row" localSheetId="5" hidden="1">#REF!</definedName>
    <definedName name="XRefPaste42Row" hidden="1">#REF!</definedName>
    <definedName name="XRefPaste43" localSheetId="5" hidden="1">#REF!</definedName>
    <definedName name="XRefPaste43" hidden="1">#REF!</definedName>
    <definedName name="XRefPaste43Row" localSheetId="5" hidden="1">#REF!</definedName>
    <definedName name="XRefPaste43Row" hidden="1">#REF!</definedName>
    <definedName name="XRefPaste44" localSheetId="5" hidden="1">#REF!</definedName>
    <definedName name="XRefPaste44" hidden="1">#REF!</definedName>
    <definedName name="XRefPaste44Row" localSheetId="5" hidden="1">#REF!</definedName>
    <definedName name="XRefPaste44Row" hidden="1">#REF!</definedName>
    <definedName name="XRefPaste45" localSheetId="5" hidden="1">#REF!</definedName>
    <definedName name="XRefPaste45" hidden="1">#REF!</definedName>
    <definedName name="XRefPaste45Row" localSheetId="5" hidden="1">#REF!</definedName>
    <definedName name="XRefPaste45Row" hidden="1">#REF!</definedName>
    <definedName name="XRefPaste46" localSheetId="5" hidden="1">#REF!</definedName>
    <definedName name="XRefPaste46" hidden="1">#REF!</definedName>
    <definedName name="XRefPaste46Row" localSheetId="5" hidden="1">#REF!</definedName>
    <definedName name="XRefPaste46Row" hidden="1">#REF!</definedName>
    <definedName name="XRefPaste47" localSheetId="5" hidden="1">#REF!</definedName>
    <definedName name="XRefPaste47" hidden="1">#REF!</definedName>
    <definedName name="XRefPaste47Row" localSheetId="5" hidden="1">#REF!</definedName>
    <definedName name="XRefPaste47Row" hidden="1">#REF!</definedName>
    <definedName name="XRefPaste48" localSheetId="5" hidden="1">#REF!</definedName>
    <definedName name="XRefPaste48" hidden="1">#REF!</definedName>
    <definedName name="XRefPaste48Row" localSheetId="5" hidden="1">#REF!</definedName>
    <definedName name="XRefPaste48Row" hidden="1">#REF!</definedName>
    <definedName name="XRefPaste49" localSheetId="5" hidden="1">#REF!</definedName>
    <definedName name="XRefPaste49" hidden="1">#REF!</definedName>
    <definedName name="XRefPaste49Row" localSheetId="5" hidden="1">#REF!</definedName>
    <definedName name="XRefPaste49Row" hidden="1">#REF!</definedName>
    <definedName name="XRefPaste4Row" localSheetId="5" hidden="1">#REF!</definedName>
    <definedName name="XRefPaste4Row" hidden="1">#REF!</definedName>
    <definedName name="XRefPaste5" localSheetId="5" hidden="1">'Variacion del Activo Neto'!#REF!</definedName>
    <definedName name="XRefPaste50" localSheetId="7" hidden="1">#REF!</definedName>
    <definedName name="XRefPaste50" localSheetId="1" hidden="1">#REF!</definedName>
    <definedName name="XRefPaste50" localSheetId="5" hidden="1">#REF!</definedName>
    <definedName name="XRefPaste50" hidden="1">#REF!</definedName>
    <definedName name="XRefPaste50Row" localSheetId="5" hidden="1">#REF!</definedName>
    <definedName name="XRefPaste50Row" hidden="1">#REF!</definedName>
    <definedName name="XRefPaste51" localSheetId="5" hidden="1">#REF!</definedName>
    <definedName name="XRefPaste51" hidden="1">#REF!</definedName>
    <definedName name="XRefPaste51Row" localSheetId="5" hidden="1">#REF!</definedName>
    <definedName name="XRefPaste51Row" hidden="1">#REF!</definedName>
    <definedName name="XRefPaste52" localSheetId="5" hidden="1">#REF!</definedName>
    <definedName name="XRefPaste52" hidden="1">#REF!</definedName>
    <definedName name="XRefPaste52Row" localSheetId="5" hidden="1">#REF!</definedName>
    <definedName name="XRefPaste52Row" hidden="1">#REF!</definedName>
    <definedName name="XRefPaste53" localSheetId="5" hidden="1">#REF!</definedName>
    <definedName name="XRefPaste53" hidden="1">#REF!</definedName>
    <definedName name="XRefPaste53Row" localSheetId="5" hidden="1">#REF!</definedName>
    <definedName name="XRefPaste53Row" hidden="1">#REF!</definedName>
    <definedName name="XRefPaste54" localSheetId="5" hidden="1">#REF!</definedName>
    <definedName name="XRefPaste54" hidden="1">#REF!</definedName>
    <definedName name="XRefPaste54Row" localSheetId="5" hidden="1">#REF!</definedName>
    <definedName name="XRefPaste54Row" hidden="1">#REF!</definedName>
    <definedName name="XRefPaste55" localSheetId="5" hidden="1">#REF!</definedName>
    <definedName name="XRefPaste55" hidden="1">#REF!</definedName>
    <definedName name="XRefPaste55Row" localSheetId="5" hidden="1">#REF!</definedName>
    <definedName name="XRefPaste55Row" hidden="1">#REF!</definedName>
    <definedName name="XRefPaste56" localSheetId="5" hidden="1">#REF!</definedName>
    <definedName name="XRefPaste56" hidden="1">#REF!</definedName>
    <definedName name="XRefPaste56Row" localSheetId="5" hidden="1">#REF!</definedName>
    <definedName name="XRefPaste56Row" hidden="1">#REF!</definedName>
    <definedName name="XRefPaste57" localSheetId="5" hidden="1">#REF!</definedName>
    <definedName name="XRefPaste57" hidden="1">#REF!</definedName>
    <definedName name="XRefPaste57Row" localSheetId="5" hidden="1">#REF!</definedName>
    <definedName name="XRefPaste57Row" hidden="1">#REF!</definedName>
    <definedName name="XRefPaste58" hidden="1">#REF!</definedName>
    <definedName name="XRefPaste58Row" localSheetId="5" hidden="1">#REF!</definedName>
    <definedName name="XRefPaste58Row" hidden="1">#REF!</definedName>
    <definedName name="XRefPaste59" hidden="1">#REF!</definedName>
    <definedName name="XRefPaste59Row" localSheetId="5" hidden="1">#REF!</definedName>
    <definedName name="XRefPaste59Row" hidden="1">#REF!</definedName>
    <definedName name="XRefPaste5Row" localSheetId="5" hidden="1">#REF!</definedName>
    <definedName name="XRefPaste5Row" hidden="1">#REF!</definedName>
    <definedName name="XRefPaste6" localSheetId="5" hidden="1">#REF!</definedName>
    <definedName name="XRefPaste60" hidden="1">#REF!</definedName>
    <definedName name="XRefPaste60Row" localSheetId="5" hidden="1">#REF!</definedName>
    <definedName name="XRefPaste60Row" hidden="1">#REF!</definedName>
    <definedName name="XRefPaste61" hidden="1">#REF!</definedName>
    <definedName name="XRefPaste61Row" localSheetId="5" hidden="1">#REF!</definedName>
    <definedName name="XRefPaste61Row" hidden="1">#REF!</definedName>
    <definedName name="XRefPaste62" hidden="1">#REF!</definedName>
    <definedName name="XRefPaste62Row" localSheetId="5" hidden="1">#REF!</definedName>
    <definedName name="XRefPaste62Row" hidden="1">#REF!</definedName>
    <definedName name="XRefPaste63" hidden="1">#REF!</definedName>
    <definedName name="XRefPaste63Row" localSheetId="5" hidden="1">#REF!</definedName>
    <definedName name="XRefPaste63Row" hidden="1">#REF!</definedName>
    <definedName name="XRefPaste64" localSheetId="5" hidden="1">#REF!</definedName>
    <definedName name="XRefPaste64" hidden="1">#REF!</definedName>
    <definedName name="XRefPaste64Row" localSheetId="5" hidden="1">#REF!</definedName>
    <definedName name="XRefPaste64Row" hidden="1">#REF!</definedName>
    <definedName name="XRefPaste65" hidden="1">#REF!</definedName>
    <definedName name="XRefPaste65Row" localSheetId="5" hidden="1">#REF!</definedName>
    <definedName name="XRefPaste65Row" hidden="1">#REF!</definedName>
    <definedName name="XRefPaste66" hidden="1">#REF!</definedName>
    <definedName name="XRefPaste66Row" localSheetId="5" hidden="1">#REF!</definedName>
    <definedName name="XRefPaste66Row" hidden="1">#REF!</definedName>
    <definedName name="XRefPaste67" localSheetId="5" hidden="1">#REF!</definedName>
    <definedName name="XRefPaste67" hidden="1">#REF!</definedName>
    <definedName name="XRefPaste67Row" localSheetId="5" hidden="1">#REF!</definedName>
    <definedName name="XRefPaste67Row" hidden="1">#REF!</definedName>
    <definedName name="XRefPaste68" hidden="1">#REF!</definedName>
    <definedName name="XRefPaste68Row" localSheetId="5" hidden="1">#REF!</definedName>
    <definedName name="XRefPaste68Row" hidden="1">#REF!</definedName>
    <definedName name="XRefPaste69" hidden="1">#REF!</definedName>
    <definedName name="XRefPaste69Row" localSheetId="5" hidden="1">#REF!</definedName>
    <definedName name="XRefPaste69Row" hidden="1">#REF!</definedName>
    <definedName name="XRefPaste6Row" localSheetId="5" hidden="1">#REF!</definedName>
    <definedName name="XRefPaste6Row" hidden="1">#REF!</definedName>
    <definedName name="XRefPaste7" localSheetId="5" hidden="1">#REF!</definedName>
    <definedName name="XRefPaste7" hidden="1">#REF!</definedName>
    <definedName name="XRefPaste70" hidden="1">#REF!</definedName>
    <definedName name="XRefPaste70Row" localSheetId="5" hidden="1">#REF!</definedName>
    <definedName name="XRefPaste70Row" hidden="1">#REF!</definedName>
    <definedName name="XRefPaste71" hidden="1">#REF!</definedName>
    <definedName name="XRefPaste71Row" localSheetId="5" hidden="1">#REF!</definedName>
    <definedName name="XRefPaste71Row" hidden="1">#REF!</definedName>
    <definedName name="XRefPaste72" localSheetId="5" hidden="1">#REF!</definedName>
    <definedName name="XRefPaste72" hidden="1">#REF!</definedName>
    <definedName name="XRefPaste72Row" localSheetId="5" hidden="1">#REF!</definedName>
    <definedName name="XRefPaste72Row" hidden="1">#REF!</definedName>
    <definedName name="XRefPaste73" localSheetId="5" hidden="1">#REF!</definedName>
    <definedName name="XRefPaste73" hidden="1">#REF!</definedName>
    <definedName name="XRefPaste73Row" localSheetId="5" hidden="1">#REF!</definedName>
    <definedName name="XRefPaste73Row" hidden="1">#REF!</definedName>
    <definedName name="XRefPaste74" localSheetId="5" hidden="1">#REF!</definedName>
    <definedName name="XRefPaste74" hidden="1">#REF!</definedName>
    <definedName name="XRefPaste74Row" localSheetId="5" hidden="1">#REF!</definedName>
    <definedName name="XRefPaste74Row" hidden="1">#REF!</definedName>
    <definedName name="XRefPaste75" localSheetId="5" hidden="1">#REF!</definedName>
    <definedName name="XRefPaste75" hidden="1">#REF!</definedName>
    <definedName name="XRefPaste75Row" localSheetId="5" hidden="1">#REF!</definedName>
    <definedName name="XRefPaste75Row" hidden="1">#REF!</definedName>
    <definedName name="XRefPaste76" localSheetId="5" hidden="1">#REF!</definedName>
    <definedName name="XRefPaste76" hidden="1">#REF!</definedName>
    <definedName name="XRefPaste76Row" localSheetId="5" hidden="1">#REF!</definedName>
    <definedName name="XRefPaste76Row" hidden="1">#REF!</definedName>
    <definedName name="XRefPaste77" localSheetId="5" hidden="1">#REF!</definedName>
    <definedName name="XRefPaste77" hidden="1">#REF!</definedName>
    <definedName name="XRefPaste77Row" localSheetId="5" hidden="1">#REF!</definedName>
    <definedName name="XRefPaste77Row" hidden="1">#REF!</definedName>
    <definedName name="XRefPaste78" localSheetId="5" hidden="1">#REF!</definedName>
    <definedName name="XRefPaste78" hidden="1">#REF!</definedName>
    <definedName name="XRefPaste78Row" localSheetId="5" hidden="1">#REF!</definedName>
    <definedName name="XRefPaste78Row" hidden="1">#REF!</definedName>
    <definedName name="XRefPaste79" localSheetId="5" hidden="1">#REF!</definedName>
    <definedName name="XRefPaste79" hidden="1">#REF!</definedName>
    <definedName name="XRefPaste79Row" localSheetId="5" hidden="1">#REF!</definedName>
    <definedName name="XRefPaste79Row" hidden="1">#REF!</definedName>
    <definedName name="XRefPaste7Row" localSheetId="5" hidden="1">#REF!</definedName>
    <definedName name="XRefPaste7Row" hidden="1">#REF!</definedName>
    <definedName name="XRefPaste8" localSheetId="5" hidden="1">#REF!</definedName>
    <definedName name="XRefPaste8" hidden="1">#REF!</definedName>
    <definedName name="XRefPaste80" localSheetId="5" hidden="1">#REF!</definedName>
    <definedName name="XRefPaste80" hidden="1">#REF!</definedName>
    <definedName name="XRefPaste80Row" localSheetId="5" hidden="1">#REF!</definedName>
    <definedName name="XRefPaste80Row" hidden="1">#REF!</definedName>
    <definedName name="XRefPaste81" localSheetId="5" hidden="1">#REF!</definedName>
    <definedName name="XRefPaste81" hidden="1">#REF!</definedName>
    <definedName name="XRefPaste81Row" localSheetId="5" hidden="1">#REF!</definedName>
    <definedName name="XRefPaste81Row" hidden="1">#REF!</definedName>
    <definedName name="XRefPaste82" localSheetId="5" hidden="1">#REF!</definedName>
    <definedName name="XRefPaste82" hidden="1">#REF!</definedName>
    <definedName name="XRefPaste82Row" localSheetId="5" hidden="1">#REF!</definedName>
    <definedName name="XRefPaste82Row" hidden="1">#REF!</definedName>
    <definedName name="XRefPaste83" localSheetId="5" hidden="1">#REF!</definedName>
    <definedName name="XRefPaste83" hidden="1">#REF!</definedName>
    <definedName name="XRefPaste83Row" localSheetId="5" hidden="1">#REF!</definedName>
    <definedName name="XRefPaste83Row" hidden="1">#REF!</definedName>
    <definedName name="XRefPaste84" localSheetId="5" hidden="1">#REF!</definedName>
    <definedName name="XRefPaste84" hidden="1">#REF!</definedName>
    <definedName name="XRefPaste84Row" localSheetId="5" hidden="1">#REF!</definedName>
    <definedName name="XRefPaste84Row" hidden="1">#REF!</definedName>
    <definedName name="XRefPaste85" localSheetId="5" hidden="1">#REF!</definedName>
    <definedName name="XRefPaste85" hidden="1">#REF!</definedName>
    <definedName name="XRefPaste85Row" localSheetId="5" hidden="1">#REF!</definedName>
    <definedName name="XRefPaste85Row" hidden="1">#REF!</definedName>
    <definedName name="XRefPaste86" localSheetId="5" hidden="1">#REF!</definedName>
    <definedName name="XRefPaste86" hidden="1">#REF!</definedName>
    <definedName name="XRefPaste86Row" localSheetId="5" hidden="1">#REF!</definedName>
    <definedName name="XRefPaste86Row" hidden="1">#REF!</definedName>
    <definedName name="XRefPaste87" localSheetId="5" hidden="1">#REF!</definedName>
    <definedName name="XRefPaste87" hidden="1">#REF!</definedName>
    <definedName name="XRefPaste87Row" localSheetId="5" hidden="1">#REF!</definedName>
    <definedName name="XRefPaste87Row" hidden="1">#REF!</definedName>
    <definedName name="XRefPaste88" localSheetId="5" hidden="1">#REF!</definedName>
    <definedName name="XRefPaste88" hidden="1">#REF!</definedName>
    <definedName name="XRefPaste88Row" localSheetId="5" hidden="1">#REF!</definedName>
    <definedName name="XRefPaste88Row" hidden="1">#REF!</definedName>
    <definedName name="XRefPaste89" localSheetId="5" hidden="1">#REF!</definedName>
    <definedName name="XRefPaste89" hidden="1">#REF!</definedName>
    <definedName name="XRefPaste89Row" localSheetId="5" hidden="1">#REF!</definedName>
    <definedName name="XRefPaste89Row" hidden="1">#REF!</definedName>
    <definedName name="XRefPaste8Row" localSheetId="5" hidden="1">#REF!</definedName>
    <definedName name="XRefPaste8Row" hidden="1">#REF!</definedName>
    <definedName name="XRefPaste9" hidden="1">#REF!</definedName>
    <definedName name="XRefPaste90" localSheetId="5" hidden="1">#REF!</definedName>
    <definedName name="XRefPaste90" hidden="1">#REF!</definedName>
    <definedName name="XRefPaste90Row" localSheetId="5" hidden="1">#REF!</definedName>
    <definedName name="XRefPaste90Row" hidden="1">#REF!</definedName>
    <definedName name="XRefPaste91" localSheetId="5" hidden="1">#REF!</definedName>
    <definedName name="XRefPaste91" hidden="1">#REF!</definedName>
    <definedName name="XRefPaste91Row" localSheetId="5" hidden="1">#REF!</definedName>
    <definedName name="XRefPaste91Row" hidden="1">#REF!</definedName>
    <definedName name="XRefPaste92" localSheetId="5" hidden="1">#REF!</definedName>
    <definedName name="XRefPaste92" hidden="1">#REF!</definedName>
    <definedName name="XRefPaste92Row" localSheetId="5" hidden="1">#REF!</definedName>
    <definedName name="XRefPaste92Row" hidden="1">#REF!</definedName>
    <definedName name="XRefPaste93" localSheetId="5" hidden="1">#REF!</definedName>
    <definedName name="XRefPaste93" hidden="1">#REF!</definedName>
    <definedName name="XRefPaste93Row" localSheetId="5" hidden="1">#REF!</definedName>
    <definedName name="XRefPaste93Row" hidden="1">#REF!</definedName>
    <definedName name="XRefPaste94" localSheetId="5" hidden="1">#REF!</definedName>
    <definedName name="XRefPaste94" hidden="1">#REF!</definedName>
    <definedName name="XRefPaste94Row" localSheetId="5" hidden="1">#REF!</definedName>
    <definedName name="XRefPaste94Row" hidden="1">#REF!</definedName>
    <definedName name="XRefPaste95" localSheetId="5" hidden="1">#REF!</definedName>
    <definedName name="XRefPaste95" hidden="1">#REF!</definedName>
    <definedName name="XRefPaste95Row" localSheetId="5" hidden="1">#REF!</definedName>
    <definedName name="XRefPaste95Row" hidden="1">#REF!</definedName>
    <definedName name="XRefPaste96" localSheetId="5" hidden="1">#REF!</definedName>
    <definedName name="XRefPaste96" hidden="1">#REF!</definedName>
    <definedName name="XRefPaste96Row" localSheetId="5" hidden="1">#REF!</definedName>
    <definedName name="XRefPaste96Row" hidden="1">#REF!</definedName>
    <definedName name="XRefPaste97" localSheetId="5" hidden="1">#REF!</definedName>
    <definedName name="XRefPaste97" hidden="1">#REF!</definedName>
    <definedName name="XRefPaste97Row" localSheetId="5" hidden="1">#REF!</definedName>
    <definedName name="XRefPaste97Row" hidden="1">#REF!</definedName>
    <definedName name="XRefPaste98" localSheetId="5" hidden="1">#REF!</definedName>
    <definedName name="XRefPaste98" hidden="1">#REF!</definedName>
    <definedName name="XRefPaste98Row" localSheetId="5" hidden="1">#REF!</definedName>
    <definedName name="XRefPaste98Row" hidden="1">#REF!</definedName>
    <definedName name="XRefPaste99" localSheetId="5" hidden="1">#REF!</definedName>
    <definedName name="XRefPaste99" hidden="1">#REF!</definedName>
    <definedName name="XRefPaste99Row" localSheetId="5" hidden="1">#REF!</definedName>
    <definedName name="XRefPaste99Row" hidden="1">#REF!</definedName>
    <definedName name="XRefPaste9Row" localSheetId="5" hidden="1">#REF!</definedName>
    <definedName name="XRefPaste9Row" hidden="1">#REF!</definedName>
    <definedName name="XRefPasteRangeCount" localSheetId="5" hidden="1">6</definedName>
    <definedName name="XRefPasteRangeCount" hidden="1">1</definedName>
    <definedName name="xx">#REF!</definedName>
    <definedName name="Z_5FCC9217_B3E9_4B91_A943_5F21728EBEE9_.wvu.FilterData" localSheetId="1" hidden="1">CLASIFICACION!$A$4:$G$309</definedName>
    <definedName name="Z_5FCC9217_B3E9_4B91_A943_5F21728EBEE9_.wvu.PrintArea" localSheetId="3" hidden="1">'Activo Neto'!$A$8:$F$47</definedName>
    <definedName name="Z_5FCC9217_B3E9_4B91_A943_5F21728EBEE9_.wvu.PrintArea" localSheetId="4" hidden="1">'Estado de Ingresos y Egresos'!$A$8:$G$43</definedName>
    <definedName name="Z_5FCC9217_B3E9_4B91_A943_5F21728EBEE9_.wvu.PrintArea" localSheetId="6" hidden="1">'Flujos de Efectivo'!$A$8:$F$45</definedName>
    <definedName name="Z_5FCC9217_B3E9_4B91_A943_5F21728EBEE9_.wvu.PrintArea" localSheetId="8" hidden="1">'Nota 1 a Nota 3.5'!$B$9:$M$106</definedName>
    <definedName name="Z_5FCC9217_B3E9_4B91_A943_5F21728EBEE9_.wvu.PrintArea" localSheetId="9" hidden="1">'Nota 3.6 a Nota 8'!$A$8:$J$479</definedName>
    <definedName name="Z_5FCC9217_B3E9_4B91_A943_5F21728EBEE9_.wvu.PrintArea" localSheetId="5" hidden="1">'Variacion del Activo Neto'!$B$9:$K$34</definedName>
    <definedName name="Z_5FCC9217_B3E9_4B91_A943_5F21728EBEE9_.wvu.Rows" localSheetId="6" hidden="1">'Flujos de Efectivo'!#REF!</definedName>
    <definedName name="Z_61A52113_890E_4C3B_ADC2_27DE1001C942_.wvu.FilterData" localSheetId="2" hidden="1">'BG 032022'!$A$6:$E$326</definedName>
    <definedName name="Z_61A52113_890E_4C3B_ADC2_27DE1001C942_.wvu.FilterData" localSheetId="1" hidden="1">CLASIFICACION!$A$4:$G$309</definedName>
    <definedName name="Z_61A52113_890E_4C3B_ADC2_27DE1001C942_.wvu.FilterData" localSheetId="9" hidden="1">'Nota 3.6 a Nota 8'!$B$203:$Q$417</definedName>
    <definedName name="Z_61A52113_890E_4C3B_ADC2_27DE1001C942_.wvu.PrintArea" localSheetId="3" hidden="1">'Activo Neto'!$A$8:$F$47</definedName>
    <definedName name="Z_61A52113_890E_4C3B_ADC2_27DE1001C942_.wvu.PrintArea" localSheetId="4" hidden="1">'Estado de Ingresos y Egresos'!$A$8:$G$43</definedName>
    <definedName name="Z_61A52113_890E_4C3B_ADC2_27DE1001C942_.wvu.PrintArea" localSheetId="6" hidden="1">'Flujos de Efectivo'!$A$8:$F$45</definedName>
    <definedName name="Z_61A52113_890E_4C3B_ADC2_27DE1001C942_.wvu.PrintArea" localSheetId="8" hidden="1">'Nota 1 a Nota 3.5'!$B$9:$M$106</definedName>
    <definedName name="Z_61A52113_890E_4C3B_ADC2_27DE1001C942_.wvu.PrintArea" localSheetId="9" hidden="1">'Nota 3.6 a Nota 8'!$A$8:$J$479</definedName>
    <definedName name="Z_61A52113_890E_4C3B_ADC2_27DE1001C942_.wvu.PrintArea" localSheetId="5" hidden="1">'Variacion del Activo Neto'!$B$9:$K$34</definedName>
    <definedName name="Z_61A52113_890E_4C3B_ADC2_27DE1001C942_.wvu.Rows" localSheetId="9" hidden="1">'Nota 3.6 a Nota 8'!$433:$433</definedName>
    <definedName name="Z_7015FC6D_0680_4B00_AA0E_B83DA1D0B666_.wvu.FilterData" localSheetId="1" hidden="1">CLASIFICACION!$A$4:$G$309</definedName>
    <definedName name="Z_7015FC6D_0680_4B00_AA0E_B83DA1D0B666_.wvu.PrintArea" localSheetId="3" hidden="1">'Activo Neto'!$A$8:$F$47</definedName>
    <definedName name="Z_7015FC6D_0680_4B00_AA0E_B83DA1D0B666_.wvu.PrintArea" localSheetId="4" hidden="1">'Estado de Ingresos y Egresos'!$A$8:$G$43</definedName>
    <definedName name="Z_7015FC6D_0680_4B00_AA0E_B83DA1D0B666_.wvu.PrintArea" localSheetId="6" hidden="1">'Flujos de Efectivo'!$A$8:$F$45</definedName>
    <definedName name="Z_7015FC6D_0680_4B00_AA0E_B83DA1D0B666_.wvu.PrintArea" localSheetId="8" hidden="1">'Nota 1 a Nota 3.5'!$B$9:$M$106</definedName>
    <definedName name="Z_7015FC6D_0680_4B00_AA0E_B83DA1D0B666_.wvu.PrintArea" localSheetId="9" hidden="1">'Nota 3.6 a Nota 8'!$A$8:$J$479</definedName>
    <definedName name="Z_7015FC6D_0680_4B00_AA0E_B83DA1D0B666_.wvu.PrintArea" localSheetId="5" hidden="1">'Variacion del Activo Neto'!$B$9:$K$34</definedName>
    <definedName name="Z_7015FC6D_0680_4B00_AA0E_B83DA1D0B666_.wvu.Rows" localSheetId="6" hidden="1">'Flujos de Efectivo'!#REF!</definedName>
    <definedName name="Z_842728F3_A5B8_4AC8_8F48_EAD7E63B6C70_.wvu.FilterData" localSheetId="9" hidden="1">'Nota 3.6 a Nota 8'!$B$203:$Q$417</definedName>
    <definedName name="Z_970CBB53_F4B3_462F_AEFE_2BC403F5F0AD_.wvu.PrintArea" localSheetId="8" hidden="1">'Nota 1 a Nota 3.5'!$B$9:$M$106</definedName>
    <definedName name="Z_970CBB53_F4B3_462F_AEFE_2BC403F5F0AD_.wvu.PrintArea" localSheetId="9" hidden="1">'Nota 3.6 a Nota 8'!$A$8:$J$479</definedName>
    <definedName name="Z_B9F63820_5C32_455A_BC9D_0BE84D6B0867_.wvu.FilterData" localSheetId="1" hidden="1">CLASIFICACION!$A$4:$G$309</definedName>
    <definedName name="Z_B9F63820_5C32_455A_BC9D_0BE84D6B0867_.wvu.PrintArea" localSheetId="3" hidden="1">'Activo Neto'!$A$8:$F$47</definedName>
    <definedName name="Z_B9F63820_5C32_455A_BC9D_0BE84D6B0867_.wvu.PrintArea" localSheetId="4" hidden="1">'Estado de Ingresos y Egresos'!$A$8:$G$43</definedName>
    <definedName name="Z_B9F63820_5C32_455A_BC9D_0BE84D6B0867_.wvu.PrintArea" localSheetId="6" hidden="1">'Flujos de Efectivo'!$A$8:$F$45</definedName>
    <definedName name="Z_B9F63820_5C32_455A_BC9D_0BE84D6B0867_.wvu.PrintArea" localSheetId="5" hidden="1">'Variacion del Activo Neto'!$B$9:$K$34</definedName>
    <definedName name="Z_B9F63820_5C32_455A_BC9D_0BE84D6B0867_.wvu.Rows" localSheetId="6" hidden="1">'Flujos de Efectivo'!#REF!</definedName>
    <definedName name="Z_F3648BCD_1CED_4BBB_AE63_37BDB925883F_.wvu.FilterData" localSheetId="2" hidden="1">'BG 032022'!$A$6:$E$326</definedName>
    <definedName name="Z_F3648BCD_1CED_4BBB_AE63_37BDB925883F_.wvu.FilterData" localSheetId="1" hidden="1">CLASIFICACION!$A$4:$G$309</definedName>
    <definedName name="Z_F3648BCD_1CED_4BBB_AE63_37BDB925883F_.wvu.FilterData" localSheetId="9" hidden="1">'Nota 3.6 a Nota 8'!$B$203:$Q$417</definedName>
    <definedName name="Z_F3648BCD_1CED_4BBB_AE63_37BDB925883F_.wvu.PrintArea" localSheetId="3" hidden="1">'Activo Neto'!$A$8:$F$47</definedName>
    <definedName name="Z_F3648BCD_1CED_4BBB_AE63_37BDB925883F_.wvu.PrintArea" localSheetId="4" hidden="1">'Estado de Ingresos y Egresos'!$A$8:$G$43</definedName>
    <definedName name="Z_F3648BCD_1CED_4BBB_AE63_37BDB925883F_.wvu.PrintArea" localSheetId="6" hidden="1">'Flujos de Efectivo'!$A$8:$F$45</definedName>
    <definedName name="Z_F3648BCD_1CED_4BBB_AE63_37BDB925883F_.wvu.PrintArea" localSheetId="8" hidden="1">'Nota 1 a Nota 3.5'!$B$9:$M$106</definedName>
    <definedName name="Z_F3648BCD_1CED_4BBB_AE63_37BDB925883F_.wvu.PrintArea" localSheetId="9" hidden="1">'Nota 3.6 a Nota 8'!$A$8:$J$479</definedName>
    <definedName name="Z_F3648BCD_1CED_4BBB_AE63_37BDB925883F_.wvu.PrintArea" localSheetId="5" hidden="1">'Variacion del Activo Neto'!$B$9:$K$34</definedName>
    <definedName name="zdfd" localSheetId="8" hidden="1">#REF!</definedName>
    <definedName name="zdfd" localSheetId="9" hidden="1">#REF!</definedName>
    <definedName name="zdfd" hidden="1">#REF!</definedName>
  </definedNames>
  <calcPr calcId="191029"/>
  <customWorkbookViews>
    <customWorkbookView name="Dahiana Sanchez - Vista personalizada" guid="{F3648BCD-1CED-4BBB-AE63-37BDB925883F}" mergeInterval="0" personalView="1" maximized="1" xWindow="-9" yWindow="-9" windowWidth="1938" windowHeight="1048" tabRatio="954" activeSheetId="5"/>
    <customWorkbookView name="Sergio Gonzalez - Vista personalizada" guid="{61A52113-890E-4C3B-ADC2-27DE1001C942}" mergeInterval="0" personalView="1" maximized="1" xWindow="-8" yWindow="-8" windowWidth="1382" windowHeight="744" tabRatio="896" activeSheetId="1"/>
    <customWorkbookView name="Shirley Vichini - Vista personalizada" guid="{5FCC9217-B3E9-4B91-A943-5F21728EBEE9}" mergeInterval="0" personalView="1" maximized="1" xWindow="-9" yWindow="-9" windowWidth="1938" windowHeight="1048" tabRatio="954" activeSheetId="4"/>
    <customWorkbookView name="Alejandro Otazú - Vista personalizada" guid="{7015FC6D-0680-4B00-AA0E-B83DA1D0B666}" mergeInterval="0" personalView="1" maximized="1" xWindow="-9" yWindow="-9" windowWidth="1938" windowHeight="1048" tabRatio="954" activeSheetId="4"/>
    <customWorkbookView name="Yohana Benitez - Vista personalizada" guid="{B9F63820-5C32-455A-BC9D-0BE84D6B0867}" mergeInterval="0" personalView="1" maximized="1" xWindow="-8" yWindow="-8" windowWidth="1382" windowHeight="744" tabRatio="954" activeSheetId="9"/>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6" i="7" l="1"/>
  <c r="F16" i="7"/>
  <c r="C16" i="7"/>
  <c r="E456" i="4"/>
  <c r="D455" i="4"/>
  <c r="D454" i="4"/>
  <c r="E447" i="4"/>
  <c r="G447" i="4" s="1"/>
  <c r="D446" i="4"/>
  <c r="D445" i="4"/>
  <c r="D444" i="4"/>
  <c r="D443" i="4"/>
  <c r="D442" i="4"/>
  <c r="D441" i="4"/>
  <c r="D432" i="4"/>
  <c r="D434" i="4" s="1"/>
  <c r="E432" i="4"/>
  <c r="E424" i="4"/>
  <c r="D424" i="4"/>
  <c r="K199" i="4"/>
  <c r="L199" i="4"/>
  <c r="R199" i="4" s="1"/>
  <c r="D53" i="4"/>
  <c r="D54" i="4" s="1"/>
  <c r="E53" i="4"/>
  <c r="E17" i="4"/>
  <c r="D15" i="4"/>
  <c r="D16" i="4"/>
  <c r="H34" i="8"/>
  <c r="F25" i="8"/>
  <c r="E33" i="8"/>
  <c r="E32" i="8"/>
  <c r="E29" i="8"/>
  <c r="E30" i="8"/>
  <c r="E25" i="8"/>
  <c r="E23" i="8"/>
  <c r="E22" i="8"/>
  <c r="E21" i="8"/>
  <c r="E20" i="8"/>
  <c r="I281" i="9"/>
  <c r="I280" i="9"/>
  <c r="I296" i="9"/>
  <c r="I295" i="9"/>
  <c r="G309" i="9"/>
  <c r="M309" i="9" s="1"/>
  <c r="G308" i="9"/>
  <c r="M308" i="9" s="1"/>
  <c r="G307" i="9"/>
  <c r="M307" i="9" s="1"/>
  <c r="G306" i="9"/>
  <c r="G302" i="9"/>
  <c r="G301" i="9"/>
  <c r="G299" i="9"/>
  <c r="M286" i="9"/>
  <c r="M283" i="9"/>
  <c r="M281" i="9"/>
  <c r="M278" i="9"/>
  <c r="J293" i="9"/>
  <c r="G291" i="9"/>
  <c r="H273" i="9"/>
  <c r="G274" i="9"/>
  <c r="G272" i="9"/>
  <c r="G271" i="9"/>
  <c r="H276" i="9"/>
  <c r="H270" i="9"/>
  <c r="H269" i="9"/>
  <c r="H268" i="9"/>
  <c r="H267" i="9"/>
  <c r="M267" i="9" s="1"/>
  <c r="H266" i="9"/>
  <c r="D311" i="9"/>
  <c r="D288" i="9"/>
  <c r="C288" i="9"/>
  <c r="D310" i="9"/>
  <c r="F288" i="9"/>
  <c r="C287" i="9"/>
  <c r="E269" i="9"/>
  <c r="F269" i="9" s="1"/>
  <c r="K285" i="9"/>
  <c r="L284" i="9"/>
  <c r="M266" i="9"/>
  <c r="G263" i="9"/>
  <c r="G262" i="9"/>
  <c r="G261" i="9"/>
  <c r="G260" i="9"/>
  <c r="G259" i="9"/>
  <c r="G258" i="9"/>
  <c r="M258" i="9" s="1"/>
  <c r="G257" i="9"/>
  <c r="G256" i="9"/>
  <c r="G255" i="9"/>
  <c r="G254" i="9"/>
  <c r="G253" i="9"/>
  <c r="G252" i="9"/>
  <c r="G251" i="9"/>
  <c r="G250" i="9"/>
  <c r="M250" i="9" s="1"/>
  <c r="G249" i="9"/>
  <c r="G248" i="9"/>
  <c r="G247" i="9"/>
  <c r="G246" i="9"/>
  <c r="G245" i="9"/>
  <c r="G244" i="9"/>
  <c r="G243" i="9"/>
  <c r="G242" i="9"/>
  <c r="M242" i="9" s="1"/>
  <c r="G241" i="9"/>
  <c r="G240" i="9"/>
  <c r="G239" i="9"/>
  <c r="G238" i="9"/>
  <c r="G237" i="9"/>
  <c r="G236" i="9"/>
  <c r="G235" i="9"/>
  <c r="G234" i="9"/>
  <c r="M234" i="9" s="1"/>
  <c r="G233" i="9"/>
  <c r="G232" i="9"/>
  <c r="G231" i="9"/>
  <c r="G230" i="9"/>
  <c r="G229" i="9"/>
  <c r="G228" i="9"/>
  <c r="G227" i="9"/>
  <c r="G226" i="9"/>
  <c r="M226" i="9" s="1"/>
  <c r="G225" i="9"/>
  <c r="G224" i="9"/>
  <c r="G223" i="9"/>
  <c r="G222" i="9"/>
  <c r="G221" i="9"/>
  <c r="G220" i="9"/>
  <c r="G219" i="9"/>
  <c r="G218" i="9"/>
  <c r="M218" i="9" s="1"/>
  <c r="G217" i="9"/>
  <c r="G216" i="9"/>
  <c r="G215" i="9"/>
  <c r="G214" i="9"/>
  <c r="G213" i="9"/>
  <c r="G212" i="9"/>
  <c r="G211" i="9"/>
  <c r="G210" i="9"/>
  <c r="M210" i="9" s="1"/>
  <c r="G209" i="9"/>
  <c r="G208" i="9"/>
  <c r="G207" i="9"/>
  <c r="G206" i="9"/>
  <c r="G205" i="9"/>
  <c r="G204" i="9"/>
  <c r="G203" i="9"/>
  <c r="G202" i="9"/>
  <c r="M202" i="9" s="1"/>
  <c r="G201" i="9"/>
  <c r="G200" i="9"/>
  <c r="G199" i="9"/>
  <c r="G198" i="9"/>
  <c r="G197" i="9"/>
  <c r="G196" i="9"/>
  <c r="G195" i="9"/>
  <c r="G194" i="9"/>
  <c r="M194" i="9" s="1"/>
  <c r="G193" i="9"/>
  <c r="G192" i="9"/>
  <c r="G191" i="9"/>
  <c r="G190" i="9"/>
  <c r="G189" i="9"/>
  <c r="G188" i="9"/>
  <c r="G187" i="9"/>
  <c r="G186" i="9"/>
  <c r="M186" i="9" s="1"/>
  <c r="G185" i="9"/>
  <c r="G184" i="9"/>
  <c r="G183" i="9"/>
  <c r="G182" i="9"/>
  <c r="G181" i="9"/>
  <c r="G180" i="9"/>
  <c r="G179" i="9"/>
  <c r="G178" i="9"/>
  <c r="M178" i="9" s="1"/>
  <c r="G177" i="9"/>
  <c r="G176" i="9"/>
  <c r="G175" i="9"/>
  <c r="G174" i="9"/>
  <c r="G173" i="9"/>
  <c r="G172" i="9"/>
  <c r="G171" i="9"/>
  <c r="G170" i="9"/>
  <c r="M170" i="9" s="1"/>
  <c r="G169" i="9"/>
  <c r="G168" i="9"/>
  <c r="G167" i="9"/>
  <c r="G166" i="9"/>
  <c r="G165" i="9"/>
  <c r="G164" i="9"/>
  <c r="G163" i="9"/>
  <c r="G162" i="9"/>
  <c r="M162" i="9" s="1"/>
  <c r="G161" i="9"/>
  <c r="G160" i="9"/>
  <c r="G159" i="9"/>
  <c r="G158" i="9"/>
  <c r="G157" i="9"/>
  <c r="G156" i="9"/>
  <c r="G155" i="9"/>
  <c r="G154" i="9"/>
  <c r="M154" i="9" s="1"/>
  <c r="G153" i="9"/>
  <c r="G152" i="9"/>
  <c r="G151" i="9"/>
  <c r="G150" i="9"/>
  <c r="G149" i="9"/>
  <c r="G148" i="9"/>
  <c r="G147" i="9"/>
  <c r="G146" i="9"/>
  <c r="M146" i="9" s="1"/>
  <c r="G145" i="9"/>
  <c r="G144" i="9"/>
  <c r="G143" i="9"/>
  <c r="G142" i="9"/>
  <c r="G141" i="9"/>
  <c r="G140" i="9"/>
  <c r="G139" i="9"/>
  <c r="G138" i="9"/>
  <c r="M138" i="9" s="1"/>
  <c r="G137" i="9"/>
  <c r="G136" i="9"/>
  <c r="G135" i="9"/>
  <c r="G134" i="9"/>
  <c r="G133" i="9"/>
  <c r="G132" i="9"/>
  <c r="G131" i="9"/>
  <c r="G130" i="9"/>
  <c r="M130" i="9" s="1"/>
  <c r="G129" i="9"/>
  <c r="G128" i="9"/>
  <c r="G127" i="9"/>
  <c r="G126" i="9"/>
  <c r="G125" i="9"/>
  <c r="G124" i="9"/>
  <c r="G123" i="9"/>
  <c r="G122" i="9"/>
  <c r="M122" i="9" s="1"/>
  <c r="G121" i="9"/>
  <c r="G120" i="9"/>
  <c r="G119" i="9"/>
  <c r="G118" i="9"/>
  <c r="G117" i="9"/>
  <c r="G116" i="9"/>
  <c r="G115" i="9"/>
  <c r="G114" i="9"/>
  <c r="M114" i="9" s="1"/>
  <c r="G113" i="9"/>
  <c r="G112" i="9"/>
  <c r="G111" i="9"/>
  <c r="G110" i="9"/>
  <c r="G109" i="9"/>
  <c r="G108" i="9"/>
  <c r="G107" i="9"/>
  <c r="G106" i="9"/>
  <c r="M106" i="9" s="1"/>
  <c r="G105" i="9"/>
  <c r="G104" i="9"/>
  <c r="G103" i="9"/>
  <c r="G102" i="9"/>
  <c r="G101" i="9"/>
  <c r="G100" i="9"/>
  <c r="G99" i="9"/>
  <c r="G98" i="9"/>
  <c r="M98" i="9" s="1"/>
  <c r="G97" i="9"/>
  <c r="G96" i="9"/>
  <c r="G95" i="9"/>
  <c r="G94" i="9"/>
  <c r="G93" i="9"/>
  <c r="G92" i="9"/>
  <c r="G91" i="9"/>
  <c r="G90" i="9"/>
  <c r="M90" i="9" s="1"/>
  <c r="G89" i="9"/>
  <c r="G88" i="9"/>
  <c r="G87" i="9"/>
  <c r="G86" i="9"/>
  <c r="G85" i="9"/>
  <c r="G84" i="9"/>
  <c r="G83" i="9"/>
  <c r="G82" i="9"/>
  <c r="M82" i="9" s="1"/>
  <c r="G81" i="9"/>
  <c r="G80" i="9"/>
  <c r="G79" i="9"/>
  <c r="G78" i="9"/>
  <c r="G77" i="9"/>
  <c r="G76" i="9"/>
  <c r="G75" i="9"/>
  <c r="G74" i="9"/>
  <c r="M74" i="9" s="1"/>
  <c r="G73" i="9"/>
  <c r="G72" i="9"/>
  <c r="G71" i="9"/>
  <c r="G70" i="9"/>
  <c r="G69" i="9"/>
  <c r="G68" i="9"/>
  <c r="G67" i="9"/>
  <c r="G66" i="9"/>
  <c r="M66" i="9" s="1"/>
  <c r="G65" i="9"/>
  <c r="G64" i="9"/>
  <c r="G63" i="9"/>
  <c r="G62" i="9"/>
  <c r="G61" i="9"/>
  <c r="G60" i="9"/>
  <c r="G59" i="9"/>
  <c r="G58" i="9"/>
  <c r="M58" i="9" s="1"/>
  <c r="G57" i="9"/>
  <c r="G56" i="9"/>
  <c r="G55" i="9"/>
  <c r="G54" i="9"/>
  <c r="G53" i="9"/>
  <c r="G52" i="9"/>
  <c r="G51" i="9"/>
  <c r="G50" i="9"/>
  <c r="M50" i="9" s="1"/>
  <c r="G49" i="9"/>
  <c r="G48" i="9"/>
  <c r="G47" i="9"/>
  <c r="G46" i="9"/>
  <c r="G45" i="9"/>
  <c r="G44" i="9"/>
  <c r="G43" i="9"/>
  <c r="G42" i="9"/>
  <c r="M42" i="9" s="1"/>
  <c r="G41" i="9"/>
  <c r="G40" i="9"/>
  <c r="G39" i="9"/>
  <c r="G38" i="9"/>
  <c r="G37" i="9"/>
  <c r="G36" i="9"/>
  <c r="G35" i="9"/>
  <c r="G34" i="9"/>
  <c r="M34" i="9" s="1"/>
  <c r="G33" i="9"/>
  <c r="G32" i="9"/>
  <c r="G31" i="9"/>
  <c r="G30" i="9"/>
  <c r="G29" i="9"/>
  <c r="G28" i="9"/>
  <c r="G27" i="9"/>
  <c r="G26" i="9"/>
  <c r="M26" i="9" s="1"/>
  <c r="G25" i="9"/>
  <c r="G24" i="9"/>
  <c r="G23" i="9"/>
  <c r="G22" i="9"/>
  <c r="G21" i="9"/>
  <c r="G20" i="9"/>
  <c r="G19" i="9"/>
  <c r="G18" i="9"/>
  <c r="M18" i="9" s="1"/>
  <c r="G17" i="9"/>
  <c r="G16" i="9"/>
  <c r="G15" i="9"/>
  <c r="G14" i="9"/>
  <c r="G13" i="9"/>
  <c r="M305" i="9"/>
  <c r="M304" i="9"/>
  <c r="M303" i="9"/>
  <c r="M302" i="9"/>
  <c r="M301" i="9"/>
  <c r="M300" i="9"/>
  <c r="M299" i="9"/>
  <c r="M298" i="9"/>
  <c r="M297" i="9"/>
  <c r="M296" i="9"/>
  <c r="M295" i="9"/>
  <c r="M294" i="9"/>
  <c r="M293" i="9"/>
  <c r="M292" i="9"/>
  <c r="M291" i="9"/>
  <c r="M290" i="9"/>
  <c r="M289" i="9"/>
  <c r="M285" i="9"/>
  <c r="M284" i="9"/>
  <c r="M282" i="9"/>
  <c r="M279" i="9"/>
  <c r="M277" i="9"/>
  <c r="M276" i="9"/>
  <c r="M275" i="9"/>
  <c r="M274" i="9"/>
  <c r="M273" i="9"/>
  <c r="M272" i="9"/>
  <c r="M271" i="9"/>
  <c r="M268" i="9"/>
  <c r="M265" i="9"/>
  <c r="M264" i="9"/>
  <c r="M263" i="9"/>
  <c r="M262" i="9"/>
  <c r="M261" i="9"/>
  <c r="M260" i="9"/>
  <c r="M259" i="9"/>
  <c r="M257" i="9"/>
  <c r="M256" i="9"/>
  <c r="M255" i="9"/>
  <c r="M254" i="9"/>
  <c r="M253" i="9"/>
  <c r="M252" i="9"/>
  <c r="M251" i="9"/>
  <c r="M249" i="9"/>
  <c r="M248" i="9"/>
  <c r="M247" i="9"/>
  <c r="M246" i="9"/>
  <c r="M245" i="9"/>
  <c r="M244" i="9"/>
  <c r="M243" i="9"/>
  <c r="M241" i="9"/>
  <c r="M240" i="9"/>
  <c r="M239" i="9"/>
  <c r="M238" i="9"/>
  <c r="M237" i="9"/>
  <c r="M236" i="9"/>
  <c r="M235" i="9"/>
  <c r="M233" i="9"/>
  <c r="M232" i="9"/>
  <c r="M231" i="9"/>
  <c r="M230" i="9"/>
  <c r="M229" i="9"/>
  <c r="M228" i="9"/>
  <c r="M227" i="9"/>
  <c r="M225" i="9"/>
  <c r="M224" i="9"/>
  <c r="M223" i="9"/>
  <c r="M222" i="9"/>
  <c r="M221" i="9"/>
  <c r="M220" i="9"/>
  <c r="M219" i="9"/>
  <c r="M217" i="9"/>
  <c r="M216" i="9"/>
  <c r="M215" i="9"/>
  <c r="M214" i="9"/>
  <c r="M213" i="9"/>
  <c r="M212" i="9"/>
  <c r="M211" i="9"/>
  <c r="M209" i="9"/>
  <c r="M208" i="9"/>
  <c r="M207" i="9"/>
  <c r="M206" i="9"/>
  <c r="M205" i="9"/>
  <c r="M204" i="9"/>
  <c r="M203" i="9"/>
  <c r="M201" i="9"/>
  <c r="M200" i="9"/>
  <c r="M199" i="9"/>
  <c r="M198" i="9"/>
  <c r="M197" i="9"/>
  <c r="M196" i="9"/>
  <c r="M195" i="9"/>
  <c r="M193" i="9"/>
  <c r="M192" i="9"/>
  <c r="M191" i="9"/>
  <c r="M190" i="9"/>
  <c r="M189" i="9"/>
  <c r="M188" i="9"/>
  <c r="M187" i="9"/>
  <c r="M185" i="9"/>
  <c r="M184" i="9"/>
  <c r="M183" i="9"/>
  <c r="M182" i="9"/>
  <c r="M181" i="9"/>
  <c r="M180" i="9"/>
  <c r="M179" i="9"/>
  <c r="M177" i="9"/>
  <c r="M176" i="9"/>
  <c r="M175" i="9"/>
  <c r="M174" i="9"/>
  <c r="M173" i="9"/>
  <c r="M172" i="9"/>
  <c r="M171" i="9"/>
  <c r="M169" i="9"/>
  <c r="M168" i="9"/>
  <c r="M167" i="9"/>
  <c r="M166" i="9"/>
  <c r="M165" i="9"/>
  <c r="M164" i="9"/>
  <c r="M163" i="9"/>
  <c r="M161" i="9"/>
  <c r="M160" i="9"/>
  <c r="M159" i="9"/>
  <c r="M158" i="9"/>
  <c r="M157" i="9"/>
  <c r="M156" i="9"/>
  <c r="M155" i="9"/>
  <c r="M153" i="9"/>
  <c r="M152" i="9"/>
  <c r="M151" i="9"/>
  <c r="M150" i="9"/>
  <c r="M149" i="9"/>
  <c r="M148" i="9"/>
  <c r="M147" i="9"/>
  <c r="M145" i="9"/>
  <c r="M144" i="9"/>
  <c r="M143" i="9"/>
  <c r="M142" i="9"/>
  <c r="M141" i="9"/>
  <c r="M140" i="9"/>
  <c r="M139" i="9"/>
  <c r="M137" i="9"/>
  <c r="M136" i="9"/>
  <c r="M135" i="9"/>
  <c r="M134" i="9"/>
  <c r="M133" i="9"/>
  <c r="M132" i="9"/>
  <c r="M131" i="9"/>
  <c r="M129" i="9"/>
  <c r="M128" i="9"/>
  <c r="M127" i="9"/>
  <c r="M126" i="9"/>
  <c r="M125" i="9"/>
  <c r="M124" i="9"/>
  <c r="M123" i="9"/>
  <c r="M121" i="9"/>
  <c r="M120" i="9"/>
  <c r="M119" i="9"/>
  <c r="M118" i="9"/>
  <c r="M117" i="9"/>
  <c r="M116" i="9"/>
  <c r="M115" i="9"/>
  <c r="M113" i="9"/>
  <c r="M112" i="9"/>
  <c r="M111" i="9"/>
  <c r="M110" i="9"/>
  <c r="M109" i="9"/>
  <c r="M108" i="9"/>
  <c r="M107" i="9"/>
  <c r="M105" i="9"/>
  <c r="M104" i="9"/>
  <c r="M103" i="9"/>
  <c r="M102" i="9"/>
  <c r="M101" i="9"/>
  <c r="M100" i="9"/>
  <c r="M99" i="9"/>
  <c r="M97" i="9"/>
  <c r="M96" i="9"/>
  <c r="M95" i="9"/>
  <c r="M94" i="9"/>
  <c r="M93" i="9"/>
  <c r="M92" i="9"/>
  <c r="M91" i="9"/>
  <c r="M89" i="9"/>
  <c r="M88" i="9"/>
  <c r="M87" i="9"/>
  <c r="M86" i="9"/>
  <c r="M85" i="9"/>
  <c r="M84" i="9"/>
  <c r="M83" i="9"/>
  <c r="M81" i="9"/>
  <c r="M80" i="9"/>
  <c r="M79" i="9"/>
  <c r="M78" i="9"/>
  <c r="M77" i="9"/>
  <c r="M76" i="9"/>
  <c r="M75" i="9"/>
  <c r="M73" i="9"/>
  <c r="M72" i="9"/>
  <c r="M71" i="9"/>
  <c r="M70" i="9"/>
  <c r="M69" i="9"/>
  <c r="M68" i="9"/>
  <c r="M67" i="9"/>
  <c r="M65" i="9"/>
  <c r="M64" i="9"/>
  <c r="M63" i="9"/>
  <c r="M62" i="9"/>
  <c r="M61" i="9"/>
  <c r="M60" i="9"/>
  <c r="M59" i="9"/>
  <c r="M57" i="9"/>
  <c r="M56" i="9"/>
  <c r="M55" i="9"/>
  <c r="M54" i="9"/>
  <c r="M53" i="9"/>
  <c r="M52" i="9"/>
  <c r="M51" i="9"/>
  <c r="M49" i="9"/>
  <c r="M48" i="9"/>
  <c r="M47" i="9"/>
  <c r="M46" i="9"/>
  <c r="M45" i="9"/>
  <c r="M44" i="9"/>
  <c r="M43" i="9"/>
  <c r="M41" i="9"/>
  <c r="M40" i="9"/>
  <c r="M39" i="9"/>
  <c r="M38" i="9"/>
  <c r="M37" i="9"/>
  <c r="M36" i="9"/>
  <c r="M35" i="9"/>
  <c r="M33" i="9"/>
  <c r="M32" i="9"/>
  <c r="M31" i="9"/>
  <c r="M30" i="9"/>
  <c r="M29" i="9"/>
  <c r="M28" i="9"/>
  <c r="M27" i="9"/>
  <c r="M25" i="9"/>
  <c r="M24" i="9"/>
  <c r="M23" i="9"/>
  <c r="M22" i="9"/>
  <c r="M21" i="9"/>
  <c r="M20" i="9"/>
  <c r="M19" i="9"/>
  <c r="M17" i="9"/>
  <c r="M16" i="9"/>
  <c r="M15" i="9"/>
  <c r="M14" i="9"/>
  <c r="M13" i="9"/>
  <c r="M12" i="9"/>
  <c r="M11" i="9"/>
  <c r="M10" i="9"/>
  <c r="M9" i="9"/>
  <c r="M8" i="9"/>
  <c r="M7" i="9"/>
  <c r="M6" i="9"/>
  <c r="F18" i="9"/>
  <c r="F17" i="9"/>
  <c r="F16" i="9"/>
  <c r="F15" i="9"/>
  <c r="F14" i="9"/>
  <c r="F13" i="9"/>
  <c r="F12" i="9"/>
  <c r="F11" i="9"/>
  <c r="F10" i="9"/>
  <c r="F9" i="9"/>
  <c r="F8" i="9"/>
  <c r="F309" i="9"/>
  <c r="F308" i="9"/>
  <c r="F307" i="9"/>
  <c r="F306" i="9"/>
  <c r="F305" i="9"/>
  <c r="F304" i="9"/>
  <c r="F303" i="9"/>
  <c r="F302" i="9"/>
  <c r="F301" i="9"/>
  <c r="F300" i="9"/>
  <c r="F299" i="9"/>
  <c r="F298" i="9"/>
  <c r="F297" i="9"/>
  <c r="F296" i="9"/>
  <c r="F295" i="9"/>
  <c r="F294" i="9"/>
  <c r="F293" i="9"/>
  <c r="F292" i="9"/>
  <c r="F291" i="9"/>
  <c r="F290" i="9"/>
  <c r="F289" i="9"/>
  <c r="F287" i="9"/>
  <c r="F286" i="9"/>
  <c r="F285" i="9"/>
  <c r="F284" i="9"/>
  <c r="F283" i="9"/>
  <c r="F282" i="9"/>
  <c r="F281" i="9"/>
  <c r="F280" i="9"/>
  <c r="F279" i="9"/>
  <c r="F278" i="9"/>
  <c r="F277" i="9"/>
  <c r="F276" i="9"/>
  <c r="F275" i="9"/>
  <c r="F274" i="9"/>
  <c r="F273" i="9"/>
  <c r="F272" i="9"/>
  <c r="F271" i="9"/>
  <c r="F268" i="9"/>
  <c r="F267" i="9"/>
  <c r="F266" i="9"/>
  <c r="F265" i="9"/>
  <c r="F264" i="9"/>
  <c r="F263" i="9"/>
  <c r="F262" i="9"/>
  <c r="F261" i="9"/>
  <c r="F260" i="9"/>
  <c r="F259" i="9"/>
  <c r="F258" i="9"/>
  <c r="F257" i="9"/>
  <c r="F256" i="9"/>
  <c r="F255" i="9"/>
  <c r="F254" i="9"/>
  <c r="F253" i="9"/>
  <c r="F252" i="9"/>
  <c r="F251" i="9"/>
  <c r="F250" i="9"/>
  <c r="F249" i="9"/>
  <c r="F248" i="9"/>
  <c r="F247" i="9"/>
  <c r="F246" i="9"/>
  <c r="F245" i="9"/>
  <c r="F244" i="9"/>
  <c r="F243" i="9"/>
  <c r="F242" i="9"/>
  <c r="F241" i="9"/>
  <c r="F240" i="9"/>
  <c r="F239" i="9"/>
  <c r="F238" i="9"/>
  <c r="F237" i="9"/>
  <c r="F236" i="9"/>
  <c r="F235" i="9"/>
  <c r="F234" i="9"/>
  <c r="F233" i="9"/>
  <c r="F232" i="9"/>
  <c r="F231" i="9"/>
  <c r="F230" i="9"/>
  <c r="F229" i="9"/>
  <c r="F228" i="9"/>
  <c r="F227" i="9"/>
  <c r="F226" i="9"/>
  <c r="F225" i="9"/>
  <c r="F224" i="9"/>
  <c r="F223" i="9"/>
  <c r="F222" i="9"/>
  <c r="F221" i="9"/>
  <c r="F220" i="9"/>
  <c r="F219" i="9"/>
  <c r="F218" i="9"/>
  <c r="F217" i="9"/>
  <c r="F216" i="9"/>
  <c r="F215" i="9"/>
  <c r="F214" i="9"/>
  <c r="F213" i="9"/>
  <c r="F212" i="9"/>
  <c r="F211" i="9"/>
  <c r="F210" i="9"/>
  <c r="F209" i="9"/>
  <c r="F208" i="9"/>
  <c r="F207" i="9"/>
  <c r="F206" i="9"/>
  <c r="F205" i="9"/>
  <c r="F204" i="9"/>
  <c r="F203" i="9"/>
  <c r="F202" i="9"/>
  <c r="F201" i="9"/>
  <c r="F200" i="9"/>
  <c r="F199" i="9"/>
  <c r="F198" i="9"/>
  <c r="F197" i="9"/>
  <c r="F196" i="9"/>
  <c r="F195" i="9"/>
  <c r="F194" i="9"/>
  <c r="F193" i="9"/>
  <c r="F192" i="9"/>
  <c r="F191" i="9"/>
  <c r="F190" i="9"/>
  <c r="F189" i="9"/>
  <c r="F188" i="9"/>
  <c r="F187" i="9"/>
  <c r="F186" i="9"/>
  <c r="F185" i="9"/>
  <c r="F184" i="9"/>
  <c r="F183" i="9"/>
  <c r="F182" i="9"/>
  <c r="F181" i="9"/>
  <c r="F180" i="9"/>
  <c r="F179" i="9"/>
  <c r="F178" i="9"/>
  <c r="F177" i="9"/>
  <c r="F176" i="9"/>
  <c r="F175" i="9"/>
  <c r="F174" i="9"/>
  <c r="F173" i="9"/>
  <c r="F172" i="9"/>
  <c r="F171" i="9"/>
  <c r="F170" i="9"/>
  <c r="F169" i="9"/>
  <c r="F168" i="9"/>
  <c r="F167" i="9"/>
  <c r="F166" i="9"/>
  <c r="F165" i="9"/>
  <c r="F164" i="9"/>
  <c r="F163" i="9"/>
  <c r="F162" i="9"/>
  <c r="F161" i="9"/>
  <c r="F160" i="9"/>
  <c r="F159" i="9"/>
  <c r="F158" i="9"/>
  <c r="F157" i="9"/>
  <c r="F156" i="9"/>
  <c r="F155" i="9"/>
  <c r="F154" i="9"/>
  <c r="F153" i="9"/>
  <c r="F152" i="9"/>
  <c r="F151" i="9"/>
  <c r="F150" i="9"/>
  <c r="F149"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6" i="9"/>
  <c r="F35" i="9"/>
  <c r="F34" i="9"/>
  <c r="F33" i="9"/>
  <c r="F32" i="9"/>
  <c r="F31" i="9"/>
  <c r="F30" i="9"/>
  <c r="F29" i="9"/>
  <c r="F28" i="9"/>
  <c r="F27" i="9"/>
  <c r="F26" i="9"/>
  <c r="F25" i="9"/>
  <c r="F24" i="9"/>
  <c r="F23" i="9"/>
  <c r="F22" i="9"/>
  <c r="F21" i="9"/>
  <c r="F20" i="9"/>
  <c r="F19" i="9"/>
  <c r="F7" i="9"/>
  <c r="F6" i="9"/>
  <c r="F5" i="9"/>
  <c r="F4" i="9"/>
  <c r="F310" i="9"/>
  <c r="E287" i="9"/>
  <c r="E286" i="9"/>
  <c r="E285" i="9"/>
  <c r="E284" i="9"/>
  <c r="E283" i="9"/>
  <c r="E282" i="9"/>
  <c r="E281" i="9"/>
  <c r="E280" i="9"/>
  <c r="E279" i="9"/>
  <c r="E278" i="9"/>
  <c r="E277" i="9"/>
  <c r="E276" i="9"/>
  <c r="E275" i="9"/>
  <c r="E274" i="9"/>
  <c r="E273" i="9"/>
  <c r="E272" i="9"/>
  <c r="E271" i="9"/>
  <c r="E288" i="9"/>
  <c r="E270" i="9"/>
  <c r="E268" i="9"/>
  <c r="E267" i="9"/>
  <c r="E266" i="9"/>
  <c r="E265" i="9"/>
  <c r="E264" i="9"/>
  <c r="E263" i="9"/>
  <c r="E262" i="9"/>
  <c r="E261" i="9"/>
  <c r="E260" i="9"/>
  <c r="E259" i="9"/>
  <c r="E258" i="9"/>
  <c r="E257" i="9"/>
  <c r="E256" i="9"/>
  <c r="E255" i="9"/>
  <c r="E254" i="9"/>
  <c r="E253" i="9"/>
  <c r="E252" i="9"/>
  <c r="E251" i="9"/>
  <c r="E250" i="9"/>
  <c r="E249" i="9"/>
  <c r="E248" i="9"/>
  <c r="E247" i="9"/>
  <c r="E246" i="9"/>
  <c r="E245" i="9"/>
  <c r="E244" i="9"/>
  <c r="E243" i="9"/>
  <c r="E242" i="9"/>
  <c r="E241" i="9"/>
  <c r="E240" i="9"/>
  <c r="E239" i="9"/>
  <c r="E238" i="9"/>
  <c r="E237" i="9"/>
  <c r="E236" i="9"/>
  <c r="E235" i="9"/>
  <c r="E234" i="9"/>
  <c r="E233" i="9"/>
  <c r="E232" i="9"/>
  <c r="E231" i="9"/>
  <c r="E230" i="9"/>
  <c r="E229" i="9"/>
  <c r="E228" i="9"/>
  <c r="E227" i="9"/>
  <c r="E226" i="9"/>
  <c r="E225" i="9"/>
  <c r="E224" i="9"/>
  <c r="E223" i="9"/>
  <c r="E222" i="9"/>
  <c r="E221" i="9"/>
  <c r="E220" i="9"/>
  <c r="E219" i="9"/>
  <c r="E218" i="9"/>
  <c r="E217" i="9"/>
  <c r="E216" i="9"/>
  <c r="E215" i="9"/>
  <c r="E214" i="9"/>
  <c r="E213" i="9"/>
  <c r="E212" i="9"/>
  <c r="E211" i="9"/>
  <c r="E210" i="9"/>
  <c r="E209" i="9"/>
  <c r="E208" i="9"/>
  <c r="E207" i="9"/>
  <c r="E206" i="9"/>
  <c r="E205" i="9"/>
  <c r="E204" i="9"/>
  <c r="E203" i="9"/>
  <c r="E202" i="9"/>
  <c r="E201" i="9"/>
  <c r="E200" i="9"/>
  <c r="E199" i="9"/>
  <c r="E198" i="9"/>
  <c r="E197" i="9"/>
  <c r="E196" i="9"/>
  <c r="E195" i="9"/>
  <c r="E194" i="9"/>
  <c r="E193" i="9"/>
  <c r="E192" i="9"/>
  <c r="E191" i="9"/>
  <c r="E190" i="9"/>
  <c r="E189" i="9"/>
  <c r="E188" i="9"/>
  <c r="E187" i="9"/>
  <c r="E186" i="9"/>
  <c r="E185" i="9"/>
  <c r="E184" i="9"/>
  <c r="E183" i="9"/>
  <c r="E182" i="9"/>
  <c r="E181" i="9"/>
  <c r="E180" i="9"/>
  <c r="E179" i="9"/>
  <c r="E178" i="9"/>
  <c r="E177" i="9"/>
  <c r="E176" i="9"/>
  <c r="E175" i="9"/>
  <c r="E174" i="9"/>
  <c r="E173" i="9"/>
  <c r="E172" i="9"/>
  <c r="E171" i="9"/>
  <c r="E170" i="9"/>
  <c r="E169" i="9"/>
  <c r="E168" i="9"/>
  <c r="E167" i="9"/>
  <c r="E166" i="9"/>
  <c r="E165" i="9"/>
  <c r="E164" i="9"/>
  <c r="E163" i="9"/>
  <c r="E162" i="9"/>
  <c r="E161" i="9"/>
  <c r="E160" i="9"/>
  <c r="E159" i="9"/>
  <c r="E158" i="9"/>
  <c r="E157" i="9"/>
  <c r="E156" i="9"/>
  <c r="E155" i="9"/>
  <c r="E154" i="9"/>
  <c r="E153" i="9"/>
  <c r="E152" i="9"/>
  <c r="E151" i="9"/>
  <c r="E150" i="9"/>
  <c r="E149" i="9"/>
  <c r="E148" i="9"/>
  <c r="E147" i="9"/>
  <c r="E146" i="9"/>
  <c r="E145" i="9"/>
  <c r="E144" i="9"/>
  <c r="E143" i="9"/>
  <c r="E142" i="9"/>
  <c r="E141" i="9"/>
  <c r="E140" i="9"/>
  <c r="E139" i="9"/>
  <c r="E138" i="9"/>
  <c r="E137" i="9"/>
  <c r="E136" i="9"/>
  <c r="E135" i="9"/>
  <c r="E134" i="9"/>
  <c r="E133" i="9"/>
  <c r="E132" i="9"/>
  <c r="E131" i="9"/>
  <c r="E130" i="9"/>
  <c r="E129" i="9"/>
  <c r="E128" i="9"/>
  <c r="E127" i="9"/>
  <c r="E126" i="9"/>
  <c r="E125" i="9"/>
  <c r="E124" i="9"/>
  <c r="E123" i="9"/>
  <c r="E122" i="9"/>
  <c r="E121" i="9"/>
  <c r="E120" i="9"/>
  <c r="E119" i="9"/>
  <c r="E118" i="9"/>
  <c r="E117" i="9"/>
  <c r="E116" i="9"/>
  <c r="E115" i="9"/>
  <c r="E114" i="9"/>
  <c r="E113" i="9"/>
  <c r="E112" i="9"/>
  <c r="E111" i="9"/>
  <c r="E110" i="9"/>
  <c r="E109" i="9"/>
  <c r="E108" i="9"/>
  <c r="E107" i="9"/>
  <c r="E106" i="9"/>
  <c r="E105" i="9"/>
  <c r="E104" i="9"/>
  <c r="E103" i="9"/>
  <c r="E102" i="9"/>
  <c r="E101" i="9"/>
  <c r="E100" i="9"/>
  <c r="E99" i="9"/>
  <c r="E98" i="9"/>
  <c r="E97" i="9"/>
  <c r="E96" i="9"/>
  <c r="E95" i="9"/>
  <c r="E94" i="9"/>
  <c r="E93" i="9"/>
  <c r="E92" i="9"/>
  <c r="E91" i="9"/>
  <c r="E90" i="9"/>
  <c r="E89" i="9"/>
  <c r="E88" i="9"/>
  <c r="E87" i="9"/>
  <c r="E86" i="9"/>
  <c r="E85" i="9"/>
  <c r="E84" i="9"/>
  <c r="E83" i="9"/>
  <c r="E82" i="9"/>
  <c r="E81" i="9"/>
  <c r="E80" i="9"/>
  <c r="E79" i="9"/>
  <c r="E78" i="9"/>
  <c r="E77" i="9"/>
  <c r="E76" i="9"/>
  <c r="E75" i="9"/>
  <c r="E74" i="9"/>
  <c r="E73" i="9"/>
  <c r="E72" i="9"/>
  <c r="E71" i="9"/>
  <c r="E70" i="9"/>
  <c r="E69" i="9"/>
  <c r="E68" i="9"/>
  <c r="E67" i="9"/>
  <c r="E66" i="9"/>
  <c r="E65" i="9"/>
  <c r="E64" i="9"/>
  <c r="E63" i="9"/>
  <c r="E62" i="9"/>
  <c r="E61" i="9"/>
  <c r="E60" i="9"/>
  <c r="E59" i="9"/>
  <c r="E58" i="9"/>
  <c r="E57" i="9"/>
  <c r="E56" i="9"/>
  <c r="E55" i="9"/>
  <c r="E54" i="9"/>
  <c r="E53" i="9"/>
  <c r="E52" i="9"/>
  <c r="E51" i="9"/>
  <c r="E50" i="9"/>
  <c r="E49" i="9"/>
  <c r="E48" i="9"/>
  <c r="E4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E6" i="9"/>
  <c r="E5" i="9"/>
  <c r="E4" i="9"/>
  <c r="B310" i="9"/>
  <c r="B309" i="9"/>
  <c r="B308" i="9"/>
  <c r="B307" i="9"/>
  <c r="B306" i="9"/>
  <c r="B305" i="9"/>
  <c r="B304" i="9"/>
  <c r="B303" i="9"/>
  <c r="B302" i="9"/>
  <c r="B301" i="9"/>
  <c r="B300" i="9"/>
  <c r="B299" i="9"/>
  <c r="B298" i="9"/>
  <c r="B297" i="9"/>
  <c r="B288" i="9"/>
  <c r="B287" i="9"/>
  <c r="B285" i="9"/>
  <c r="B284" i="9"/>
  <c r="B283" i="9"/>
  <c r="B282" i="9"/>
  <c r="B281" i="9"/>
  <c r="B280" i="9"/>
  <c r="B279" i="9"/>
  <c r="B278" i="9"/>
  <c r="B277" i="9"/>
  <c r="B276" i="9"/>
  <c r="B275" i="9"/>
  <c r="B274" i="9"/>
  <c r="B273" i="9"/>
  <c r="B272" i="9"/>
  <c r="B271" i="9"/>
  <c r="B296" i="9"/>
  <c r="B295" i="9"/>
  <c r="B294" i="9"/>
  <c r="B293" i="9"/>
  <c r="B292" i="9"/>
  <c r="B291" i="9"/>
  <c r="B290" i="9"/>
  <c r="B289" i="9"/>
  <c r="B286" i="9"/>
  <c r="B270" i="9"/>
  <c r="B269" i="9"/>
  <c r="B268" i="9"/>
  <c r="B267" i="9"/>
  <c r="B266" i="9"/>
  <c r="B265" i="9"/>
  <c r="B264" i="9"/>
  <c r="B263" i="9"/>
  <c r="B262" i="9"/>
  <c r="B261" i="9"/>
  <c r="B260" i="9"/>
  <c r="B259" i="9"/>
  <c r="B258" i="9"/>
  <c r="B257" i="9"/>
  <c r="B256" i="9"/>
  <c r="B255" i="9"/>
  <c r="B254" i="9"/>
  <c r="B253" i="9"/>
  <c r="B252" i="9"/>
  <c r="B251" i="9"/>
  <c r="B250" i="9"/>
  <c r="B249" i="9"/>
  <c r="B248" i="9"/>
  <c r="B247" i="9"/>
  <c r="B246" i="9"/>
  <c r="B245" i="9"/>
  <c r="B244" i="9"/>
  <c r="B243" i="9"/>
  <c r="B242" i="9"/>
  <c r="B241" i="9"/>
  <c r="B240" i="9"/>
  <c r="B239" i="9"/>
  <c r="B238" i="9"/>
  <c r="B237" i="9"/>
  <c r="B236" i="9"/>
  <c r="B235" i="9"/>
  <c r="B234" i="9"/>
  <c r="B233" i="9"/>
  <c r="B232" i="9"/>
  <c r="B231" i="9"/>
  <c r="B230" i="9"/>
  <c r="B229" i="9"/>
  <c r="B228" i="9"/>
  <c r="B227" i="9"/>
  <c r="B226" i="9"/>
  <c r="B225" i="9"/>
  <c r="B224" i="9"/>
  <c r="B223" i="9"/>
  <c r="B222" i="9"/>
  <c r="B221" i="9"/>
  <c r="B220" i="9"/>
  <c r="B219" i="9"/>
  <c r="B218" i="9"/>
  <c r="B217" i="9"/>
  <c r="B216" i="9"/>
  <c r="B215" i="9"/>
  <c r="B214" i="9"/>
  <c r="B213" i="9"/>
  <c r="B212" i="9"/>
  <c r="B211" i="9"/>
  <c r="B210" i="9"/>
  <c r="B209" i="9"/>
  <c r="B208" i="9"/>
  <c r="B207" i="9"/>
  <c r="B206" i="9"/>
  <c r="B205" i="9"/>
  <c r="B204" i="9"/>
  <c r="B203" i="9"/>
  <c r="B202" i="9"/>
  <c r="B201" i="9"/>
  <c r="B200" i="9"/>
  <c r="B199" i="9"/>
  <c r="B198" i="9"/>
  <c r="B197" i="9"/>
  <c r="B196" i="9"/>
  <c r="B195" i="9"/>
  <c r="B194" i="9"/>
  <c r="B193" i="9"/>
  <c r="B192" i="9"/>
  <c r="B191" i="9"/>
  <c r="B190" i="9"/>
  <c r="B189" i="9"/>
  <c r="B188" i="9"/>
  <c r="B187" i="9"/>
  <c r="B186" i="9"/>
  <c r="B185" i="9"/>
  <c r="B184" i="9"/>
  <c r="B183" i="9"/>
  <c r="B182" i="9"/>
  <c r="B181" i="9"/>
  <c r="B180" i="9"/>
  <c r="B179" i="9"/>
  <c r="B178" i="9"/>
  <c r="B177" i="9"/>
  <c r="B176" i="9"/>
  <c r="B175" i="9"/>
  <c r="B174" i="9"/>
  <c r="B173" i="9"/>
  <c r="B172" i="9"/>
  <c r="B171" i="9"/>
  <c r="B170" i="9"/>
  <c r="B169" i="9"/>
  <c r="B168" i="9"/>
  <c r="B167" i="9"/>
  <c r="B166" i="9"/>
  <c r="B165" i="9"/>
  <c r="B164" i="9"/>
  <c r="B163" i="9"/>
  <c r="B162" i="9"/>
  <c r="B161" i="9"/>
  <c r="B160" i="9"/>
  <c r="B159" i="9"/>
  <c r="B158" i="9"/>
  <c r="B157" i="9"/>
  <c r="B156" i="9"/>
  <c r="B155" i="9"/>
  <c r="B154" i="9"/>
  <c r="B153" i="9"/>
  <c r="B152" i="9"/>
  <c r="B151" i="9"/>
  <c r="B150" i="9"/>
  <c r="B149" i="9"/>
  <c r="B148" i="9"/>
  <c r="B147" i="9"/>
  <c r="B146" i="9"/>
  <c r="B145" i="9"/>
  <c r="B144" i="9"/>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B4" i="9"/>
  <c r="C19" i="7"/>
  <c r="C18" i="7"/>
  <c r="C21" i="7"/>
  <c r="I22" i="7" s="1"/>
  <c r="F21" i="7"/>
  <c r="F20" i="7"/>
  <c r="G32" i="6"/>
  <c r="F19" i="6"/>
  <c r="F21" i="6" s="1"/>
  <c r="F27" i="6"/>
  <c r="F26" i="6"/>
  <c r="F25" i="6"/>
  <c r="F30" i="6" s="1"/>
  <c r="F18" i="6"/>
  <c r="F17" i="6"/>
  <c r="G21" i="6"/>
  <c r="E32" i="5"/>
  <c r="F32" i="5"/>
  <c r="F21" i="5"/>
  <c r="F30" i="5"/>
  <c r="G275" i="11"/>
  <c r="H275" i="11"/>
  <c r="H290" i="11"/>
  <c r="H289" i="11"/>
  <c r="H301" i="11"/>
  <c r="G301" i="11"/>
  <c r="H300" i="11"/>
  <c r="G300" i="11"/>
  <c r="H24" i="11"/>
  <c r="G24" i="11"/>
  <c r="H23" i="11"/>
  <c r="G23" i="11"/>
  <c r="H22" i="11"/>
  <c r="G22" i="11"/>
  <c r="H21" i="11"/>
  <c r="G21" i="11"/>
  <c r="H20" i="11"/>
  <c r="G20" i="11"/>
  <c r="H19" i="11"/>
  <c r="G19" i="11"/>
  <c r="H18" i="11"/>
  <c r="G18" i="11"/>
  <c r="H17" i="11"/>
  <c r="G17" i="11"/>
  <c r="H16" i="11"/>
  <c r="G16" i="11"/>
  <c r="H15" i="11"/>
  <c r="G15" i="11"/>
  <c r="H14" i="11"/>
  <c r="G14" i="11"/>
  <c r="H13" i="11"/>
  <c r="G13" i="11"/>
  <c r="H12" i="11"/>
  <c r="G12" i="11"/>
  <c r="H11" i="11"/>
  <c r="G11" i="11"/>
  <c r="H10" i="11"/>
  <c r="G10" i="11"/>
  <c r="H9" i="11"/>
  <c r="F17" i="5" s="1"/>
  <c r="G9" i="11"/>
  <c r="E17" i="5" s="1"/>
  <c r="H8" i="11"/>
  <c r="G8" i="11"/>
  <c r="H7" i="11"/>
  <c r="G7" i="11"/>
  <c r="H6" i="11"/>
  <c r="G6" i="11"/>
  <c r="H5" i="11"/>
  <c r="G5" i="11"/>
  <c r="D327" i="2"/>
  <c r="E327" i="2"/>
  <c r="D6" i="2"/>
  <c r="E6" i="2"/>
  <c r="C6" i="2"/>
  <c r="E289" i="2"/>
  <c r="E45" i="2"/>
  <c r="E44" i="2"/>
  <c r="E43" i="2"/>
  <c r="E42" i="2"/>
  <c r="E276" i="2"/>
  <c r="E277" i="2"/>
  <c r="E264" i="2"/>
  <c r="E263" i="2"/>
  <c r="E262" i="2"/>
  <c r="E261" i="2"/>
  <c r="E260" i="2"/>
  <c r="E259" i="2"/>
  <c r="E258" i="2"/>
  <c r="E257" i="2"/>
  <c r="E256" i="2"/>
  <c r="E255" i="2"/>
  <c r="E254" i="2"/>
  <c r="E253" i="2"/>
  <c r="E252" i="2"/>
  <c r="E251" i="2"/>
  <c r="E250" i="2"/>
  <c r="E249" i="2"/>
  <c r="E248" i="2"/>
  <c r="E247" i="2"/>
  <c r="E246" i="2"/>
  <c r="E245" i="2"/>
  <c r="E244" i="2"/>
  <c r="E243" i="2"/>
  <c r="E242" i="2"/>
  <c r="E241" i="2"/>
  <c r="E240" i="2"/>
  <c r="E239" i="2"/>
  <c r="E238" i="2"/>
  <c r="E237" i="2"/>
  <c r="E61" i="2"/>
  <c r="E60" i="2"/>
  <c r="E59" i="2"/>
  <c r="E37" i="2"/>
  <c r="E36" i="2"/>
  <c r="E35" i="2"/>
  <c r="E21" i="2"/>
  <c r="E291" i="2"/>
  <c r="E290" i="2"/>
  <c r="G288" i="11" s="1"/>
  <c r="E273" i="2"/>
  <c r="E270" i="2"/>
  <c r="E272" i="2"/>
  <c r="E271" i="2"/>
  <c r="E282" i="2"/>
  <c r="E281" i="2"/>
  <c r="E280" i="2"/>
  <c r="D447" i="4" l="1"/>
  <c r="F447" i="4" s="1"/>
  <c r="D17" i="4"/>
  <c r="M306" i="9"/>
  <c r="M280" i="9"/>
  <c r="E311" i="9"/>
  <c r="M269" i="9"/>
  <c r="G288" i="9"/>
  <c r="M288" i="9" s="1"/>
  <c r="B311" i="9"/>
  <c r="G286" i="9"/>
  <c r="G287" i="9"/>
  <c r="M287" i="9" s="1"/>
  <c r="F32" i="6"/>
  <c r="G456" i="4"/>
  <c r="E434" i="4"/>
  <c r="L418" i="4"/>
  <c r="L419" i="4" s="1"/>
  <c r="E13" i="2"/>
  <c r="E7" i="2"/>
  <c r="E12" i="2"/>
  <c r="E54" i="4"/>
  <c r="H322" i="11" l="1"/>
  <c r="H321" i="11"/>
  <c r="H320" i="11"/>
  <c r="H319" i="11"/>
  <c r="H318" i="11"/>
  <c r="H317" i="11"/>
  <c r="H316" i="11"/>
  <c r="H315" i="11"/>
  <c r="H314" i="11"/>
  <c r="H313" i="11"/>
  <c r="H312" i="11"/>
  <c r="H311" i="11"/>
  <c r="H310" i="11"/>
  <c r="H309" i="11"/>
  <c r="H308" i="11"/>
  <c r="H307" i="11"/>
  <c r="H306" i="11"/>
  <c r="H305" i="11"/>
  <c r="H304" i="11"/>
  <c r="H303" i="11"/>
  <c r="H302" i="11"/>
  <c r="H299" i="11"/>
  <c r="H298" i="11"/>
  <c r="H297" i="11"/>
  <c r="H296" i="11"/>
  <c r="H295" i="11"/>
  <c r="H294" i="11"/>
  <c r="H293" i="11"/>
  <c r="H292" i="11"/>
  <c r="H291" i="11"/>
  <c r="H287" i="11"/>
  <c r="H286" i="11"/>
  <c r="H285" i="11"/>
  <c r="H284" i="11"/>
  <c r="H283" i="11"/>
  <c r="H282" i="11"/>
  <c r="H281" i="11"/>
  <c r="F28" i="5" s="1"/>
  <c r="G434" i="4" s="1"/>
  <c r="H280" i="11"/>
  <c r="H279" i="11"/>
  <c r="H278" i="11"/>
  <c r="H277" i="11"/>
  <c r="H276" i="11"/>
  <c r="H274" i="11"/>
  <c r="H273" i="11"/>
  <c r="H272" i="11"/>
  <c r="H271" i="11"/>
  <c r="H270" i="11"/>
  <c r="H269" i="11"/>
  <c r="H268" i="11"/>
  <c r="H267" i="11"/>
  <c r="H266" i="11"/>
  <c r="H265" i="11"/>
  <c r="H264" i="11"/>
  <c r="H263" i="11"/>
  <c r="H262" i="11"/>
  <c r="H261" i="11"/>
  <c r="H260" i="11"/>
  <c r="H259" i="11"/>
  <c r="H258" i="11"/>
  <c r="H257" i="11"/>
  <c r="H256" i="11"/>
  <c r="H255" i="11"/>
  <c r="H254" i="11"/>
  <c r="H253" i="11"/>
  <c r="H252" i="11"/>
  <c r="H251" i="11"/>
  <c r="H250" i="11"/>
  <c r="H249" i="11"/>
  <c r="H248" i="11"/>
  <c r="H247" i="11"/>
  <c r="H246" i="11"/>
  <c r="H245" i="11"/>
  <c r="H244" i="11"/>
  <c r="H243" i="11"/>
  <c r="H242" i="11"/>
  <c r="H241" i="11"/>
  <c r="H240" i="11"/>
  <c r="H239" i="11"/>
  <c r="H238" i="11"/>
  <c r="H237" i="11"/>
  <c r="H236" i="11"/>
  <c r="H235" i="11"/>
  <c r="H234" i="11"/>
  <c r="H233" i="11"/>
  <c r="H232" i="11"/>
  <c r="H231" i="11"/>
  <c r="H230" i="11"/>
  <c r="H229" i="11"/>
  <c r="H228" i="11"/>
  <c r="H227" i="11"/>
  <c r="H226" i="11"/>
  <c r="H225" i="11"/>
  <c r="H224" i="11"/>
  <c r="H223" i="11"/>
  <c r="H222" i="11"/>
  <c r="H221" i="11"/>
  <c r="H220" i="11"/>
  <c r="H219" i="11"/>
  <c r="H218" i="11"/>
  <c r="H217" i="11"/>
  <c r="H216" i="11"/>
  <c r="H215" i="11"/>
  <c r="H214" i="11"/>
  <c r="H213" i="11"/>
  <c r="H212" i="11"/>
  <c r="H211" i="11"/>
  <c r="H210" i="11"/>
  <c r="H209" i="11"/>
  <c r="H208" i="11"/>
  <c r="H207" i="11"/>
  <c r="H206" i="11"/>
  <c r="H205" i="11"/>
  <c r="H204" i="11"/>
  <c r="H203" i="11"/>
  <c r="H202" i="11"/>
  <c r="H201" i="11"/>
  <c r="H200" i="11"/>
  <c r="H199" i="11"/>
  <c r="H198" i="11"/>
  <c r="H197" i="11"/>
  <c r="H196" i="11"/>
  <c r="H195" i="11"/>
  <c r="H194" i="11"/>
  <c r="H193" i="11"/>
  <c r="H192" i="11"/>
  <c r="H191" i="11"/>
  <c r="H190" i="11"/>
  <c r="H189" i="11"/>
  <c r="H188" i="11"/>
  <c r="H187" i="11"/>
  <c r="H186" i="11"/>
  <c r="H185" i="11"/>
  <c r="H184" i="11"/>
  <c r="H183" i="11"/>
  <c r="H182" i="11"/>
  <c r="H181" i="11"/>
  <c r="H180" i="11"/>
  <c r="H179" i="11"/>
  <c r="H178" i="11"/>
  <c r="H177" i="11"/>
  <c r="H176" i="11"/>
  <c r="H175" i="11"/>
  <c r="H174" i="11"/>
  <c r="H173" i="11"/>
  <c r="H172" i="11"/>
  <c r="H171" i="11"/>
  <c r="H170" i="11"/>
  <c r="H169" i="11"/>
  <c r="H168" i="11"/>
  <c r="H167" i="11"/>
  <c r="H166" i="11"/>
  <c r="H165" i="11"/>
  <c r="H164" i="11"/>
  <c r="H163" i="11"/>
  <c r="H162" i="11"/>
  <c r="H161" i="11"/>
  <c r="H160" i="11"/>
  <c r="H159" i="11"/>
  <c r="H158" i="11"/>
  <c r="H157" i="11"/>
  <c r="H156" i="11"/>
  <c r="H155" i="11"/>
  <c r="H154" i="11"/>
  <c r="H153" i="11"/>
  <c r="H152" i="11"/>
  <c r="H151" i="11"/>
  <c r="H150" i="11"/>
  <c r="H149" i="11"/>
  <c r="H148" i="11"/>
  <c r="H147" i="11"/>
  <c r="H146" i="11"/>
  <c r="H145" i="11"/>
  <c r="H144" i="11"/>
  <c r="H143" i="11"/>
  <c r="H142" i="11"/>
  <c r="H141" i="11"/>
  <c r="H140" i="11"/>
  <c r="H139" i="11"/>
  <c r="H138" i="11"/>
  <c r="H137" i="11"/>
  <c r="H136" i="11"/>
  <c r="H135" i="11"/>
  <c r="H134" i="11"/>
  <c r="H133" i="11"/>
  <c r="H132" i="11"/>
  <c r="H131" i="11"/>
  <c r="H130" i="11"/>
  <c r="H129" i="11"/>
  <c r="H128" i="11"/>
  <c r="H127" i="11"/>
  <c r="H126" i="11"/>
  <c r="H125" i="11"/>
  <c r="H124" i="11"/>
  <c r="H123" i="11"/>
  <c r="H122" i="11"/>
  <c r="H121" i="11"/>
  <c r="H120" i="11"/>
  <c r="H119" i="11"/>
  <c r="H118" i="11"/>
  <c r="H117" i="11"/>
  <c r="H116" i="11"/>
  <c r="H115" i="11"/>
  <c r="H114" i="11"/>
  <c r="H113" i="11"/>
  <c r="H112" i="11"/>
  <c r="H111" i="11"/>
  <c r="H110" i="11"/>
  <c r="H109" i="11"/>
  <c r="H108" i="11"/>
  <c r="H107" i="11"/>
  <c r="H106" i="11"/>
  <c r="H105" i="11"/>
  <c r="H104" i="11"/>
  <c r="H103" i="11"/>
  <c r="H102" i="11"/>
  <c r="H101" i="11"/>
  <c r="H100" i="11"/>
  <c r="H99" i="11"/>
  <c r="H98" i="11"/>
  <c r="H97" i="11"/>
  <c r="H96" i="11"/>
  <c r="H95" i="11"/>
  <c r="H94" i="11"/>
  <c r="H93" i="11"/>
  <c r="H92" i="11"/>
  <c r="H91" i="11"/>
  <c r="H90" i="11"/>
  <c r="H89" i="11"/>
  <c r="H88" i="11"/>
  <c r="H87" i="11"/>
  <c r="H86" i="11"/>
  <c r="H85" i="11"/>
  <c r="H84" i="11"/>
  <c r="H83" i="11"/>
  <c r="H82" i="11"/>
  <c r="H81" i="11"/>
  <c r="H80" i="11"/>
  <c r="H79" i="11"/>
  <c r="H78" i="11"/>
  <c r="H77" i="11"/>
  <c r="H76" i="11"/>
  <c r="H75" i="11"/>
  <c r="H74" i="11"/>
  <c r="H73" i="11"/>
  <c r="H72" i="11"/>
  <c r="H71" i="11"/>
  <c r="H70" i="11"/>
  <c r="H69" i="11"/>
  <c r="H68" i="11"/>
  <c r="H67" i="11"/>
  <c r="H66" i="11"/>
  <c r="H65" i="11"/>
  <c r="H64" i="11"/>
  <c r="H63" i="11"/>
  <c r="H62" i="11"/>
  <c r="H61" i="11"/>
  <c r="H60" i="11"/>
  <c r="H59" i="11"/>
  <c r="H58" i="11"/>
  <c r="H57" i="11"/>
  <c r="H56" i="11"/>
  <c r="H55" i="11"/>
  <c r="H54" i="11"/>
  <c r="H53" i="11"/>
  <c r="H52" i="11"/>
  <c r="H51" i="11"/>
  <c r="H50" i="11"/>
  <c r="H49" i="11"/>
  <c r="H48" i="11"/>
  <c r="H47" i="11"/>
  <c r="H46" i="11"/>
  <c r="H45" i="11"/>
  <c r="H44" i="11"/>
  <c r="H43" i="11"/>
  <c r="H42" i="11"/>
  <c r="H41" i="11"/>
  <c r="H40" i="11"/>
  <c r="H39" i="11"/>
  <c r="H38" i="11"/>
  <c r="H37" i="11"/>
  <c r="H36" i="11"/>
  <c r="H35" i="11"/>
  <c r="H34" i="11"/>
  <c r="H33" i="11"/>
  <c r="H32" i="11"/>
  <c r="H31" i="11"/>
  <c r="H30" i="11"/>
  <c r="H29" i="11"/>
  <c r="H28" i="11"/>
  <c r="H27" i="11"/>
  <c r="H26" i="11"/>
  <c r="H25" i="11"/>
  <c r="G25" i="11"/>
  <c r="H329" i="11"/>
  <c r="H328" i="11"/>
  <c r="G30" i="6"/>
  <c r="F19" i="5" l="1"/>
  <c r="F26" i="5"/>
  <c r="H325" i="11"/>
  <c r="H326" i="11"/>
  <c r="H324" i="11"/>
  <c r="H330" i="11"/>
  <c r="F23" i="5" l="1"/>
  <c r="H327" i="11"/>
  <c r="G318" i="11"/>
  <c r="G315" i="11"/>
  <c r="G310" i="11"/>
  <c r="G306" i="11"/>
  <c r="G305" i="11"/>
  <c r="G302" i="11"/>
  <c r="G298" i="11"/>
  <c r="G294" i="11"/>
  <c r="G293" i="11"/>
  <c r="G290" i="11"/>
  <c r="G287" i="11"/>
  <c r="G286" i="11"/>
  <c r="G283" i="11"/>
  <c r="G281" i="11"/>
  <c r="G279" i="11"/>
  <c r="G278" i="11"/>
  <c r="G277" i="11"/>
  <c r="G273" i="11"/>
  <c r="G271" i="11"/>
  <c r="G270" i="11"/>
  <c r="G268" i="11"/>
  <c r="G58" i="11"/>
  <c r="G52" i="11"/>
  <c r="G39" i="11"/>
  <c r="G32" i="11"/>
  <c r="G31" i="11"/>
  <c r="G30" i="11"/>
  <c r="G28" i="11"/>
  <c r="G27" i="11"/>
  <c r="G26" i="11"/>
  <c r="G291" i="11"/>
  <c r="E288" i="2"/>
  <c r="G289" i="11" s="1"/>
  <c r="G292" i="11"/>
  <c r="E304" i="2"/>
  <c r="G295" i="11"/>
  <c r="E293" i="2"/>
  <c r="E20" i="2"/>
  <c r="G38" i="11" s="1"/>
  <c r="E324" i="2"/>
  <c r="E322" i="2"/>
  <c r="E320" i="2"/>
  <c r="E318" i="2"/>
  <c r="E315" i="2"/>
  <c r="E312" i="2"/>
  <c r="E310" i="2"/>
  <c r="E307" i="2"/>
  <c r="E303" i="2"/>
  <c r="E301" i="2"/>
  <c r="E298" i="2"/>
  <c r="E295" i="2"/>
  <c r="E283" i="2"/>
  <c r="G284" i="11" s="1"/>
  <c r="I264" i="9" s="1"/>
  <c r="G276" i="11"/>
  <c r="E265" i="2"/>
  <c r="E229" i="2"/>
  <c r="G260" i="11" s="1"/>
  <c r="E221" i="2"/>
  <c r="G252" i="11" s="1"/>
  <c r="E213" i="2"/>
  <c r="G244" i="11" s="1"/>
  <c r="G274" i="11"/>
  <c r="E26" i="5" s="1"/>
  <c r="E236" i="2"/>
  <c r="G267" i="11" s="1"/>
  <c r="E235" i="2"/>
  <c r="G266" i="11" s="1"/>
  <c r="E234" i="2"/>
  <c r="G265" i="11" s="1"/>
  <c r="E233" i="2"/>
  <c r="G264" i="11" s="1"/>
  <c r="E232" i="2"/>
  <c r="G263" i="11" s="1"/>
  <c r="E231" i="2"/>
  <c r="G262" i="11" s="1"/>
  <c r="E230" i="2"/>
  <c r="G261" i="11" s="1"/>
  <c r="E228" i="2"/>
  <c r="G259" i="11" s="1"/>
  <c r="E227" i="2"/>
  <c r="G258" i="11" s="1"/>
  <c r="E226" i="2"/>
  <c r="G257" i="11" s="1"/>
  <c r="E24" i="2"/>
  <c r="G41" i="11" s="1"/>
  <c r="E23" i="2"/>
  <c r="G40" i="11" s="1"/>
  <c r="E323" i="2"/>
  <c r="G322" i="11" s="1"/>
  <c r="E321" i="2"/>
  <c r="G321" i="11" s="1"/>
  <c r="E319" i="2"/>
  <c r="G320" i="11" s="1"/>
  <c r="E317" i="2"/>
  <c r="G319" i="11" s="1"/>
  <c r="E316" i="2"/>
  <c r="E314" i="2"/>
  <c r="G317" i="11" s="1"/>
  <c r="G316" i="11"/>
  <c r="E313" i="2"/>
  <c r="E311" i="2"/>
  <c r="G314" i="11" s="1"/>
  <c r="G313" i="11"/>
  <c r="E309" i="2"/>
  <c r="G312" i="11" s="1"/>
  <c r="G311" i="11"/>
  <c r="E308" i="2"/>
  <c r="E306" i="2"/>
  <c r="G309" i="11" s="1"/>
  <c r="G308" i="11"/>
  <c r="G307" i="11"/>
  <c r="E305" i="2"/>
  <c r="E302" i="2"/>
  <c r="G304" i="11" s="1"/>
  <c r="E300" i="2"/>
  <c r="G303" i="11" s="1"/>
  <c r="E299" i="2"/>
  <c r="E297" i="2"/>
  <c r="G299" i="11" s="1"/>
  <c r="E296" i="2"/>
  <c r="E294" i="2"/>
  <c r="G297" i="11" s="1"/>
  <c r="G296" i="11"/>
  <c r="E287" i="2"/>
  <c r="E286" i="2"/>
  <c r="E285" i="2"/>
  <c r="E284" i="2"/>
  <c r="G285" i="11" s="1"/>
  <c r="G282" i="11"/>
  <c r="E279" i="2"/>
  <c r="G280" i="11" s="1"/>
  <c r="E278" i="2"/>
  <c r="E275" i="2"/>
  <c r="E274" i="2"/>
  <c r="E269" i="2"/>
  <c r="G272" i="11" s="1"/>
  <c r="E268" i="2"/>
  <c r="E267" i="2"/>
  <c r="E266" i="2"/>
  <c r="G269" i="11" s="1"/>
  <c r="E225" i="2"/>
  <c r="G256" i="11" s="1"/>
  <c r="E224" i="2"/>
  <c r="G255" i="11" s="1"/>
  <c r="E223" i="2"/>
  <c r="G254" i="11" s="1"/>
  <c r="E222" i="2"/>
  <c r="G253" i="11" s="1"/>
  <c r="E220" i="2"/>
  <c r="G251" i="11" s="1"/>
  <c r="E219" i="2"/>
  <c r="G250" i="11" s="1"/>
  <c r="E218" i="2"/>
  <c r="G249" i="11" s="1"/>
  <c r="E217" i="2"/>
  <c r="G248" i="11" s="1"/>
  <c r="E216" i="2"/>
  <c r="G247" i="11" s="1"/>
  <c r="E215" i="2"/>
  <c r="G246" i="11" s="1"/>
  <c r="E214" i="2"/>
  <c r="G245" i="11" s="1"/>
  <c r="E212" i="2"/>
  <c r="G243" i="11" s="1"/>
  <c r="E211" i="2"/>
  <c r="G242" i="11" s="1"/>
  <c r="E210" i="2"/>
  <c r="G241" i="11" s="1"/>
  <c r="E209" i="2"/>
  <c r="G240" i="11" s="1"/>
  <c r="E208" i="2"/>
  <c r="G239" i="11" s="1"/>
  <c r="E207" i="2"/>
  <c r="G238" i="11" s="1"/>
  <c r="E206" i="2"/>
  <c r="G237" i="11" s="1"/>
  <c r="E205" i="2"/>
  <c r="G236" i="11" s="1"/>
  <c r="E204" i="2"/>
  <c r="G235" i="11" s="1"/>
  <c r="E203" i="2"/>
  <c r="G234" i="11" s="1"/>
  <c r="E202" i="2"/>
  <c r="G233" i="11" s="1"/>
  <c r="E201" i="2"/>
  <c r="G232" i="11" s="1"/>
  <c r="E200" i="2"/>
  <c r="G231" i="11" s="1"/>
  <c r="E199" i="2"/>
  <c r="G230" i="11" s="1"/>
  <c r="E198" i="2"/>
  <c r="G229" i="11" s="1"/>
  <c r="E197" i="2"/>
  <c r="G228" i="11" s="1"/>
  <c r="E196" i="2"/>
  <c r="G227" i="11" s="1"/>
  <c r="E195" i="2"/>
  <c r="G226" i="11" s="1"/>
  <c r="E194" i="2"/>
  <c r="G225" i="11" s="1"/>
  <c r="E193" i="2"/>
  <c r="G224" i="11" s="1"/>
  <c r="E192" i="2"/>
  <c r="G223" i="11" s="1"/>
  <c r="E191" i="2"/>
  <c r="G222" i="11" s="1"/>
  <c r="E190" i="2"/>
  <c r="G221" i="11" s="1"/>
  <c r="E189" i="2"/>
  <c r="G220" i="11" s="1"/>
  <c r="E188" i="2"/>
  <c r="G219" i="11" s="1"/>
  <c r="E187" i="2"/>
  <c r="G218" i="11" s="1"/>
  <c r="E186" i="2"/>
  <c r="G217" i="11" s="1"/>
  <c r="E185" i="2"/>
  <c r="G216" i="11" s="1"/>
  <c r="E184" i="2"/>
  <c r="G215" i="11" s="1"/>
  <c r="E183" i="2"/>
  <c r="G214" i="11" s="1"/>
  <c r="E182" i="2"/>
  <c r="G213" i="11" s="1"/>
  <c r="E181" i="2"/>
  <c r="G212" i="11" s="1"/>
  <c r="E180" i="2"/>
  <c r="G211" i="11" s="1"/>
  <c r="E179" i="2"/>
  <c r="G210" i="11" s="1"/>
  <c r="E178" i="2"/>
  <c r="G209" i="11" s="1"/>
  <c r="E177" i="2"/>
  <c r="G208" i="11" s="1"/>
  <c r="E176" i="2"/>
  <c r="G207" i="11" s="1"/>
  <c r="E175" i="2"/>
  <c r="G206" i="11" s="1"/>
  <c r="E174" i="2"/>
  <c r="G205" i="11" s="1"/>
  <c r="E173" i="2"/>
  <c r="G204" i="11" s="1"/>
  <c r="E172" i="2"/>
  <c r="G203" i="11" s="1"/>
  <c r="E171" i="2"/>
  <c r="G202" i="11" s="1"/>
  <c r="E170" i="2"/>
  <c r="G201" i="11" s="1"/>
  <c r="E169" i="2"/>
  <c r="G200" i="11" s="1"/>
  <c r="E168" i="2"/>
  <c r="G199" i="11" s="1"/>
  <c r="E167" i="2"/>
  <c r="G198" i="11" s="1"/>
  <c r="E166" i="2"/>
  <c r="G197" i="11" s="1"/>
  <c r="E165" i="2"/>
  <c r="G196" i="11" s="1"/>
  <c r="E164" i="2"/>
  <c r="G195" i="11" s="1"/>
  <c r="E163" i="2"/>
  <c r="G194" i="11" s="1"/>
  <c r="E162" i="2"/>
  <c r="G193" i="11" s="1"/>
  <c r="E161" i="2"/>
  <c r="G192" i="11" s="1"/>
  <c r="E160" i="2"/>
  <c r="G191" i="11" s="1"/>
  <c r="E159" i="2"/>
  <c r="G190" i="11" s="1"/>
  <c r="E158" i="2"/>
  <c r="G189" i="11" s="1"/>
  <c r="E157" i="2"/>
  <c r="G188" i="11" s="1"/>
  <c r="E156" i="2"/>
  <c r="G187" i="11" s="1"/>
  <c r="E155" i="2"/>
  <c r="G186" i="11" s="1"/>
  <c r="E154" i="2"/>
  <c r="G185" i="11" s="1"/>
  <c r="E153" i="2"/>
  <c r="G184" i="11" s="1"/>
  <c r="E152" i="2"/>
  <c r="G183" i="11" s="1"/>
  <c r="E151" i="2"/>
  <c r="G182" i="11" s="1"/>
  <c r="E150" i="2"/>
  <c r="G181" i="11" s="1"/>
  <c r="E149" i="2"/>
  <c r="G180" i="11" s="1"/>
  <c r="E148" i="2"/>
  <c r="G179" i="11" s="1"/>
  <c r="E147" i="2"/>
  <c r="G178" i="11" s="1"/>
  <c r="E146" i="2"/>
  <c r="G177" i="11" s="1"/>
  <c r="E145" i="2"/>
  <c r="G176" i="11" s="1"/>
  <c r="E144" i="2"/>
  <c r="G175" i="11" s="1"/>
  <c r="E143" i="2"/>
  <c r="G174" i="11" s="1"/>
  <c r="E142" i="2"/>
  <c r="G173" i="11" s="1"/>
  <c r="E141" i="2"/>
  <c r="G172" i="11" s="1"/>
  <c r="E140" i="2"/>
  <c r="G171" i="11" s="1"/>
  <c r="E139" i="2"/>
  <c r="G170" i="11" s="1"/>
  <c r="E138" i="2"/>
  <c r="G169" i="11" s="1"/>
  <c r="E137" i="2"/>
  <c r="G168" i="11" s="1"/>
  <c r="E136" i="2"/>
  <c r="G167" i="11" s="1"/>
  <c r="E135" i="2"/>
  <c r="G166" i="11" s="1"/>
  <c r="E134" i="2"/>
  <c r="G165" i="11" s="1"/>
  <c r="E133" i="2"/>
  <c r="G164" i="11" s="1"/>
  <c r="E132" i="2"/>
  <c r="G163" i="11" s="1"/>
  <c r="E131" i="2"/>
  <c r="G162" i="11" s="1"/>
  <c r="E130" i="2"/>
  <c r="G161" i="11" s="1"/>
  <c r="E129" i="2"/>
  <c r="G160" i="11" s="1"/>
  <c r="E128" i="2"/>
  <c r="G159" i="11" s="1"/>
  <c r="E127" i="2"/>
  <c r="G158" i="11" s="1"/>
  <c r="E126" i="2"/>
  <c r="G157" i="11" s="1"/>
  <c r="E125" i="2"/>
  <c r="G156" i="11" s="1"/>
  <c r="E124" i="2"/>
  <c r="G155" i="11" s="1"/>
  <c r="E123" i="2"/>
  <c r="G154" i="11" s="1"/>
  <c r="E122" i="2"/>
  <c r="G153" i="11" s="1"/>
  <c r="E121" i="2"/>
  <c r="G152" i="11" s="1"/>
  <c r="E120" i="2"/>
  <c r="G151" i="11" s="1"/>
  <c r="E119" i="2"/>
  <c r="G150" i="11" s="1"/>
  <c r="E118" i="2"/>
  <c r="G149" i="11" s="1"/>
  <c r="E117" i="2"/>
  <c r="G148" i="11" s="1"/>
  <c r="E116" i="2"/>
  <c r="G147" i="11" s="1"/>
  <c r="E115" i="2"/>
  <c r="G146" i="11" s="1"/>
  <c r="E114" i="2"/>
  <c r="G145" i="11" s="1"/>
  <c r="E113" i="2"/>
  <c r="G144" i="11" s="1"/>
  <c r="E112" i="2"/>
  <c r="G143" i="11" s="1"/>
  <c r="E111" i="2"/>
  <c r="G142" i="11" s="1"/>
  <c r="E110" i="2"/>
  <c r="G141" i="11" s="1"/>
  <c r="E109" i="2"/>
  <c r="G140" i="11" s="1"/>
  <c r="E108" i="2"/>
  <c r="G139" i="11" s="1"/>
  <c r="E107" i="2"/>
  <c r="G138" i="11" s="1"/>
  <c r="E106" i="2"/>
  <c r="G137" i="11" s="1"/>
  <c r="E105" i="2"/>
  <c r="G136" i="11" s="1"/>
  <c r="E104" i="2"/>
  <c r="G135" i="11" s="1"/>
  <c r="E103" i="2"/>
  <c r="G134" i="11" s="1"/>
  <c r="E102" i="2"/>
  <c r="G133" i="11" s="1"/>
  <c r="E101" i="2"/>
  <c r="G132" i="11" s="1"/>
  <c r="E100" i="2"/>
  <c r="G131" i="11" s="1"/>
  <c r="E99" i="2"/>
  <c r="G130" i="11" s="1"/>
  <c r="E98" i="2"/>
  <c r="G129" i="11" s="1"/>
  <c r="E97" i="2"/>
  <c r="G128" i="11" s="1"/>
  <c r="E96" i="2"/>
  <c r="G127" i="11" s="1"/>
  <c r="E95" i="2"/>
  <c r="G126" i="11" s="1"/>
  <c r="E94" i="2"/>
  <c r="G125" i="11" s="1"/>
  <c r="E93" i="2"/>
  <c r="G124" i="11" s="1"/>
  <c r="E92" i="2"/>
  <c r="G123" i="11" s="1"/>
  <c r="E91" i="2"/>
  <c r="G122" i="11" s="1"/>
  <c r="E90" i="2"/>
  <c r="G121" i="11" s="1"/>
  <c r="E89" i="2"/>
  <c r="G120" i="11" s="1"/>
  <c r="E88" i="2"/>
  <c r="G119" i="11" s="1"/>
  <c r="E87" i="2"/>
  <c r="G118" i="11" s="1"/>
  <c r="E86" i="2"/>
  <c r="G117" i="11" s="1"/>
  <c r="E85" i="2"/>
  <c r="G116" i="11" s="1"/>
  <c r="E84" i="2"/>
  <c r="G115" i="11" s="1"/>
  <c r="E83" i="2"/>
  <c r="G114" i="11" s="1"/>
  <c r="E82" i="2"/>
  <c r="G113" i="11" s="1"/>
  <c r="E81" i="2"/>
  <c r="G112" i="11" s="1"/>
  <c r="E80" i="2"/>
  <c r="G111" i="11" s="1"/>
  <c r="E79" i="2"/>
  <c r="G110" i="11" s="1"/>
  <c r="E78" i="2"/>
  <c r="G109" i="11" s="1"/>
  <c r="E77" i="2"/>
  <c r="G108" i="11" s="1"/>
  <c r="E76" i="2"/>
  <c r="G107" i="11" s="1"/>
  <c r="E75" i="2"/>
  <c r="G106" i="11" s="1"/>
  <c r="E74" i="2"/>
  <c r="G105" i="11" s="1"/>
  <c r="E73" i="2"/>
  <c r="G104" i="11" s="1"/>
  <c r="E72" i="2"/>
  <c r="G103" i="11" s="1"/>
  <c r="E71" i="2"/>
  <c r="G102" i="11" s="1"/>
  <c r="E70" i="2"/>
  <c r="G101" i="11" s="1"/>
  <c r="E69" i="2"/>
  <c r="G100" i="11" s="1"/>
  <c r="E68" i="2"/>
  <c r="G99" i="11" s="1"/>
  <c r="G98" i="11"/>
  <c r="G97" i="11"/>
  <c r="G96" i="11"/>
  <c r="G95" i="11"/>
  <c r="G94" i="11"/>
  <c r="G93" i="11"/>
  <c r="G92" i="11"/>
  <c r="E67" i="2"/>
  <c r="G91" i="11" s="1"/>
  <c r="G90" i="11"/>
  <c r="G89" i="11"/>
  <c r="G88" i="11"/>
  <c r="G87" i="11"/>
  <c r="G86" i="11"/>
  <c r="E66" i="2"/>
  <c r="G85" i="11" s="1"/>
  <c r="E65" i="2"/>
  <c r="G84" i="11" s="1"/>
  <c r="E64" i="2"/>
  <c r="G83" i="11" s="1"/>
  <c r="G82" i="11"/>
  <c r="E63" i="2"/>
  <c r="G81" i="11" s="1"/>
  <c r="G80" i="11"/>
  <c r="G79" i="11"/>
  <c r="G78" i="11"/>
  <c r="E62" i="2"/>
  <c r="G77" i="11" s="1"/>
  <c r="G76" i="11"/>
  <c r="G75" i="11"/>
  <c r="G74" i="11"/>
  <c r="E58" i="2"/>
  <c r="G73" i="11" s="1"/>
  <c r="E57" i="2"/>
  <c r="G72" i="11" s="1"/>
  <c r="E56" i="2"/>
  <c r="G71" i="11" s="1"/>
  <c r="E55" i="2"/>
  <c r="G70" i="11" s="1"/>
  <c r="E54" i="2"/>
  <c r="G69" i="11" s="1"/>
  <c r="E53" i="2"/>
  <c r="G68" i="11" s="1"/>
  <c r="E52" i="2"/>
  <c r="G67" i="11" s="1"/>
  <c r="E51" i="2"/>
  <c r="G66" i="11" s="1"/>
  <c r="E50" i="2"/>
  <c r="G65" i="11" s="1"/>
  <c r="E49" i="2"/>
  <c r="G64" i="11" s="1"/>
  <c r="E48" i="2"/>
  <c r="G63" i="11" s="1"/>
  <c r="E47" i="2"/>
  <c r="G62" i="11" s="1"/>
  <c r="E46" i="2"/>
  <c r="G61" i="11" s="1"/>
  <c r="G60" i="11"/>
  <c r="G59" i="11"/>
  <c r="E41" i="2"/>
  <c r="G57" i="11" s="1"/>
  <c r="E40" i="2"/>
  <c r="G56" i="11" s="1"/>
  <c r="G55" i="11"/>
  <c r="G54" i="11"/>
  <c r="E39" i="2"/>
  <c r="G53" i="11" s="1"/>
  <c r="E38" i="2"/>
  <c r="E34" i="2"/>
  <c r="G51" i="11" s="1"/>
  <c r="E33" i="2"/>
  <c r="G50" i="11" s="1"/>
  <c r="E32" i="2"/>
  <c r="G49" i="11" s="1"/>
  <c r="E31" i="2"/>
  <c r="G48" i="11" s="1"/>
  <c r="E30" i="2"/>
  <c r="G47" i="11" s="1"/>
  <c r="E29" i="2"/>
  <c r="G46" i="11" s="1"/>
  <c r="E28" i="2"/>
  <c r="G45" i="11" s="1"/>
  <c r="E27" i="2"/>
  <c r="G44" i="11" s="1"/>
  <c r="E26" i="2"/>
  <c r="G43" i="11" s="1"/>
  <c r="E25" i="2"/>
  <c r="G42" i="11" s="1"/>
  <c r="E22" i="2"/>
  <c r="E19" i="2"/>
  <c r="G37" i="11" s="1"/>
  <c r="E18" i="2"/>
  <c r="G36" i="11" s="1"/>
  <c r="E17" i="2"/>
  <c r="G35" i="11" s="1"/>
  <c r="E16" i="2"/>
  <c r="G34" i="11" s="1"/>
  <c r="E15" i="2"/>
  <c r="G33" i="11" s="1"/>
  <c r="E11" i="2"/>
  <c r="G29" i="11" s="1"/>
  <c r="E10" i="2"/>
  <c r="E9" i="2"/>
  <c r="E8" i="2"/>
  <c r="F32" i="8"/>
  <c r="F34" i="8" s="1"/>
  <c r="E21" i="5" l="1"/>
  <c r="E19" i="5"/>
  <c r="E28" i="5"/>
  <c r="K268" i="9"/>
  <c r="G326" i="11"/>
  <c r="G325" i="11"/>
  <c r="G324" i="11"/>
  <c r="I265" i="9"/>
  <c r="I272" i="11"/>
  <c r="I271" i="11" s="1"/>
  <c r="G328" i="11"/>
  <c r="J262" i="9"/>
  <c r="G329" i="11"/>
  <c r="E292" i="2"/>
  <c r="E14" i="2"/>
  <c r="K418" i="4"/>
  <c r="E425" i="4"/>
  <c r="G425" i="4" s="1"/>
  <c r="K311" i="9" l="1"/>
  <c r="G330" i="11"/>
  <c r="E23" i="5"/>
  <c r="G327" i="11"/>
  <c r="D456" i="4"/>
  <c r="F456" i="4" s="1"/>
  <c r="G275" i="9"/>
  <c r="D61" i="7" l="1"/>
  <c r="G10" i="9" l="1"/>
  <c r="G9" i="9"/>
  <c r="H304" i="9" l="1"/>
  <c r="H303" i="9"/>
  <c r="L267" i="9"/>
  <c r="G12" i="9"/>
  <c r="H311" i="9" l="1"/>
  <c r="L311" i="9"/>
  <c r="I282" i="9"/>
  <c r="G300" i="9"/>
  <c r="J279" i="9"/>
  <c r="D425" i="4"/>
  <c r="F425" i="4" s="1"/>
  <c r="E30" i="5"/>
  <c r="R418" i="4"/>
  <c r="I311" i="9" l="1"/>
  <c r="J311" i="9"/>
  <c r="F434" i="4"/>
  <c r="G277" i="9"/>
  <c r="F270" i="9" l="1"/>
  <c r="F311" i="9" l="1"/>
  <c r="C311" i="9"/>
  <c r="M310" i="9"/>
  <c r="D312" i="9" l="1"/>
  <c r="M270" i="9" l="1"/>
  <c r="M311" i="9" l="1"/>
  <c r="G311" i="9"/>
  <c r="E34" i="8" l="1"/>
  <c r="M312" i="9"/>
  <c r="M313" i="9" s="1"/>
</calcChain>
</file>

<file path=xl/sharedStrings.xml><?xml version="1.0" encoding="utf-8"?>
<sst xmlns="http://schemas.openxmlformats.org/spreadsheetml/2006/main" count="4481" uniqueCount="657">
  <si>
    <t>Cuenta</t>
  </si>
  <si>
    <t>Moneda</t>
  </si>
  <si>
    <t>ACTIVO</t>
  </si>
  <si>
    <t>TOTAL</t>
  </si>
  <si>
    <t>Concepto</t>
  </si>
  <si>
    <t>Total</t>
  </si>
  <si>
    <t>Presidente</t>
  </si>
  <si>
    <t>RESULTADOS</t>
  </si>
  <si>
    <t>Intereses</t>
  </si>
  <si>
    <t>INGRESOS</t>
  </si>
  <si>
    <t>EGRESOS</t>
  </si>
  <si>
    <t>CONCEPTO</t>
  </si>
  <si>
    <t>CUENTAS</t>
  </si>
  <si>
    <t>Contadora</t>
  </si>
  <si>
    <t>Vicepresidente</t>
  </si>
  <si>
    <t>Marcelo Prono</t>
  </si>
  <si>
    <t>Viviana Trociuk</t>
  </si>
  <si>
    <t>Diferencia de Cambio</t>
  </si>
  <si>
    <t>TOTAL INGRESOS</t>
  </si>
  <si>
    <t>TOTAL EGRESOS</t>
  </si>
  <si>
    <t>Monto</t>
  </si>
  <si>
    <t>FONDO MUTUO RF CASH PYG</t>
  </si>
  <si>
    <t>TOTAL ACTIVO BRUTO</t>
  </si>
  <si>
    <t>Rescates a Pagar</t>
  </si>
  <si>
    <t>TOTAL ACTIVO NETO</t>
  </si>
  <si>
    <t>CUOTAS PARTES EN CIRCULACION</t>
  </si>
  <si>
    <t>VALOR CUOTA PARTE AL CIERRE</t>
  </si>
  <si>
    <t>ESTADO DEL ACTIVO NETO</t>
  </si>
  <si>
    <t>ESTADOS DE INGRESOS Y EGRESOS</t>
  </si>
  <si>
    <t>Actividades Operativas</t>
  </si>
  <si>
    <t>Cambios en activos y pasivos operativos</t>
  </si>
  <si>
    <t>Rescates</t>
  </si>
  <si>
    <t>Suscripciones</t>
  </si>
  <si>
    <t>ESTADO DE VARIACION DEL ACTIVO NETO</t>
  </si>
  <si>
    <t>3.4) Reconocimiento de los Ingresos y de los gastos</t>
  </si>
  <si>
    <t xml:space="preserve">MES </t>
  </si>
  <si>
    <t>VALOR CUOTA</t>
  </si>
  <si>
    <t>PATRIMONIO NETO DEL FONDO</t>
  </si>
  <si>
    <t>1er. Trimestre</t>
  </si>
  <si>
    <t xml:space="preserve">Enero </t>
  </si>
  <si>
    <t>Febrero</t>
  </si>
  <si>
    <t>Marzo</t>
  </si>
  <si>
    <t>2do. Trimestre</t>
  </si>
  <si>
    <t xml:space="preserve">Abril </t>
  </si>
  <si>
    <t xml:space="preserve">Mayo </t>
  </si>
  <si>
    <t>Junio</t>
  </si>
  <si>
    <t>3er. Trimestre</t>
  </si>
  <si>
    <t>Julio</t>
  </si>
  <si>
    <t>Agosto</t>
  </si>
  <si>
    <t>Setiembre</t>
  </si>
  <si>
    <t>4to. Trimestre</t>
  </si>
  <si>
    <t>Octubre</t>
  </si>
  <si>
    <t>Noviembre</t>
  </si>
  <si>
    <t>Diciembre</t>
  </si>
  <si>
    <t>4.1) Disponibilidades</t>
  </si>
  <si>
    <t>4.2 ) Inversiones</t>
  </si>
  <si>
    <t>Instrumento</t>
  </si>
  <si>
    <t>Emisor</t>
  </si>
  <si>
    <t>Sector</t>
  </si>
  <si>
    <t>Pais</t>
  </si>
  <si>
    <t>Fecha de Compra</t>
  </si>
  <si>
    <t>Fecha de Vencimiento</t>
  </si>
  <si>
    <t>Valor de Compra</t>
  </si>
  <si>
    <t>Valor Contable</t>
  </si>
  <si>
    <t>Valor nominal</t>
  </si>
  <si>
    <t>Tasa de Interes</t>
  </si>
  <si>
    <t>% De las Inversiones con relacion al Activo del Fondo</t>
  </si>
  <si>
    <t>4.3 ) Acreedores por Operaciones</t>
  </si>
  <si>
    <t>4.4 ) Comisiones a pagar a la Administradora</t>
  </si>
  <si>
    <t>a) Títulos emitidos por el Tesoro Público o garantizados por el mismo, cuya emisión haya sido registrada en el Registro de Valores que lleva la CNV;</t>
  </si>
  <si>
    <t>b) Títulos emitidos por el Banco Central del Paraguay;</t>
  </si>
  <si>
    <t>c) Títulos a plazo de instituciones habilitadas por el Banco Central del Paraguay y que cuenten con calificación de riesgo BBB o superior;</t>
  </si>
  <si>
    <t>d) Títulos emitidos por las Gobernaciones, Municipalidades y otros organismos y entidades del Estado, cuya emisión haya sido registrada en el Registro de Valores que lleva la CNV;</t>
  </si>
  <si>
    <t>e) Letras o cédulas hipotecarias establecidas en la Ley General de Bancos, Financieras y Otras Entidades de Crédito, cuya emisión haya sido registrado en el Registro de Valores que lleva la CNV;</t>
  </si>
  <si>
    <t>f) Bonos, títulos de deuda o títulos emitidos en desarrollo de titularizaciones, cuya emisión haya sido registrada en el Registro de Valores que lleva la CNV, y que cuenten con calificación de riesgo BBB o superior;,</t>
  </si>
  <si>
    <t>g) Operaciones de compra con compromiso de venta con los valores comprendidos en este artículo, con contraparte de sujetos supervisados por la Comisión Nacional de Valores u otras autoridades administrativas de control, y negociados a través de las Casas de Bolsa. El plazo máximo de estas operaciones será de 365 días.</t>
  </si>
  <si>
    <t>h) Cuotas partes de fondos mutuos o de inversión.</t>
  </si>
  <si>
    <t>Mínimo</t>
  </si>
  <si>
    <t>Máximo</t>
  </si>
  <si>
    <t>Hasta 100%</t>
  </si>
  <si>
    <t>Hasta 50%</t>
  </si>
  <si>
    <t>Hasta 75%</t>
  </si>
  <si>
    <t>Hasta 30%</t>
  </si>
  <si>
    <t>Quedan exceptuados de los límites de diversificación, los títulos emitidos por los Tesoro Nacionales, Banco Central y otras Entidades Estatales.</t>
  </si>
  <si>
    <t>En línea con lo anterior, la contabilidad del Fondo será en Guaraníes. Consecuentemente, el valor de las Cuotas de Participación, los activos y los pasivos se expresarán en la misma moneda. En caso de que existan cuentas que tengan denominación en moneda extranjera deberá incluirse el tipo de cambio oficial publicado en la página Web del Banco Central del Paraguay, al momento de su registro contable.</t>
  </si>
  <si>
    <t>Regional Administradora de Fondos Patrimoniales de Inversión S.A., con domicilio en Papa Juan XXIII esq. Cecilio Da Silva, Asunción-Paraguay es una Sociedad Anónima, cuyo objeto social exclusivo es la administración colectiva de fondos conforme a la Ley de Fondos, la Resolución CNV CG N° 06/19 y sus sucesivas modificaciones. La Sociedad Administradora se constituyó por escritura pública de fecha 06/11/2019, otorgada en la escribanía Peroni.
Fue autorizada según Res. CNV N° 22E/20.- de fecha 6 de agosto de 2020 y Certificado de Registro N° 60_07082020 de fecha 7 de agosto de 2020, de la Comisión Nacional de Valores.</t>
  </si>
  <si>
    <t>4.5 ) Resultados por Tenencia de Inversiones</t>
  </si>
  <si>
    <t xml:space="preserve">4.6 ) Otros Ingresos </t>
  </si>
  <si>
    <t>Finexpar S.A.E.C.A.</t>
  </si>
  <si>
    <t>Financiero</t>
  </si>
  <si>
    <t>Paraguay</t>
  </si>
  <si>
    <t>03/09/2020</t>
  </si>
  <si>
    <t>Guaraníes</t>
  </si>
  <si>
    <t>Bonos Públicos</t>
  </si>
  <si>
    <t>Público</t>
  </si>
  <si>
    <t>18/09/2020</t>
  </si>
  <si>
    <t>Bonos Corporativos</t>
  </si>
  <si>
    <t>Banco Nacional de Fomento</t>
  </si>
  <si>
    <t>21/09/2020</t>
  </si>
  <si>
    <t>Telecel S.A.E.</t>
  </si>
  <si>
    <t>25/09/2020</t>
  </si>
  <si>
    <t>1.2) Autorización de Funcionamiento</t>
  </si>
  <si>
    <t>Políticas de Inversión</t>
  </si>
  <si>
    <t>Diversificación de las Inversiones</t>
  </si>
  <si>
    <t>NOTA 3. CRITERIOS CONTABLES APLICADOS</t>
  </si>
  <si>
    <t>NOTA 4. COMPOSICION DE CUENTAS</t>
  </si>
  <si>
    <t>3.2) Periodo</t>
  </si>
  <si>
    <t>Shirley Vichini</t>
  </si>
  <si>
    <t>3.7) Información estadística</t>
  </si>
  <si>
    <t>El rubro disponibilidades está compuesto por saldos en cuentas bancarias e instrumentos de alta liquidez de contratos pactados de disponibilidad inmediata. A continuación se detalla la composición:</t>
  </si>
  <si>
    <t>A continuación se detalla la composición</t>
  </si>
  <si>
    <t>2.1) Razón social de la Administradora</t>
  </si>
  <si>
    <t>3.3) Valorización de Inversiones</t>
  </si>
  <si>
    <t>Comisión por Administracion</t>
  </si>
  <si>
    <t>Actividades de Financiación</t>
  </si>
  <si>
    <t>Banco Continental S.A.E.C.A.</t>
  </si>
  <si>
    <t>Bonos Financieros</t>
  </si>
  <si>
    <t>Banco Itaú Paraguay S.A.</t>
  </si>
  <si>
    <t>(Continuación)</t>
  </si>
  <si>
    <t>REF.</t>
  </si>
  <si>
    <t>Índice</t>
  </si>
  <si>
    <t>NOTA 2. INFORMACION SOBRE LA ADMINISTRADORA</t>
  </si>
  <si>
    <t>(Nota 4.1)</t>
  </si>
  <si>
    <t>Inversiones</t>
  </si>
  <si>
    <t>(Nota 4.2)</t>
  </si>
  <si>
    <t>Acreedores por Operaciones</t>
  </si>
  <si>
    <t xml:space="preserve"> (Nota 4.3)</t>
  </si>
  <si>
    <t>Comisiones a pagar a la Administradora</t>
  </si>
  <si>
    <t xml:space="preserve"> (Nota 4.4)</t>
  </si>
  <si>
    <t>Resultados por Tenencia de Inversiones</t>
  </si>
  <si>
    <t>Otros Ingresos</t>
  </si>
  <si>
    <t>(Nota 4.6)</t>
  </si>
  <si>
    <t>Otros Egresos</t>
  </si>
  <si>
    <t>(Nota 3.6)</t>
  </si>
  <si>
    <t>ESTADO DE FLUJOS DE EFECTIVO</t>
  </si>
  <si>
    <t>Estado de Ingresos y Egresos</t>
  </si>
  <si>
    <t xml:space="preserve">REGIONAL ADMINISTRADORA DE FONDOS PATRIMONIALES DE INVERSIÓN S.A.
FONDO MUTUO RF CASH PYG </t>
  </si>
  <si>
    <t>De conformidad con la Ley 5452/15 Que Regula los Fondos Patrimoniales de Inversión, el Fondo Mutuo se considera como una persona jurídica independiente y la Sociedad Administradora actúa como su representante legal. Las operaciones del Fondo Mutuo se registran y contabilizan en forma separada de la Sociedad Administradora y de los demás fondos administrados por la misma.</t>
  </si>
  <si>
    <t>NOTA 1. INFORMACIÓN BÁSICA DEL FONDO MUTUO RF CASH PYG</t>
  </si>
  <si>
    <t xml:space="preserve">1.1) Naturaleza Jurídica y Características </t>
  </si>
  <si>
    <t>El fondo se encuentra inscripto en los registros de la Comisión Nacional de Valores según Resolución N° 22 E/20  de fecha 6 de agosto de 2020 con Certificado de Registro N° 62_07082020 de fecha 7 de agosto de 2020.</t>
  </si>
  <si>
    <t>El Fondo Mutuo realizará sus inversiones en el mercado local. El nivel de riesgo esperado de las inversiones que efectuará el Fondo Mutuo es moderado; (i) podrá invertir en instrumentos de deuda emitidos en moneda local, ajustándose en todo caso a lo dispuesto en la política de diversificación de las inversiones; (ii) la duración de las inversiones será, en promedio, de corto plazo y mediano plazo; y (iii) los instrumentos de emisores nacionales en los que invierta el Fondo deberán contar con una calificación de riesgo BBB, como mínimo.</t>
  </si>
  <si>
    <t>Tipo de instrumento</t>
  </si>
  <si>
    <t>Las inversiones del Fondo Mutuo RF Cash PYG se harán y mantendrán, exclusivamente, en la moneda local Guaraníes.</t>
  </si>
  <si>
    <t xml:space="preserve">Así mismo, la Sociedad Administradora está facultada a realizar operaciones de reporto con los títulos que correspondan a las categorías definidas a continuación en el apartado “diversificación de las inversiones”. Estas operaciones tienen como plazo máximo 365 días y hasta el 100% del patrimonio del fondo.
</t>
  </si>
  <si>
    <t>Políticas de liquidez</t>
  </si>
  <si>
    <t>El Fondo tendrá como política que, al menos, el 10% de sus activos serán activos de alta liquidez, para efectos de cumplir con sus obligaciones y el pago de rescates de cuotas.</t>
  </si>
  <si>
    <t>Políticas de endeudamiento</t>
  </si>
  <si>
    <t>El Fondo podrá contraer deuda de corto plazo, mediante la contratación de créditos bancarios con plazos de vencimiento de hasta 365 días, o líneas de crédito financieras o bancarias, ya sea para el pago de rescates de cuotas, o para aprovechar oportunidades de inversión.
El Fondo podrá contraer como deuda total un máximo de hasta el 40% del patrimonio del Fondo.</t>
  </si>
  <si>
    <t xml:space="preserve">El FONDO MUTUO RF CASH PYG (de aquí en adelante indistintamente  "Fondo Mutuo RF Cash PYG", o "el Fondo ") es un fondo mutuo de inversión en instrumentos de renta fija, administrado por Regional Administradora de Fondos Patrimoniales de Inversión S.A. </t>
  </si>
  <si>
    <t>1.3) Políticas de inversión, diversificación de las inversiones,  liquidez y  endeudamiento</t>
  </si>
  <si>
    <t>2.2) Entidad encargada de la custodia de títulos</t>
  </si>
  <si>
    <t>Los Estados Financieros se expresan en guaraníes y han sido preparados siguiendo los criterios de valuación y las normas de presentación con las normas establecidas por la Comisión Nacional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</si>
  <si>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3.6)   Efectivo y equivalente de efectivo</t>
  </si>
  <si>
    <t>Para la preparación del estado de flujos de efectivo se consideraron dentro del concepto de efectivo los saldos de disponibilidades en cuentas bancarias que son usados por el Fondo Mutuo en la gestión de sus compromisos de corto plazo.</t>
  </si>
  <si>
    <t>3.7)   Uso de estimaciones</t>
  </si>
  <si>
    <t>La preparación de los presentes estados financieros requiere que la Gerencia de la Sociedad Administradora realice estimaciones y evaluaciones que afectan el monto de los activos y pasivos registrados y contingentes, como así también los ingresos y egresos registrados en el ejercicio.  Los resultados reales futuros pueden diferir de las estimaciones y evaluaciones realizadas a la fecha de preparación de los presentes estados financieros.</t>
  </si>
  <si>
    <t>Comisiones por Administracion Regional AFPISA (*)</t>
  </si>
  <si>
    <t>(*) El importe correspondiente a la comisión por administración registrado durante el periodo constituye un gasto asumido por el Fondo Mutuo, en concepto de los servicios prestados por la Sociedad Administradora y equivale a la tasa 2,2 % anual IVA incluido calculado en forma diaria sobre el valor del patrimonio neto del Fondo Mutuo del día (luego de debitadas las cargas de las operaciones del día) (“Comisión de Administración”)</t>
  </si>
  <si>
    <t>3.8) Valoración de cuotas</t>
  </si>
  <si>
    <t>El valor de las Cuotas de Participación del Fondo Mutuo se establecerá dividiendo el valor del patrimonio neto del Fondo Mutuo (activos netos) entre la cantidad de Cuotas en circulación. A tal efecto, se tomará en cuenta (i) el valor del patrimonio neto que resulte de la respectiva valorización de cierre de operaciones del Fondo Mutuo; y (ii) la cantidad total de Cuotas del Fondo vigentes.
A los efectos de determinar la cantidad de Cuotas del Fondo vigentes en el día, se incluirán las suscripciones efectivizadas en ese día (antes del horario de cierre de las operaciones) y se excluirán las solicitudes de rescate pagadas en ese día.</t>
  </si>
  <si>
    <t>NOTA 5:  IMPUESTO A LA RENTA</t>
  </si>
  <si>
    <t>NOTA 6:  CONTINGENCIA</t>
  </si>
  <si>
    <t>NOTA 7: OTROS ASUNTOS RELEVANTES</t>
  </si>
  <si>
    <t>NOTA 8. HECHOS POSTERIORES</t>
  </si>
  <si>
    <t>Firmados digitalmente por:</t>
  </si>
  <si>
    <t>Firmado digitalmente por:</t>
  </si>
  <si>
    <t>Las 8 notas que se acompañan forman parte integrante de los Estados Financieros</t>
  </si>
  <si>
    <t>Pago por comisiones de administración</t>
  </si>
  <si>
    <t>Flujo neto de efectivo utilizado en actividades operativas</t>
  </si>
  <si>
    <t>Flujo neto de efectivo generado por actividades  de financiación</t>
  </si>
  <si>
    <t>Las 8 notas que se acompañan forman parte integrante de los estados financieros</t>
  </si>
  <si>
    <t>Renta Bonos Corporativo</t>
  </si>
  <si>
    <t>Resultado por Tenencia Bonos Públicos</t>
  </si>
  <si>
    <t>Resultado por Tenencia Bonos Corporativos</t>
  </si>
  <si>
    <t>Resultado por Tenencia Bonos Financieros</t>
  </si>
  <si>
    <t>Resultado por Tenencia Certificado Depósito de Ahorro</t>
  </si>
  <si>
    <t>Ventas Certificado Depósito de Ahorro</t>
  </si>
  <si>
    <t>Costo Certificado Depósito de Ahorro</t>
  </si>
  <si>
    <t>Renta Certificado Depósito de Ahorro</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</si>
  <si>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</si>
  <si>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El Fondo fue creado, con el objeto de invertir exclusivamente en instrumentos de renta fija los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</si>
  <si>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De acuerdo con el Reglamento Interno aprobado por la CNV, el Fondo invertirá 100% de sus activos en títulos valores negociables de renta fija, públicos o privados, en promedio de corto y mediano plazo, emitidos en el mercado local.</t>
  </si>
  <si>
    <t>El Fondo Mutuo realiza sus operaciones de acuerdo a los límites expuestos en la siguiente tabla que se establecen sobre el Activo Total del Fondo Mutuo:</t>
  </si>
  <si>
    <t>3.1) Bases de preparación de los estados contables</t>
  </si>
  <si>
    <t>3.5) Tipos de cambio utilizado para convertir a moneda nacional los saldos en moneda extranjera</t>
  </si>
  <si>
    <t>Intereses a cobrados</t>
  </si>
  <si>
    <t>Los fondos mutuos son instrumentos de inversión, que se caracterizan por reunir los aportes de distintas personas, físicas o jurídicas, denominadas PARTÍCIPES, con el objetivo de invertir tales aportes en instrumentos financieros de oferta pública admitidos por la Ley N° 5.452 “Que regula los Fondos Patrimoniales de Inversión” y sus reglamentaciones. Estos aportes o cuotas son administrados por  REGIONAL Administradora de Fondos Patrimoniales S.A., por cuenta y orden de los PARTÍCIPES.</t>
  </si>
  <si>
    <t>Imperial S.A.E.</t>
  </si>
  <si>
    <t>Fracciones no Integradas a Cancelar</t>
  </si>
  <si>
    <t xml:space="preserve">Fondo </t>
  </si>
  <si>
    <t xml:space="preserve">No / F1 / 1 </t>
  </si>
  <si>
    <t xml:space="preserve">Moneda de Exposición </t>
  </si>
  <si>
    <t xml:space="preserve">Guaraníes / PYG </t>
  </si>
  <si>
    <t>Cuenta Contable</t>
  </si>
  <si>
    <t>Descripción</t>
  </si>
  <si>
    <t>Código</t>
  </si>
  <si>
    <t>. ACTIVO</t>
  </si>
  <si>
    <t>.   Disponibilidades</t>
  </si>
  <si>
    <t>.     Disponibilidades en guaranies</t>
  </si>
  <si>
    <t>.       Bancos Cta. Cte.</t>
  </si>
  <si>
    <t>.         Banco Regional Cta. Cte. N° 8167519</t>
  </si>
  <si>
    <t>.   Inversiones</t>
  </si>
  <si>
    <t>.     Inversiones en guaranies</t>
  </si>
  <si>
    <t>.       Bonos Públicos</t>
  </si>
  <si>
    <t>.         Botes (PYG01) 7,90% 24/10/2028</t>
  </si>
  <si>
    <t>.         Botes (PYG02) 7,90% 24/10/2028</t>
  </si>
  <si>
    <t>.         Botes (PYG03) 7,90% 24/10/2028</t>
  </si>
  <si>
    <t>.         Botes (PYG04) 7,90% 24/10/2028</t>
  </si>
  <si>
    <t>.         Botes 7,75% 20/06/2025</t>
  </si>
  <si>
    <t>.       Bonos Corporativos</t>
  </si>
  <si>
    <t>.         Núcleo S.A.E. 9,00% 11/03/2024</t>
  </si>
  <si>
    <t>.         Telecel S.A.E. 9,25% 30/12/2026</t>
  </si>
  <si>
    <t>.         Núcleo S.A.E. 7,10% 02/02/2028</t>
  </si>
  <si>
    <t>.         Telecel S.A.E. (TEL 01) 8,75% 03/06/2024</t>
  </si>
  <si>
    <t>.         Telecel S.A.E. (TEL 02) 8,75% 03/06/2024</t>
  </si>
  <si>
    <t>.         Imperial S.A.E. (PYG-01) 9,00% 25/03/2026</t>
  </si>
  <si>
    <t>.         Núcleo S.A.E. (NUC 02) 7,10% 02/02/2028</t>
  </si>
  <si>
    <t>.         Imperial S.A.E. (PYG-02) 9,00% 25/03/2026</t>
  </si>
  <si>
    <t>.         Imperial S.A.E. (PYG-03) 9,00% 25/03/2026</t>
  </si>
  <si>
    <t>.         Núcleo S.A.E (NUC-01) 8,75% 11/03/2025</t>
  </si>
  <si>
    <t>.       Bonos Financieros</t>
  </si>
  <si>
    <t>.         Banco Itaú Paraguay S.A. (TAU PYG01) 6,10% 16/12/2025</t>
  </si>
  <si>
    <t>.         Banco Itaú Paraguay S.A. (TAU PYG04) 6,10% 16/12/2025</t>
  </si>
  <si>
    <t>.         Banco Itaú Paraguay S.A. (TAU PYG05) 6,10% 16/12/2025</t>
  </si>
  <si>
    <t>.       Certficado Depósito de Ahorro</t>
  </si>
  <si>
    <t>.         Finexpar S.A.E.C.A. (FIN AA 4869) 8,00% 12/08/2022</t>
  </si>
  <si>
    <t>.         Finexpar S.A.E.C.A. (FIN AA 4862) 8,00% 12/08/2022</t>
  </si>
  <si>
    <t>.         Finexpar S.A.E.C.A. (FIN AA 4863) 8,00% 12/08/2022</t>
  </si>
  <si>
    <t>.         Finexpar S.A.E.C.A. (FIN AA 4864) 8,00% 12/08/2022</t>
  </si>
  <si>
    <t>.         Finexpar S.A.E.C.A. (FIN AA 4865) 8,00% 12/08/2022</t>
  </si>
  <si>
    <t>.         Finexpar S.A.E.C.A. (FIN AA 4866) 8,00% 12/08/2022</t>
  </si>
  <si>
    <t>.         Finexpar S.A.E.C.A. (FIN AA 4867) 8,00% 12/08/2022</t>
  </si>
  <si>
    <t>.         Banco Nacional de Fomento (BNF AA 3555) 6,85% 29/08/2022</t>
  </si>
  <si>
    <t>.         Banco Nacional de Fomento (BNF AA 3529) 6,85% 29/08/2022</t>
  </si>
  <si>
    <t>.         Banco Nacional de Fomento (BNF AA 3544) 6,85% 29/08/2022</t>
  </si>
  <si>
    <t>.         Banco Nacional de Fomento (BNF AA 3545) 6,85% 29/08/2022</t>
  </si>
  <si>
    <t>.         Banco Nacional de Fomento (BNF AA 3546) 6,85% 29/08/2022</t>
  </si>
  <si>
    <t>.         Banco Nacional de Fomento (BNF AA 3547) 6,85% 29/08/2022</t>
  </si>
  <si>
    <t>.         Banco Nacional de Fomento (BNF AA 3548) 6,85% 29/08/2022</t>
  </si>
  <si>
    <t>.         Banco Nacional de Fomento (BNF AA 3549) 6,85% 29/08/2022</t>
  </si>
  <si>
    <t>.         Banco Continental (CON BP 0912) 9% 18/03/2022</t>
  </si>
  <si>
    <t>.         Banco Continental (CON BP 0905) 8,50% 28/02/2022</t>
  </si>
  <si>
    <t>.         Banco Nacional de Fomento (BNF AA 3542) 6,85% 29/08/2022</t>
  </si>
  <si>
    <t>.         Banco Nacional de Fomento (BNF AA 3543) 6,85% 29/08/2022</t>
  </si>
  <si>
    <t>.         Banco Nacional de Fomento (BNF AA 3541) 6,85% 29/08/2022</t>
  </si>
  <si>
    <t>.         Banco Nacional de Fomento (BNF AA 3558) 6,85% 29/08/2022</t>
  </si>
  <si>
    <t>.         Banco Nacional de Fomento (BNF AA 3556) 6,85% 29/08/2022</t>
  </si>
  <si>
    <t>.         Banco Nacional de Fomento (BNF AA 3557) 6,85% 29/08/2022</t>
  </si>
  <si>
    <t>.         Banco Nacional de Fomento (BNF AA 3554) 6,85% 29/08/2022</t>
  </si>
  <si>
    <t>.         TU Financiera S.A.E.C.A. (TUF AA 5313) 7,25% 23/01/2023</t>
  </si>
  <si>
    <t>.         TU Financiera S.A.E.C.A. (TUF AA 5318) 7,25% 23/01/2023</t>
  </si>
  <si>
    <t>.         TU Financiera S.A.E.C.A. (TUF AA 5320) 7,25% 23/01/2023</t>
  </si>
  <si>
    <t>.         TU Financiera S.A.E.C.A. (TUF AA 5322) 7,25% 23/01/2023</t>
  </si>
  <si>
    <t>.         TU Financiera S.A.E.C.A. (TUF AA 5324) 7,25% 23/01/2023</t>
  </si>
  <si>
    <t>.         TU Financiera S.A.E.C.A. (TUF AA 5327) 7,25% 23/01/2023</t>
  </si>
  <si>
    <t>.         TU Financiera S.A.E.C.A. (TUF AA 5341) 7,25% 23/01/2023</t>
  </si>
  <si>
    <t>.         TU Financiera S.A.E.C.A. (TUF AA 5343) 7,25% 23/01/2023</t>
  </si>
  <si>
    <t>.         TU Financiera S.A.E.C.A. (TUF AA 5345) 7,25% 23/01/2023</t>
  </si>
  <si>
    <t>.         TU Financiera S.A.E.C.A. (TUF AA 5332) 7,25% 23/01/2023</t>
  </si>
  <si>
    <t>.         TU Financiera S.A.E.C.A. (TUF AA 5333) 7,25% 23/01/2023</t>
  </si>
  <si>
    <t>.         TU Financiera S.A.E.C.A. (TUF AA 5334) 7,25% 23/01/2023</t>
  </si>
  <si>
    <t>.         TU Financiera S.A.E.C.A. (TUF AA 5336) 7,25% 23/01/2023</t>
  </si>
  <si>
    <t>.         TU Financiera S.A.E.C.A. (TUF AA 5337) 7,25% 23/01/2023</t>
  </si>
  <si>
    <t>.         TU Financiera S.A.E.C.A. (TUF AA 5340) 7,25% 23/01/2023</t>
  </si>
  <si>
    <t>.         TU Financiera S.A.E.C.A. (TUF AA 5311) 7,75% 22/01/2024</t>
  </si>
  <si>
    <t>.         TU Financiera S.A.E.C.A. (TUF AA 5312) 7,75% 22/01/2024</t>
  </si>
  <si>
    <t>.         TU Financiera S.A.E.C.A. (TUF AA 5314) 7,75% 22/01/2024</t>
  </si>
  <si>
    <t>.         TU Financiera S.A.E.C.A. (TUF AA 5315) 7,75% 22/01/2024</t>
  </si>
  <si>
    <t>.         TU Financiera S.A.E.C.A. (TUF AA 5316) 7,75% 22/01/2024</t>
  </si>
  <si>
    <t>.         TU Financiera S.A.E.C.A. (TUF AA 5317) 7,75% 22/01/2024</t>
  </si>
  <si>
    <t>.         TU Financiera S.A.E.C.A. (TUF AA 5319) 7,75% 22/01/2024</t>
  </si>
  <si>
    <t>.         TU Financiera S.A.E.C.A. (TUF AA 5321) 7,75% 22/01/2024</t>
  </si>
  <si>
    <t>.         TU Financiera S.A.E.C.A. (TUF AA 5323) 7,75% 22/01/2024</t>
  </si>
  <si>
    <t>.         TU Financiera S.A.E.C.A. (TUF AA 5325) 7,75% 22/01/2024</t>
  </si>
  <si>
    <t>.         Banco Nacional de Fomento (BNF AA 3553) 6,85% 29/08/2022</t>
  </si>
  <si>
    <t>.         Banco Continental (CON BY 0345) 8,50% 12/09/2022</t>
  </si>
  <si>
    <t>.         Solar Ahorro y Finanzas S.A.E.C.A (SAF BA 0684) 6,50% 30/01/2023</t>
  </si>
  <si>
    <t>.         Solar Ahorro y Finanzas S.A.E.C.A (SAF BA 0685) 6,50% 30/01/2023</t>
  </si>
  <si>
    <t>.         Solar Ahorro y Finanzas S.A.E.C.A (SAF BA 0686) 6,50% 30/01/2023</t>
  </si>
  <si>
    <t>.         Solar Ahorro y Finanzas S.A.E.C.A (SAF BA 0687) 6,50% 30/01/2023</t>
  </si>
  <si>
    <t>.         Solar Ahorro y Finanzas S.A.E.C.A (SAF BA 0692) 6,50% 30/01/2023</t>
  </si>
  <si>
    <t>.         Solar Ahorro y Finanzas S.A.E.C.A (SAF BA 0694) 6,50% 30/01/2023</t>
  </si>
  <si>
    <t>.         Solar Ahorro y Finanzas S.A.E.C.A (SAF BA 0695) 6,50% 30/01/2023</t>
  </si>
  <si>
    <t>.         Solar Ahorro y Finanzas S.A.E.C.A (SAF BA 0696) 6,50% 30/01/2023</t>
  </si>
  <si>
    <t>.         Solar Ahorro y Finanzas S.A.E.C.A (SAF BA 0697) 6,50% 30/01/2023</t>
  </si>
  <si>
    <t>.         Solar Ahorro y Finanzas S.A.E.C.A (SAF BA 0698) 6,50% 30/01/2023</t>
  </si>
  <si>
    <t>.         Solar Ahorro y Finanzas S.A.E.C.A (SAF BA 0699) 6,50% 30/01/2023</t>
  </si>
  <si>
    <t>.         Solar Ahorro y Finanzas S.A.E.C.A (SAF BA 0700) 6,50% 30/01/2023</t>
  </si>
  <si>
    <t>.         Solar Ahorro y Finanzas S.A.E.C.A (SAF BA 0701) 6,50% 30/01/2023</t>
  </si>
  <si>
    <t>.         Solar Ahorro y Finanzas S.A.E.C.A (SAF BA 0702) 6,50% 30/01/2023</t>
  </si>
  <si>
    <t>.         Solar Ahorro y Finanzas S.A.E.C.A (SAF BA 0688) 6,50% 30/01/2023</t>
  </si>
  <si>
    <t>.         Solar Ahorro y Finanzas S.A.E.C.A (SAF BA 0689) 6,50% 30/01/2023</t>
  </si>
  <si>
    <t>.         Solar Ahorro y Finanzas S.A.E.C.A (SAF BA 0690) 6,50% 30/01/2023</t>
  </si>
  <si>
    <t>.         Solar Ahorro y Finanzas S.A.E.C.A (SAF BA 0691) 6,50% 30/01/2023</t>
  </si>
  <si>
    <t>.         Solar Ahorro y Finanzas S.A.E.C.A (SAF BA 0693) 6,50% 30/01/2023</t>
  </si>
  <si>
    <t>.         Solar Ahorro y Finanzas S.A.E.C.A (SAF BA 0715) 6,25% 02/02/2023</t>
  </si>
  <si>
    <t>.         Solar Ahorro y Finanzas S.A.E.C.A (SAF BA 0716) 6,25% 02/02/2023</t>
  </si>
  <si>
    <t>.         Solar Ahorro y Finanzas S.A.E.C.A (SAF BA 0717) 6,25% 02/02/2023</t>
  </si>
  <si>
    <t>.         Finexpar S.A.E.C.A (AA 5491) 6,25% 22/08/2022</t>
  </si>
  <si>
    <t>.         Finexpar S.A.E.C.A (AA 5497) 6,25% 22/08/2022</t>
  </si>
  <si>
    <t>.         Finexpar S.A.E.C.A (AA 5498) 6,25% 22/08/2022</t>
  </si>
  <si>
    <t>.         Finexpar S.A.E.C.A (AA 5499) 6,25% 22/08/2022</t>
  </si>
  <si>
    <t>.         Finexpar S.A.E.C.A (AA 5500) 6,25% 22/08/2022</t>
  </si>
  <si>
    <t>.         Finexpar S.A.E.C.A (AA 5501) 6,25% 22/08/2022</t>
  </si>
  <si>
    <t>.         Finexpar S.A.E.C.A (AA 5502) 6,25% 22/08/2022</t>
  </si>
  <si>
    <t>.         Finexpar S.A.E.C.A (AA 5503) 6,25% 22/08/2022</t>
  </si>
  <si>
    <t>.         Finexpar S.A.E.C.A (AA 5504) 6,25% 22/08/2022</t>
  </si>
  <si>
    <t>.         Finexpar S.A.E.C.A (AA 5505) 6,25% 22/08/2022</t>
  </si>
  <si>
    <t>.         Finexpar S.A.E.C.A (AA 5492) 6,75% 20/02/2023</t>
  </si>
  <si>
    <t>.         Finexpar S.A.E.C.A (AA 5493) 6,75% 20/02/2023</t>
  </si>
  <si>
    <t>.         Finexpar S.A.E.C.A (AA 5494) 6,75% 20/02/2023</t>
  </si>
  <si>
    <t>.         Finexpar S.A.E.C.A (AA 5495) 6,75% 20/02/2023</t>
  </si>
  <si>
    <t>.         Finexpar S.A.E.C.A (AA 5496) 6,75% 20/02/2023</t>
  </si>
  <si>
    <t>.         Finexpar S.A.E.C.A (AA 5484) 6,75% 20/02/2023</t>
  </si>
  <si>
    <t>.         Finexpar S.A.E.C.A (AA 5487) 6,75% 20/02/2023</t>
  </si>
  <si>
    <t>.         Finexpar S.A.E.C.A (AA 5489) 6,75% 20/02/2023</t>
  </si>
  <si>
    <t>.         Finexpar S.A.E.C.A (AA 5488) 6,75% 20/02/2023</t>
  </si>
  <si>
    <t>.         Finexpar S.A.E.C.A (AA 5490) 6,75% 20/02/2023</t>
  </si>
  <si>
    <t>.         Finexpar Financiera S.A.E.C.A. (FIN AA 5687) 6,00% 07/11/2022</t>
  </si>
  <si>
    <t>.         Finexpar Financiera S.A.E.C.A. (FIN AA 5688) 6,00% 07/11/2022</t>
  </si>
  <si>
    <t>.         Finexpar Financiera S.A.E.C.A. (FIN AA 5689) 6,00% 07/11/2022</t>
  </si>
  <si>
    <t>.         Finexpar Financiera S.A.E.C.A. (FIN AA 5690) 6,00% 07/11/2022</t>
  </si>
  <si>
    <t>.         Finexpar Financiera S.A.E.C.A. (FIN AA 5691) 6,00% 07/11/2022</t>
  </si>
  <si>
    <t>.         Finexpar Financiera S.A.E.C.A. (FIN AA 5692) 6,00% 07/11/2022</t>
  </si>
  <si>
    <t>.         Finexpar Financiera S.A.E.C.A. (FIN AA 5693) 6,00% 07/11/2022</t>
  </si>
  <si>
    <t>.         Finexpar Financiera S.A.E.C.A. (FIN AA 5694) 6,00% 07/11/2022</t>
  </si>
  <si>
    <t>.         Finexpar Financiera S.A.E.C.A. (FIN AA 5695) 6,00% 07/11/2022</t>
  </si>
  <si>
    <t>.         Finexpar Financiera S.A.E.C.A. (FIN AA 5696) 6,00% 07/11/2022</t>
  </si>
  <si>
    <t>.         Finexpar Financiera S.A.E.C.A. (FIN AA 5697) 6,00% 07/11/2022</t>
  </si>
  <si>
    <t>.         Finexpar Financiera S.A.E.C.A. (FIN AA 5698) 6,00% 07/11/2022</t>
  </si>
  <si>
    <t>.         Finexpar Financiera S.A.E.C.A. (FIN AA 5699) 6,00% 07/11/2022</t>
  </si>
  <si>
    <t>.         Finexpar Financiera S.A.E.C.A. (FIN AA 5700) 6,00% 07/11/2022</t>
  </si>
  <si>
    <t>.         Finexpar Financiera S.A.E.C.A. (FIN AA 5701) 6,00% 07/11/2022</t>
  </si>
  <si>
    <t>.         Finexpar Financiera S.A.E.C.A. (FIN AA 5702) 6,00% 07/11/2022</t>
  </si>
  <si>
    <t>.         Finexpar Financiera S.A.E.C.A. (FIN AA 5703) 6,00% 07/11/2022</t>
  </si>
  <si>
    <t>.         Finexpar Financiera S.A.E.C.A. (FIN AA 5704) 6,00% 07/11/2022</t>
  </si>
  <si>
    <t>.         Finexpar Financiera S.A.E.C.A. (FIN AA 5705) 6,00% 07/11/2022</t>
  </si>
  <si>
    <t>.         Finexpar Financiera S.A.E.C.A. (FIN AA 5706) 6,00% 07/11/2022</t>
  </si>
  <si>
    <t>.         Banco Nacional de Fomento (AA 5153) 6,85% 06/05/2024</t>
  </si>
  <si>
    <t>.         Banco Nacional de Fomento (AA 5154) 6,85% 06/05/2024</t>
  </si>
  <si>
    <t>.         Banco Nacional de Fomento (AA 5149) 6,85% 06/05/2024</t>
  </si>
  <si>
    <t>.         Banco Nacional de Fomento (AA 5150) 6,85% 06/05/2024</t>
  </si>
  <si>
    <t>.         Banco Nacional de Fomento (AA 5151) 6,85% 06/05/2024</t>
  </si>
  <si>
    <t>.         Banco Nacional de Fomento (AA 5152) 6,85% 06/05/2024</t>
  </si>
  <si>
    <t>.         Solar Ahorro y Finanzas S.A.E.C.A. (BA 0860) 6,00% 16/05/2023</t>
  </si>
  <si>
    <t>.         Solar Ahorro y Finanzas S.A.E.C.A. (BA 0861) 6,00% 16/05/2023</t>
  </si>
  <si>
    <t>.         Solar Ahorro y Finanzas S.A.E.C.A. (BA 0862) 6,00% 16/05/2023</t>
  </si>
  <si>
    <t>.         Solar Ahorro y Finanzas S.A.E.C.A. (BA 0863) 6,00% 16/05/2023</t>
  </si>
  <si>
    <t>.         Solar Ahorro y Finanzas S.A.E.C.A. (BA 0864) 6,00% 16/05/2023</t>
  </si>
  <si>
    <t>.         Solar Ahorro y Finanzas S.A.E.C.A. (BA 0865) 6,00% 16/05/2023</t>
  </si>
  <si>
    <t>.         Solar Ahorro y Finanzas S.A.E.C.A. (BA 0866) 6,00% 16/05/2023</t>
  </si>
  <si>
    <t>.         Solar Ahorro y Finanzas S.A.E.C.A. (BA 0867) 6,00% 16/05/2023</t>
  </si>
  <si>
    <t>.         Solar Ahorro y Finanzas S.A.E.C.A. (BA 0868) 6,00% 16/05/2023</t>
  </si>
  <si>
    <t>.         Solar Ahorro y Finanzas S.A.E.C.A. (BA 0869) 6,00% 16/05/2023</t>
  </si>
  <si>
    <t>.         Solar Ahorro y Finanzas S.A.E.C.A. (BA 0870) 6,00% 16/05/2023</t>
  </si>
  <si>
    <t>.         Solar Ahorro y Finanzas S.A.E.C.A. (BA 0871) 6,00% 16/05/2023</t>
  </si>
  <si>
    <t>.   Créditos</t>
  </si>
  <si>
    <t>.     Intereses a Cobrar</t>
  </si>
  <si>
    <t>. PASIVO</t>
  </si>
  <si>
    <t>.   Deudas</t>
  </si>
  <si>
    <t>.     Utilidades Diferidas</t>
  </si>
  <si>
    <t>.     Otras Deudas</t>
  </si>
  <si>
    <t>.       Fracciones no Integradas a Cancelar</t>
  </si>
  <si>
    <t>.     Provisiones</t>
  </si>
  <si>
    <t>.       Provisión Honorarios de Administración Sociedad Gerente (Clase A)</t>
  </si>
  <si>
    <t>.       Provisión Honorarios Sociedad Gerente IVA (Clase A)</t>
  </si>
  <si>
    <t>. PATRIMONIO NETO</t>
  </si>
  <si>
    <t>.   Capital</t>
  </si>
  <si>
    <t>.     Suscripciones</t>
  </si>
  <si>
    <t>.     Rescates</t>
  </si>
  <si>
    <t>.     Egresos en guaranies</t>
  </si>
  <si>
    <t>.       Costo Certificado Depósito de Ahorro</t>
  </si>
  <si>
    <t>.     Egresos Varios</t>
  </si>
  <si>
    <t>.       Gastos Bursátiles</t>
  </si>
  <si>
    <t>.       Honorarios de Administración</t>
  </si>
  <si>
    <t>.         Honorarios Administración Sociedad Gerente Clase A</t>
  </si>
  <si>
    <t>.         Honorarios Administración Sociedad Gerente IVA Clase A</t>
  </si>
  <si>
    <t>.     Ingresos en Guaranies</t>
  </si>
  <si>
    <t>.       Ventas Certificado Depósito de Ahorro</t>
  </si>
  <si>
    <t>.     Rentas</t>
  </si>
  <si>
    <t>.       Renta Bonos Corporativo</t>
  </si>
  <si>
    <t>.       Renta Certificado Depósito de Ahorro</t>
  </si>
  <si>
    <t>.     Intereses</t>
  </si>
  <si>
    <t>.       Intereses Aperturas Colocadoras</t>
  </si>
  <si>
    <t>.     Resultado por Tenencia</t>
  </si>
  <si>
    <t>.       Resultado por Tenencia Bonos Públicos</t>
  </si>
  <si>
    <t>.       Resultado por Tenencia Bonos Corporativos</t>
  </si>
  <si>
    <t>.       Resultado por Tenencia Bonos Financieros</t>
  </si>
  <si>
    <t>.       Resultado por Tenencia Certificado Depósito de Ahorro</t>
  </si>
  <si>
    <t xml:space="preserve">Total Deudor </t>
  </si>
  <si>
    <t xml:space="preserve">Total Acreedor </t>
  </si>
  <si>
    <t>***  I  : Cuenta Imputable</t>
  </si>
  <si>
    <t>***  NI : Cuenta No Imputable</t>
  </si>
  <si>
    <t>Clasificacion</t>
  </si>
  <si>
    <t>Para los EEFF</t>
  </si>
  <si>
    <t>Código Cuenta</t>
  </si>
  <si>
    <t>***</t>
  </si>
  <si>
    <t>GS</t>
  </si>
  <si>
    <t>NI</t>
  </si>
  <si>
    <t>I</t>
  </si>
  <si>
    <t>PASIVO</t>
  </si>
  <si>
    <t>PN</t>
  </si>
  <si>
    <t>EGRESO</t>
  </si>
  <si>
    <t>INGRESO</t>
  </si>
  <si>
    <t>Control</t>
  </si>
  <si>
    <t xml:space="preserve">TOTAL </t>
  </si>
  <si>
    <t>SALDOS</t>
  </si>
  <si>
    <t>(Nota 4.5)</t>
  </si>
  <si>
    <t>HOJA DE TRABAJO</t>
  </si>
  <si>
    <t>BALANCE Y RESULTADOS</t>
  </si>
  <si>
    <t>ELIMINACIONES</t>
  </si>
  <si>
    <t>VARIACIÓN</t>
  </si>
  <si>
    <t>ACTIVIDADES OPERATIVAS</t>
  </si>
  <si>
    <t>ACTIVIDADES DE FINANCIACION</t>
  </si>
  <si>
    <t>DEBITOS</t>
  </si>
  <si>
    <t>CRÉDITOS</t>
  </si>
  <si>
    <t>DEBITOS (CRÉDITOS)</t>
  </si>
  <si>
    <t>(Aumento) Disminución Deudores por operaciones</t>
  </si>
  <si>
    <t>(Aumento) Disminución intereses a cobrar</t>
  </si>
  <si>
    <t>Aumento (Disminución) en Acreedores por operaciones</t>
  </si>
  <si>
    <t>Aumento (Disminución) en Otros Pasivos</t>
  </si>
  <si>
    <t>RESCATES</t>
  </si>
  <si>
    <t>SUSCRIPCIONES</t>
  </si>
  <si>
    <t>Resultado del Ejercicio</t>
  </si>
  <si>
    <t>Totales</t>
  </si>
  <si>
    <t>Activo Neto</t>
  </si>
  <si>
    <t>Flujos de Efectivo</t>
  </si>
  <si>
    <t>Variación del Activo Neto</t>
  </si>
  <si>
    <t>Notas a los Estados Financieros (Nota 1 a Nota 3.5)</t>
  </si>
  <si>
    <t>Nota 1 a Nota 3.5'!A1</t>
  </si>
  <si>
    <t>Notas a los Estados Financieros (Nota 3.6 a Nota 8)</t>
  </si>
  <si>
    <t>Nota 3.6 a Nota 8'!A1</t>
  </si>
  <si>
    <t>.         Telecel S.A.E. 9,25% 29/05/2026</t>
  </si>
  <si>
    <t>.     Rentas y Amortizaciones a cobrar</t>
  </si>
  <si>
    <t>.       Rentas a cobrar Certificado Deposito de Ahorro</t>
  </si>
  <si>
    <t>.         Banco Nacional de Fomento (AA 4727) 6,85% 26/02/2024</t>
  </si>
  <si>
    <t>.         Banco Nacional de Fomento (AA 4728) 6,85% 26/02/2024</t>
  </si>
  <si>
    <t>.         Banco Nacional de Fomento (AA 4729) 6,85% 26/02/2024</t>
  </si>
  <si>
    <t>.         Banco Nacional de Fomento (AA 4730) 6,85% 26/02/2024</t>
  </si>
  <si>
    <t>.         Banco Nacional de Fomento (AA 4732) 6,85% 26/02/2024</t>
  </si>
  <si>
    <t>.         Banco Nacional de Fomento (AA 4923) 6,85% 18/03/2024</t>
  </si>
  <si>
    <t>.         Banco Nacional de Fomento (AA 4922) 6,85% 18/03/2024</t>
  </si>
  <si>
    <t>.         Banco Nacional de Fomento (AA 4921) 6,85% 18/03/2024</t>
  </si>
  <si>
    <t>.         Banco Nacional de Fomento (AA 4920) 6,85% 18/03/2024</t>
  </si>
  <si>
    <t>.         Banco Nacional de Fomento (AA 4913) 6,85% 18/03/2024</t>
  </si>
  <si>
    <t>.         Banco Nacional de Fomento (AA 4912) 6,85% 18/03/2024</t>
  </si>
  <si>
    <t>.         Banco Nacional de Fomento (AA 4911) 6,85% 18/03/2024</t>
  </si>
  <si>
    <t>.         Banco Nacional de Fomento (AA 4909) 6,85% 18/03/2024</t>
  </si>
  <si>
    <t>.         Banco Nacional de Fomento (AA 4908) 6,85% 18/03/2024</t>
  </si>
  <si>
    <t>.         Banco Nacional de Fomento (AA 4955) 6,15% 27/03/2023</t>
  </si>
  <si>
    <t>.         Banco Nacional de Fomento (AA 4956) 6,15% 27/03/2023</t>
  </si>
  <si>
    <t>.         Finexpar Financiera S.A.E.C.A. (FIN AA 5684) 6,00% 07/11/2022</t>
  </si>
  <si>
    <t>.         Finexpar Financiera S.A.E.C.A. (FIN AA 5685) 6,00% 07/11/2022</t>
  </si>
  <si>
    <t>.         Finexpar Financiera S.A.E.C.A. (FIN AA 5686) 6,00% 07/11/2022</t>
  </si>
  <si>
    <t>.         Banco Nacional de Fomento (AA 3402) 7,30% 15/08/2023</t>
  </si>
  <si>
    <t>.         Banco Nacional de Fomento (AA 3505) 6,85% 29/08/2022</t>
  </si>
  <si>
    <t>.         Banco Nacional de Fomento (AA 3506) 6,85% 29/08/2022</t>
  </si>
  <si>
    <t>.         Finexpar S.A.E.C.A. (AA 5605) 6,60% 10/10/2022</t>
  </si>
  <si>
    <t>.         Finexpar S.A.E.C.A. (AA 5606) 6,60% 10/10/2022</t>
  </si>
  <si>
    <t>.         Solar Ahorro y Finanzas S.A.E.C.A. (BA 0852) 6,00% 16/05/2023</t>
  </si>
  <si>
    <t>.         Solar Ahorro y Finanzas S.A.E.C.A. (BA 0853) 6,00% 16/05/2023</t>
  </si>
  <si>
    <t>.         Solar Ahorro y Finanzas S.A.E.C.A. (BA 0854) 6,00% 16/05/2023</t>
  </si>
  <si>
    <t>.         Solar Ahorro y Finanzas S.A.E.C.A. (BA 0855) 6,00% 16/05/2023</t>
  </si>
  <si>
    <t>.         Solar Ahorro y Finanzas S.A.E.C.A. (BA 0856) 6,00% 16/05/2023</t>
  </si>
  <si>
    <t>.         Solar Ahorro y Finanzas S.A.E.C.A. (BA 0857) 6,00% 16/05/2023</t>
  </si>
  <si>
    <t>.         Solar Ahorro y Finanzas S.A.E.C.A. (BA 0858) 6,00% 16/05/2023</t>
  </si>
  <si>
    <t>.         Solar Ahorro y Finanzas S.A.E.C.A. (BA 0859) 6,00% 16/05/2023</t>
  </si>
  <si>
    <t>(Cifras expresadas en guaraníes)</t>
  </si>
  <si>
    <t>Intereses a Cobrar Plazo Fijo</t>
  </si>
  <si>
    <t>.         Telecel S.A.E. (TEL 03) 6,70% 29/09/2028</t>
  </si>
  <si>
    <t>.         Banco Nacional de Fomento (BNF AA 4731) 6,85% 26/02/2024</t>
  </si>
  <si>
    <t>.         Banco Nacional de Fomento (AA 4919) 6,85% 18/03/2024</t>
  </si>
  <si>
    <t>.         Banco Nacional de Fomento (AA 4917) 6,85% 18/03/2024</t>
  </si>
  <si>
    <t>.         Banco Nacional de Fomento (AA 4916) 6,85% 18/03/2024</t>
  </si>
  <si>
    <t>.         Banco Nacional de Fomento (AA 4915) 6,85% 18/03/2024</t>
  </si>
  <si>
    <t>.         Banco Nacional de Fomento (AA 4914) 6,85% 18/03/2024</t>
  </si>
  <si>
    <t>.         Banco Nacional de Fomento (AA 4882) 6,85% 18/03/2024</t>
  </si>
  <si>
    <t>.         Banco Nacional de Fomento (AA 4883) 6,85% 18/03/2024</t>
  </si>
  <si>
    <t>.         Banco Nacional de Fomento (AA 4884) 6,85% 18/03/2024</t>
  </si>
  <si>
    <t>.         Banco Nacional de Fomento (AA 4885) 6,85% 18/03/2024</t>
  </si>
  <si>
    <t>.         Banco Familiar S.A.E.C.A. (ND 6026) 7,00% 01/08/2022</t>
  </si>
  <si>
    <t>.         Bancop S.A. (AA 2252) 7,00% 20/12/2022</t>
  </si>
  <si>
    <t>.         Bancop S.A. (AA 2253) 7,00% 20/12/2022</t>
  </si>
  <si>
    <t>.         Bancop S.A. (AA 2254) 7,00% 20/12/2022</t>
  </si>
  <si>
    <t>.         Bancop S.A. (AA 2255) 7,00% 20/12/2022</t>
  </si>
  <si>
    <t>.         Bancop S.A. (AA 2256) 7,00% 20/12/2022</t>
  </si>
  <si>
    <t>.         Bancop S.A. (AA 2257) 7,00% 20/12/2022</t>
  </si>
  <si>
    <t>.         Bancop S.A. (AA 2258) 7,00% 20/12/2022</t>
  </si>
  <si>
    <t>.         Bancop S.A. (AA 2259) 7,00% 20/12/2022</t>
  </si>
  <si>
    <t>.         Bancop S.A. (AA 2260) 7,00% 20/12/2022</t>
  </si>
  <si>
    <t>.         Bancop S.A. (AA 2261) 7,00% 20/12/2022</t>
  </si>
  <si>
    <t>.         Bancop S.A. (AA 2262) 7,00% 20/12/2022</t>
  </si>
  <si>
    <t>.         Bancop S.A. (AA 2263) 7,00% 20/12/2022</t>
  </si>
  <si>
    <t>.         Banco Continental S.A.E.C.A. (AG 4562) 6,25% 05/09/2022</t>
  </si>
  <si>
    <t>.         Banco Continental S.A.E.C.A. (AS 1649) 6,75% 24/08/2022</t>
  </si>
  <si>
    <t>.         Banco Continental S.A.E.C.A. (CE 0049) 7,50% 12/05/2022</t>
  </si>
  <si>
    <t>.         Banco Continental S.A.E.C.A. (CR 0003) 7,25% 05/08/2022</t>
  </si>
  <si>
    <t>.         Regional Casa de Bolsa S.A.</t>
  </si>
  <si>
    <t>.       Aperturas Colocadoras</t>
  </si>
  <si>
    <t>.       Intereses a cobrar apertura</t>
  </si>
  <si>
    <t>.       Rentas a cobrar Bonos Públicos</t>
  </si>
  <si>
    <t>.       Rentas a cobrar Bonos Financieros</t>
  </si>
  <si>
    <t>.       Intereses no Devengados Apertura</t>
  </si>
  <si>
    <t>.         Botes (PYG 05) 7,90% 24/10/2028</t>
  </si>
  <si>
    <t>.     Resultado Acumulado</t>
  </si>
  <si>
    <t>.     Resultado del Ejercicio</t>
  </si>
  <si>
    <t>. RESULTADO DEL EJERCICIO</t>
  </si>
  <si>
    <t>.   EGRESOS</t>
  </si>
  <si>
    <t>.   INGRESOS</t>
  </si>
  <si>
    <t>Disponibilidades</t>
  </si>
  <si>
    <t>Comisión de Corretaje</t>
  </si>
  <si>
    <t>APORTANTES</t>
  </si>
  <si>
    <t>TOTAL ACTIVO NETO
AL 31/12/2021</t>
  </si>
  <si>
    <r>
      <t>Se entiende que</t>
    </r>
    <r>
      <rPr>
        <b/>
        <sz val="12"/>
        <color theme="1"/>
        <rFont val="Arial Narrow"/>
        <family val="2"/>
      </rPr>
      <t xml:space="preserve"> “valores negociables de renta fija”</t>
    </r>
    <r>
      <rPr>
        <sz val="12"/>
        <color theme="1"/>
        <rFont val="Arial Narrow"/>
        <family val="2"/>
      </rPr>
      <t xml:space="preserve"> se refiere a aquellos títulos representativos de deuda que otorgan a quien los posee, el derecho de recibir un interés predeterminado de acuerdo a una variable específica, durante un plazo preestablecido.
</t>
    </r>
  </si>
  <si>
    <r>
      <rPr>
        <b/>
        <sz val="12"/>
        <color theme="1"/>
        <rFont val="Arial Narrow"/>
        <family val="2"/>
      </rPr>
      <t>Diversificación de las inversiones por emisor y grupo empresarial:</t>
    </r>
    <r>
      <rPr>
        <sz val="12"/>
        <color theme="1"/>
        <rFont val="Arial Narrow"/>
        <family val="2"/>
      </rPr>
      <t xml:space="preserve">
Los límites de diversificación por emisor y grupo empresarial son:
</t>
    </r>
    <r>
      <rPr>
        <b/>
        <sz val="12"/>
        <color theme="1"/>
        <rFont val="Arial Narrow"/>
        <family val="2"/>
      </rPr>
      <t xml:space="preserve">i. Límite máximo de inversión por emisor: </t>
    </r>
    <r>
      <rPr>
        <sz val="12"/>
        <color theme="1"/>
        <rFont val="Arial Narrow"/>
        <family val="2"/>
      </rPr>
      <t xml:space="preserve">10% de los activos del Fondo y del total de patrimonio neto de la entidad emisora; y
</t>
    </r>
    <r>
      <rPr>
        <b/>
        <sz val="12"/>
        <color theme="1"/>
        <rFont val="Arial Narrow"/>
        <family val="2"/>
      </rPr>
      <t xml:space="preserve">ii. Límite máximo de inversión por emisor y su grupo empresarial: </t>
    </r>
    <r>
      <rPr>
        <sz val="12"/>
        <color theme="1"/>
        <rFont val="Arial Narrow"/>
        <family val="2"/>
      </rPr>
      <t>25% de los activos del Fondo.</t>
    </r>
  </si>
  <si>
    <r>
      <rPr>
        <b/>
        <sz val="12"/>
        <color theme="1"/>
        <rFont val="Arial Narrow"/>
        <family val="2"/>
      </rPr>
      <t>Bolsa de Valores y Productos de Asunción S.A.:</t>
    </r>
    <r>
      <rPr>
        <sz val="12"/>
        <color theme="1"/>
        <rFont val="Arial Narrow"/>
        <family val="2"/>
      </rPr>
      <t xml:space="preserve"> Fue Constituida por decreto del poder Ejecutivo N° 38.088 de fecha 20 de marzo de 1987, inscripta en el registro publico de comercio en el Año 1978</t>
    </r>
  </si>
  <si>
    <r>
      <rPr>
        <b/>
        <sz val="12"/>
        <color theme="1"/>
        <rFont val="Arial Narrow"/>
        <family val="2"/>
      </rPr>
      <t>Regional Casa de Bolsa S.A.:</t>
    </r>
    <r>
      <rPr>
        <sz val="12"/>
        <color theme="1"/>
        <rFont val="Arial Narrow"/>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</si>
  <si>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r>
      <rPr>
        <b/>
        <sz val="12"/>
        <color theme="1"/>
        <rFont val="Arial Narrow"/>
        <family val="2"/>
      </rPr>
      <t>Banco Central del Paraguay.:</t>
    </r>
    <r>
      <rPr>
        <sz val="12"/>
        <color theme="1"/>
        <rFont val="Arial Narrow"/>
        <family val="2"/>
      </rPr>
      <t xml:space="preserve">  Regido por la Ley N° 489/95  Orgánica del Banco Central del Paraguay y la Ley 6.104/2018 que modifica y amplia la Ley 489/95</t>
    </r>
  </si>
  <si>
    <r>
      <rPr>
        <b/>
        <sz val="12"/>
        <color theme="1"/>
        <rFont val="Arial Narrow"/>
        <family val="2"/>
      </rPr>
      <t>Títulos Físicos (de ser adquiridos):</t>
    </r>
    <r>
      <rPr>
        <sz val="12"/>
        <color theme="1"/>
        <rFont val="Arial Narrow"/>
        <family val="2"/>
      </rPr>
      <t xml:space="preserve"> Serán Custodiados en la bóveda de Regional Casa de Bolsa S.A., de acuerdo a los procedimientos de seguridad y control de la mencionada entidad.</t>
    </r>
  </si>
  <si>
    <r>
      <rPr>
        <b/>
        <sz val="12"/>
        <color theme="1"/>
        <rFont val="Arial Narrow"/>
        <family val="2"/>
      </rPr>
      <t>Títulos Desmaterializados (de ser adquiridos):</t>
    </r>
    <r>
      <rPr>
        <sz val="12"/>
        <color theme="1"/>
        <rFont val="Arial Narrow"/>
        <family val="2"/>
      </rPr>
      <t xml:space="preserve"> Serán Custodiados por la Bolsa de Valores y Productos  de Asunción S.A. (BVPASA) bajo la cuenta corriente creada en dicha entidad y en el Banco Central del Paraguay para los bonos soberanos, que es la depositaria electrónica de Valores de la Republica del Paraguay.</t>
    </r>
  </si>
  <si>
    <r>
      <rPr>
        <b/>
        <sz val="12"/>
        <rFont val="Arial Narrow"/>
        <family val="2"/>
      </rPr>
      <t xml:space="preserve">a. Títulos de deudas: </t>
    </r>
    <r>
      <rPr>
        <sz val="12"/>
        <rFont val="Arial Narrow"/>
        <family val="2"/>
      </rPr>
      <t>Los títulos de deuda son reconocidos a su valor de incorporación más los intereses devengados a la fecha de cada ejercicio; cuando las inversiones incluyen cláusulas de ajuste, las mismas se realizan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</si>
  <si>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2"/>
        <rFont val="Arial Narrow"/>
        <family val="2"/>
      </rPr>
      <t xml:space="preserve">b. Operaciones de Reporto: </t>
    </r>
    <r>
      <rPr>
        <sz val="12"/>
        <rFont val="Arial Narrow"/>
        <family val="2"/>
      </rPr>
      <t>Las operaciones de reporto son registradas a su costo de adquisición mas las primas por diferencia de precios devengadas a cobrar. Las primas generadas por estas operaciones son registradas en resultados conforme se devengan</t>
    </r>
  </si>
  <si>
    <r>
      <rPr>
        <b/>
        <sz val="12"/>
        <color theme="1"/>
        <rFont val="Arial Narrow"/>
        <family val="2"/>
      </rPr>
      <t xml:space="preserve">a. Ingresos : </t>
    </r>
    <r>
      <rPr>
        <sz val="12"/>
        <color theme="1"/>
        <rFont val="Arial Narrow"/>
        <family val="2"/>
      </rPr>
      <t>Los Intereses sobre títulos y otros valores, así como las primas por diferencia de precios  generados durante el ejercicio son registrados como conforme se devengan.</t>
    </r>
  </si>
  <si>
    <r>
      <t xml:space="preserve">b. Egresos: </t>
    </r>
    <r>
      <rPr>
        <sz val="12"/>
        <color theme="1"/>
        <rFont val="Arial Narrow"/>
        <family val="2"/>
      </rPr>
      <t>Los gastos se reconocen en el estado de resultado de acuerdo al criterio de lo devengado, cuando ha surgido un decremento en los beneficios económicos futuros, relacionados con una disminución  en los activos o un incremento en los pasivos</t>
    </r>
  </si>
  <si>
    <t>3.6) Gastos Operacionales y Comisión de la Sociedad Administradora:</t>
  </si>
  <si>
    <t>Gastos Bursatiles</t>
  </si>
  <si>
    <t xml:space="preserve">Banco Regional  S.A.E.C.A. - Cuenta Operativa </t>
  </si>
  <si>
    <t>% De las Inversiones según Reglam. Interno</t>
  </si>
  <si>
    <t>Banco Familiar S.A.E.C.A.</t>
  </si>
  <si>
    <t>Bancop S.A.</t>
  </si>
  <si>
    <t>Ministerio de Hacienda</t>
  </si>
  <si>
    <t>Núcleo S.A.E.</t>
  </si>
  <si>
    <t>Solar Ahorro y Finanzas S.A.E.C.A</t>
  </si>
  <si>
    <t>Tu Financiera S.A.E.C.A.</t>
  </si>
  <si>
    <t>02/11/2020</t>
  </si>
  <si>
    <t>21/10/2020</t>
  </si>
  <si>
    <t>27/01/2021</t>
  </si>
  <si>
    <t>01/11/2021</t>
  </si>
  <si>
    <t>26/01/2021</t>
  </si>
  <si>
    <t>29/01/2021</t>
  </si>
  <si>
    <t>02/07/2021</t>
  </si>
  <si>
    <t>01/09/2021</t>
  </si>
  <si>
    <t>28/07/2021</t>
  </si>
  <si>
    <t>24/09/2021</t>
  </si>
  <si>
    <t>17/09/2021</t>
  </si>
  <si>
    <t>22/09/2021</t>
  </si>
  <si>
    <t>01/10/2021</t>
  </si>
  <si>
    <t>20/07/2021</t>
  </si>
  <si>
    <t>06/08/2021</t>
  </si>
  <si>
    <t>06/05/2021</t>
  </si>
  <si>
    <t>08/02/2021</t>
  </si>
  <si>
    <t>11/12/2020</t>
  </si>
  <si>
    <t>05/03/2021</t>
  </si>
  <si>
    <t>19/10/2021</t>
  </si>
  <si>
    <t>18/12/2020</t>
  </si>
  <si>
    <t>14/01/2021</t>
  </si>
  <si>
    <t>05/05/2021</t>
  </si>
  <si>
    <t>17/02/2021</t>
  </si>
  <si>
    <t>08/09/2021</t>
  </si>
  <si>
    <t>26/03/2021</t>
  </si>
  <si>
    <t>19/04/2021</t>
  </si>
  <si>
    <t>20/04/2021</t>
  </si>
  <si>
    <t>08/04/2021</t>
  </si>
  <si>
    <t>12/03/2021</t>
  </si>
  <si>
    <t>02/02/2021</t>
  </si>
  <si>
    <t>13/05/2021</t>
  </si>
  <si>
    <t>16/03/2021</t>
  </si>
  <si>
    <t>17/03/2021</t>
  </si>
  <si>
    <t>04/08/2021</t>
  </si>
  <si>
    <t>20/01/2021</t>
  </si>
  <si>
    <t>Certificado de Depósito de Ahorro</t>
  </si>
  <si>
    <t>Repo Colocador</t>
  </si>
  <si>
    <t xml:space="preserve">Intereses a Cobrar Plazo Fijo </t>
  </si>
  <si>
    <t>-</t>
  </si>
  <si>
    <t>A continuación se detalla la composición:</t>
  </si>
  <si>
    <t>Privado</t>
  </si>
  <si>
    <r>
      <t xml:space="preserve">FONDO MUTUO RF CASH PYG
</t>
    </r>
    <r>
      <rPr>
        <b/>
        <sz val="16"/>
        <color theme="0"/>
        <rFont val="Arial Narrow"/>
        <family val="2"/>
      </rPr>
      <t>Administrado por: Regional Administradora de Fondos Patrimoniales 
de Inversión S.A.</t>
    </r>
  </si>
  <si>
    <t>Cementos Concepción S.A.E.</t>
  </si>
  <si>
    <t>Imperial Compañía Distribuidora De Petróleo Y Derivados S.A.E.</t>
  </si>
  <si>
    <t>Activo Neto'!A1</t>
  </si>
  <si>
    <t>Estado de Ingresos y Egresos'!A1</t>
  </si>
  <si>
    <t>Flujos de Efectivo'!A1</t>
  </si>
  <si>
    <t>Variacion del Activo Neto'!A1</t>
  </si>
  <si>
    <t>% De las Inversiones por Grupo Economico (dato no auditado)</t>
  </si>
  <si>
    <t xml:space="preserve">A continuación se expone la informacion respecto a los instrumentos adquiridos     
</t>
  </si>
  <si>
    <t>Sudameris Bank S.A.E.C.A.</t>
  </si>
  <si>
    <t>RESULTADO DEL PERÍODO</t>
  </si>
  <si>
    <t>Saldo al inicio del período</t>
  </si>
  <si>
    <t>Movimientos del Período</t>
  </si>
  <si>
    <t>Resultado del Período</t>
  </si>
  <si>
    <t>Saldo al final del Período</t>
  </si>
  <si>
    <t>Efectivo al comienzo del período</t>
  </si>
  <si>
    <t>Saldo final de efectivo al final del período</t>
  </si>
  <si>
    <t>APERTURA</t>
  </si>
  <si>
    <t>.         Botes (PYTNA01F8541) 7,75% 20/06/2025</t>
  </si>
  <si>
    <t>1002001001000000007</t>
  </si>
  <si>
    <t>.         Telecel S.A.E. (TEL 04) 8,75% 03/06/2024</t>
  </si>
  <si>
    <t>.         Telecel S.A.E. (TEL 03) 8,75% 03/06/2024</t>
  </si>
  <si>
    <t>.         Núcleo S.A.E. (PYNUC01F9189) 9,00% 11/03/2024</t>
  </si>
  <si>
    <t>.         Banco Nacional de Fomento (AA 3528) 6,85% 29/08/2022</t>
  </si>
  <si>
    <t>.         Banco Nacional de Fomento (AA3550) 6,85% 29/08/2022</t>
  </si>
  <si>
    <t>.         Banco Nacional de Fomento (AA3551) 6,85% 29/08/2022</t>
  </si>
  <si>
    <t>.         Banco Nacional de Fomento (AA3552) 6,85% 29/08/2022</t>
  </si>
  <si>
    <t>.         Banco Basa S.A. (BASA AA 2514) 9,00% 17/06/2022</t>
  </si>
  <si>
    <t>.         Banco Basa S.A. (BASA AA 2516) 9,00% 17/06/2022</t>
  </si>
  <si>
    <t>.         Banco Continental S.A.E.C.A. (DA 5275) 9,00% 26/07/2022</t>
  </si>
  <si>
    <t>.         Banco Continental S.A.E.C.A. (DA 5276) 9,00% 26/07/2022</t>
  </si>
  <si>
    <t>.         Banco Continental S.A.E.C.A. (DA 5277) 9,00% 26/07/2022</t>
  </si>
  <si>
    <t>.         Banco Continental S.A.E.C.A. (DA 5278) 9,00% 26/07/2022</t>
  </si>
  <si>
    <t>.         Banco Continental S.A.E.C.A. (DA 5279) 9,00% 26/07/2022</t>
  </si>
  <si>
    <t>.         Banco Continental S.A.E.C.A. (DA 5280) 9,00% 26/07/2022</t>
  </si>
  <si>
    <t>.         Banco Continental S.A.E.C.A. (DA 5281) 9,00% 26/07/2022</t>
  </si>
  <si>
    <t>.         Banco Continental S.A.E.C.A. (DA 5282) 9,00% 26/07/2022</t>
  </si>
  <si>
    <t>.         Banco Continental S.A.E.C.A. (DA 5283) 9,00% 26/07/2022</t>
  </si>
  <si>
    <t>.         Banco Continental S.A.E.C.A. (DA 5284) 9,00% 26/07/2022</t>
  </si>
  <si>
    <t>.         Banco Continental S.A.E.C.A. (DA 5285) 9,00% 26/07/2022</t>
  </si>
  <si>
    <t>.         Banco Continental S.A.E.C.A. (DA 5286) 9,00% 26/07/2022</t>
  </si>
  <si>
    <t>.         Banco Continental S.A.E.C.A. (DA 5287) 9,00% 26/07/2022</t>
  </si>
  <si>
    <t>.         Banco Continental S.A.E.C.A. (DA 5288) 9,00% 26/07/2022</t>
  </si>
  <si>
    <t>.         Banco Continental S.A.E.C.A. (DA 5289) 9,00% 26/07/2022</t>
  </si>
  <si>
    <t>.         Interfisa Banco S.A.E.C.A. (AB 6061) 6,50% 28/09/2023</t>
  </si>
  <si>
    <t>.         Sudameris Bank S.A.E.C.A. (AN 2568) 6,60% 22/08/2022</t>
  </si>
  <si>
    <t>.         Sudameris Bank S.A.E.C.A. (AN 2569) 6,60% 22/08/2022</t>
  </si>
  <si>
    <t>.         Sudameris Bank S.A.E.C.A. (AN 2570) 6,60% 22/08/2022</t>
  </si>
  <si>
    <t>.         Sudameris Bank S.A.E.C.A. (AN 2571) 6,60% 22/08/2022</t>
  </si>
  <si>
    <t>.         Sudameris Bank S.A.E.C.A. (AN 2572) 6,60% 22/08/2022</t>
  </si>
  <si>
    <t>.         Sudameris Bank S.A.E.C.A. (AN 2573) 6,60% 22/08/2022</t>
  </si>
  <si>
    <t>.         Sudameris Bank S.A.E.C.A. (AN 2574) 6,60% 22/08/2022</t>
  </si>
  <si>
    <t>.         Sudameris Bank S.A.E.C.A. (AN 2575) 6,60% 22/08/2022</t>
  </si>
  <si>
    <t>.         Sudameris Bank S.A.E.C.A. (AN 2576) 6,60% 22/08/2022</t>
  </si>
  <si>
    <t>.         Sudameris Bank S.A.E.C.A. (AN 2577) 6,60% 22/08/2022</t>
  </si>
  <si>
    <t>.     Suscipcion 732</t>
  </si>
  <si>
    <t>.     Gasto por Suscripcion (PYG)</t>
  </si>
  <si>
    <t>Balance desde 1/1/2022 al 31/3/2022</t>
  </si>
  <si>
    <t>Presentado en forma comparativa con el ejercicio económico anterior finalizado el 31 de diciembre de 2021</t>
  </si>
  <si>
    <t>Presentado en forma comparativa con el mismo periodo del ejercicio anterior</t>
  </si>
  <si>
    <t>Presentado en forma comparativa con el mismo periodo del ejercicio económico anterior</t>
  </si>
  <si>
    <t>CORRESPONDIENTE AL PERIODO DEL 01 DE ENERO DE 2022 AL 31 DE MARZO DE 2022</t>
  </si>
  <si>
    <t>TOTAL ACTIVO NETO
AL 31/03/2022</t>
  </si>
  <si>
    <t>Aumento de inversiones</t>
  </si>
  <si>
    <t>NOTAS A LOS ESTADOS CONTABLES DE AL 31 DE MARZO DE 2022</t>
  </si>
  <si>
    <t>Según el índice de precios al consumidor ("IPC") publicado por el Banco Central del Paraguay, la inflación al 31 de diciembre de 2021 y 31 de marzo de 2022  fueron de 6,8% y 3,7% respectivamente.</t>
  </si>
  <si>
    <t>Las informaciones presentadas corresponden al periodo comprendido entre el 01 de enero de 2022  y el 31 de marzo de 2022.</t>
  </si>
  <si>
    <t>Durante el ejercicio no se han registrados transacciones en moneda diferente  a la moneda del fondo. Así mismo, al 31 de marzo del 2022 no existen saldos de activos y pasivos en moneda extranjera.</t>
  </si>
  <si>
    <t>A continuación, información estadística mensual de la posición del Fondo Mutuo durante el primer trimestre del 2022:</t>
  </si>
  <si>
    <t>N° DE PARTICIPES</t>
  </si>
  <si>
    <t>Al 31 de marzo de 2022:</t>
  </si>
  <si>
    <t>Al 31 de Diciembre de 2021:</t>
  </si>
  <si>
    <t>Banco Basa S.A.</t>
  </si>
  <si>
    <t>Interfisa Banco S.A.E.C.A.</t>
  </si>
  <si>
    <t>Honorarios a pagar a la Administradora de Fondos - Regional AFPISA</t>
  </si>
  <si>
    <t>Al 31 de marzo del 2022, no existen situaciones contingentes, ni reclamos que este en conocimiento de la Sociedad Administradora.</t>
  </si>
  <si>
    <t xml:space="preserve">Al 31 de marzo del 2022, no existen otros asuntos relevantes que mencionar.
</t>
  </si>
  <si>
    <t>Entre la fecha de cierre de los presentes estados financieros, no han ocurrido otros hechos significativos de carácter financiero o de otra índole que afecten la situación patrimonial o financiera o los resultados del Fondo Mutuo RF Cash PYG al 31 de marzo de 2022.</t>
  </si>
  <si>
    <t>Estados Financieros correspondiente al periodo del  01 de Enero de 2022 al 31 de Marzo de 2022</t>
  </si>
  <si>
    <t>Disminución de Otros Pasivos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</si>
</sst>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2">
    <numFmt numFmtId="41" formatCode="_ * #,##0_ ;_ * \-#,##0_ ;_ * &quot;-&quot;_ ;_ @_ "/>
    <numFmt numFmtId="43" formatCode="_ * #,##0.00_ ;_ * \-#,##0.00_ ;_ * &quot;-&quot;??_ ;_ @_ "/>
    <numFmt numFmtId="164" formatCode="_-* #,##0_-;\-* #,##0_-;_-* &quot;-&quot;_-;_-@_-"/>
    <numFmt numFmtId="165" formatCode="_-* #,##0.00_-;\-* #,##0.00_-;_-* &quot;-&quot;??_-;_-@_-"/>
    <numFmt numFmtId="166" formatCode="_-* #,##0\ _€_-;\-* #,##0\ _€_-;_-* &quot;-&quot;\ _€_-;_-@_-"/>
    <numFmt numFmtId="167" formatCode="_-* #,##0.00\ _€_-;\-* #,##0.00\ _€_-;_-* &quot;-&quot;??\ _€_-;_-@_-"/>
    <numFmt numFmtId="168" formatCode="_(* #,##0_);_(* \(#,##0\);_(* &quot;-&quot;_);_(@_)"/>
    <numFmt numFmtId="169" formatCode="_(* #,##0.00_);_(* \(#,##0.00\);_(* &quot;-&quot;??_);_(@_)"/>
    <numFmt numFmtId="170" formatCode="_-* #,##0\ _€_-;\-* #,##0\ _€_-;_-* &quot;-&quot;??\ _€_-;_-@_-"/>
    <numFmt numFmtId="171" formatCode="General_)"/>
    <numFmt numFmtId="172" formatCode="_(* #,##0.00_);_(* \(#,##0.00\);_(* &quot;-&quot;_);_(@_)"/>
    <numFmt numFmtId="173" formatCode="#,##0_ ;[Red]\-#,##0\ "/>
    <numFmt numFmtId="174" formatCode="#,##0_ ;\-#,##0\ "/>
    <numFmt numFmtId="175" formatCode="dd/mm/yyyy;@"/>
    <numFmt numFmtId="176" formatCode="_-* #,##0_-;\-* #,##0_-;_-* &quot;-&quot;??_-;_-@_-"/>
    <numFmt numFmtId="177" formatCode="_-* #,##0.00\ _p_t_a_-;\-* #,##0.00\ _p_t_a_-;_-* &quot;-&quot;??\ _p_t_a_-;_-@_-"/>
    <numFmt numFmtId="178" formatCode="_ * #,##0.000000_ ;_ * \-#,##0.000000_ ;_ * &quot;-&quot;_ ;_ @_ "/>
    <numFmt numFmtId="179" formatCode="_ * #,##0.000_ ;_ * \-#,##0.000_ ;_ * &quot;-&quot;???_ ;_ @_ "/>
    <numFmt numFmtId="180" formatCode="_(* #,##0_);_(* \(#,##0\);_(* \-??_);_(@_)"/>
    <numFmt numFmtId="181" formatCode="_(* #,##0.0000_);_(* \(#,##0.0000\);_(* &quot;-&quot;??_);_(@_)"/>
    <numFmt numFmtId="182" formatCode="_(* #,##0_);_(* \(#,##0\);_(* &quot;-&quot;??_);_(@_)"/>
    <numFmt numFmtId="183" formatCode="0.000%"/>
  </numFmts>
  <fonts count="8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000000"/>
      <name val="Calibri"/>
      <family val="2"/>
      <scheme val="minor"/>
    </font>
    <font>
      <sz val="12"/>
      <name val="Courier"/>
      <family val="3"/>
    </font>
    <font>
      <sz val="10"/>
      <name val="Arial"/>
      <family val="2"/>
    </font>
    <font>
      <sz val="10"/>
      <name val="Nimbus Sans L"/>
    </font>
    <font>
      <sz val="10"/>
      <name val="Arial"/>
      <family val="2"/>
    </font>
    <font>
      <sz val="18"/>
      <color theme="3"/>
      <name val="Calibri Light"/>
      <family val="2"/>
      <scheme val="major"/>
    </font>
    <font>
      <sz val="11"/>
      <color indexed="8"/>
      <name val="Calibri"/>
      <family val="2"/>
    </font>
    <font>
      <sz val="10"/>
      <name val="Times New Roman"/>
      <family val="1"/>
    </font>
    <font>
      <sz val="11"/>
      <color rgb="FF000000"/>
      <name val="Calibri"/>
      <family val="2"/>
    </font>
    <font>
      <u/>
      <sz val="11"/>
      <color theme="10"/>
      <name val="Calibri"/>
      <family val="2"/>
      <scheme val="minor"/>
    </font>
    <font>
      <b/>
      <sz val="10"/>
      <color rgb="FFFFFFFF"/>
      <name val="Arial"/>
      <family val="2"/>
    </font>
    <font>
      <sz val="10"/>
      <color theme="1"/>
      <name val="Arial"/>
      <family val="2"/>
    </font>
    <font>
      <b/>
      <sz val="10"/>
      <color rgb="FF000000"/>
      <name val="Arial"/>
      <family val="2"/>
    </font>
    <font>
      <b/>
      <sz val="12"/>
      <color theme="1"/>
      <name val="Arial"/>
      <family val="2"/>
    </font>
    <font>
      <sz val="9"/>
      <color theme="1"/>
      <name val="Arial"/>
      <family val="2"/>
    </font>
    <font>
      <i/>
      <sz val="8"/>
      <color theme="1"/>
      <name val="Arial"/>
      <family val="2"/>
    </font>
    <font>
      <b/>
      <sz val="9"/>
      <color theme="1"/>
      <name val="Arial"/>
      <family val="2"/>
    </font>
    <font>
      <sz val="9"/>
      <name val="Arial"/>
      <family val="2"/>
    </font>
    <font>
      <b/>
      <sz val="10"/>
      <name val="Arial"/>
      <family val="2"/>
    </font>
    <font>
      <b/>
      <sz val="8"/>
      <color theme="0"/>
      <name val="Arial"/>
      <family val="2"/>
    </font>
    <font>
      <b/>
      <sz val="8"/>
      <name val="Arial"/>
      <family val="2"/>
    </font>
    <font>
      <sz val="8"/>
      <name val="Arial"/>
      <family val="2"/>
    </font>
    <font>
      <b/>
      <sz val="8"/>
      <color rgb="FFFF0000"/>
      <name val="Arial"/>
      <family val="2"/>
    </font>
    <font>
      <sz val="8"/>
      <color theme="0"/>
      <name val="Arial"/>
      <family val="2"/>
    </font>
    <font>
      <b/>
      <sz val="10"/>
      <color theme="1"/>
      <name val="Arial"/>
      <family val="2"/>
    </font>
    <font>
      <b/>
      <sz val="10"/>
      <color rgb="FFFF0000"/>
      <name val="Arial"/>
      <family val="2"/>
    </font>
    <font>
      <sz val="12"/>
      <color theme="1"/>
      <name val="Arial Narrow"/>
      <family val="2"/>
    </font>
    <font>
      <b/>
      <sz val="12"/>
      <name val="Arial Narrow"/>
      <family val="2"/>
    </font>
    <font>
      <b/>
      <sz val="12"/>
      <color theme="1"/>
      <name val="Arial Narrow"/>
      <family val="2"/>
    </font>
    <font>
      <i/>
      <sz val="12"/>
      <color theme="1"/>
      <name val="Arial Narrow"/>
      <family val="2"/>
    </font>
    <font>
      <b/>
      <sz val="12"/>
      <color theme="0"/>
      <name val="Arial Narrow"/>
      <family val="2"/>
    </font>
    <font>
      <sz val="12"/>
      <color rgb="FFFF0000"/>
      <name val="Arial Narrow"/>
      <family val="2"/>
    </font>
    <font>
      <sz val="12"/>
      <name val="Arial Narrow"/>
      <family val="2"/>
    </font>
    <font>
      <b/>
      <sz val="13"/>
      <name val="Arial Narrow"/>
      <family val="2"/>
    </font>
    <font>
      <sz val="13"/>
      <name val="Arial Narrow"/>
      <family val="2"/>
    </font>
    <font>
      <u/>
      <sz val="12"/>
      <color theme="10"/>
      <name val="Arial Narrow"/>
      <family val="2"/>
    </font>
    <font>
      <b/>
      <i/>
      <sz val="12"/>
      <color theme="1"/>
      <name val="Arial Narrow"/>
      <family val="2"/>
    </font>
    <font>
      <sz val="12"/>
      <color theme="0"/>
      <name val="Arial Narrow"/>
      <family val="2"/>
    </font>
    <font>
      <b/>
      <sz val="12"/>
      <color rgb="FF0000FF"/>
      <name val="Arial Narrow"/>
      <family val="2"/>
    </font>
    <font>
      <u/>
      <sz val="12"/>
      <color theme="1"/>
      <name val="Arial Narrow"/>
      <family val="2"/>
    </font>
    <font>
      <b/>
      <u/>
      <sz val="12"/>
      <color rgb="FF0000FF"/>
      <name val="Arial Narrow"/>
      <family val="2"/>
    </font>
    <font>
      <b/>
      <u/>
      <sz val="12"/>
      <color theme="1"/>
      <name val="Arial Narrow"/>
      <family val="2"/>
    </font>
    <font>
      <sz val="11"/>
      <name val="Arial Narrow"/>
      <family val="2"/>
    </font>
    <font>
      <sz val="11"/>
      <color theme="1"/>
      <name val="Arial Narrow"/>
      <family val="2"/>
    </font>
    <font>
      <i/>
      <sz val="12"/>
      <name val="Arial Narrow"/>
      <family val="2"/>
    </font>
    <font>
      <sz val="12"/>
      <color rgb="FF0000FF"/>
      <name val="Arial Narrow"/>
      <family val="2"/>
    </font>
    <font>
      <b/>
      <sz val="12"/>
      <color rgb="FF000000"/>
      <name val="Arial Narrow"/>
      <family val="2"/>
    </font>
    <font>
      <sz val="12"/>
      <color rgb="FF000000"/>
      <name val="Arial Narrow"/>
      <family val="2"/>
    </font>
    <font>
      <i/>
      <sz val="12"/>
      <color rgb="FF000000"/>
      <name val="Arial Narrow"/>
      <family val="2"/>
    </font>
    <font>
      <sz val="11"/>
      <color theme="0"/>
      <name val="Arial Narrow"/>
      <family val="2"/>
    </font>
    <font>
      <b/>
      <sz val="20"/>
      <color theme="7" tint="0.79998168889431442"/>
      <name val="Arial Narrow"/>
      <family val="2"/>
    </font>
    <font>
      <b/>
      <sz val="20"/>
      <color theme="0"/>
      <name val="Arial Narrow"/>
      <family val="2"/>
    </font>
    <font>
      <sz val="11"/>
      <color rgb="FF0070C0"/>
      <name val="Arial Narrow"/>
      <family val="2"/>
    </font>
    <font>
      <b/>
      <sz val="12"/>
      <color rgb="FF0070C0"/>
      <name val="Arial Narrow"/>
      <family val="2"/>
    </font>
    <font>
      <b/>
      <i/>
      <sz val="16"/>
      <color rgb="FF0070C0"/>
      <name val="Arial Narrow"/>
      <family val="2"/>
    </font>
    <font>
      <b/>
      <sz val="18"/>
      <name val="Arial Narrow"/>
      <family val="2"/>
    </font>
    <font>
      <b/>
      <u/>
      <sz val="11"/>
      <name val="Arial Narrow"/>
      <family val="2"/>
    </font>
    <font>
      <b/>
      <u/>
      <sz val="12"/>
      <name val="Arial Narrow"/>
      <family val="2"/>
    </font>
    <font>
      <u/>
      <sz val="11"/>
      <name val="Arial Narrow"/>
      <family val="2"/>
    </font>
    <font>
      <sz val="10"/>
      <name val="Arial Narrow"/>
      <family val="2"/>
    </font>
    <font>
      <b/>
      <sz val="16"/>
      <color theme="0"/>
      <name val="Arial Narrow"/>
      <family val="2"/>
    </font>
    <font>
      <u/>
      <sz val="11"/>
      <color theme="10"/>
      <name val="Arial Narrow"/>
      <family val="2"/>
    </font>
    <font>
      <sz val="11"/>
      <color indexed="8"/>
      <name val="Calibri"/>
      <family val="2"/>
      <scheme val="minor"/>
    </font>
    <font>
      <sz val="11"/>
      <name val="Calibri"/>
      <family val="2"/>
    </font>
  </fonts>
  <fills count="4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rgb="FF002060"/>
        <bgColor indexed="64"/>
      </patternFill>
    </fill>
    <fill>
      <patternFill patternType="solid">
        <fgColor rgb="FFA9A9A9"/>
        <bgColor indexed="64"/>
      </patternFill>
    </fill>
    <fill>
      <patternFill patternType="solid">
        <fgColor rgb="FFD3D3D3"/>
        <bgColor indexed="64"/>
      </patternFill>
    </fill>
    <fill>
      <patternFill patternType="solid">
        <fgColor rgb="FF80808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theme="6" tint="0.79998168889431442"/>
        <bgColor indexed="64"/>
      </patternFill>
    </fill>
    <fill>
      <gradientFill degree="270">
        <stop position="0">
          <color theme="0"/>
        </stop>
        <stop position="1">
          <color theme="4" tint="0.80001220740379042"/>
        </stop>
      </gradientFill>
    </fill>
    <fill>
      <gradientFill degree="90">
        <stop position="0">
          <color theme="0"/>
        </stop>
        <stop position="1">
          <color theme="4" tint="0.80001220740379042"/>
        </stop>
      </gradientFill>
    </fill>
    <fill>
      <patternFill patternType="solid">
        <fgColor rgb="FF00B05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theme="0"/>
      </top>
      <bottom/>
      <diagonal/>
    </border>
    <border>
      <left style="thin">
        <color auto="1"/>
      </left>
      <right style="thin">
        <color auto="1"/>
      </right>
      <top/>
      <bottom/>
      <diagonal/>
    </border>
    <border>
      <left style="thin">
        <color auto="1"/>
      </left>
      <right style="thin">
        <color auto="1"/>
      </right>
      <top style="thin">
        <color auto="1"/>
      </top>
      <bottom style="thin">
        <color theme="0"/>
      </bottom>
      <diagonal/>
    </border>
    <border>
      <left style="thin">
        <color auto="1"/>
      </left>
      <right style="thin">
        <color auto="1"/>
      </right>
      <top style="thin">
        <color theme="0"/>
      </top>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indexed="64"/>
      </right>
      <top style="thin">
        <color auto="1"/>
      </top>
      <bottom style="thin">
        <color theme="0"/>
      </bottom>
      <diagonal/>
    </border>
    <border>
      <left style="thin">
        <color auto="1"/>
      </left>
      <right/>
      <top style="thin">
        <color theme="0"/>
      </top>
      <bottom/>
      <diagonal/>
    </border>
    <border>
      <left/>
      <right style="thin">
        <color indexed="64"/>
      </right>
      <top style="thin">
        <color theme="0"/>
      </top>
      <bottom/>
      <diagonal/>
    </border>
  </borders>
  <cellStyleXfs count="251">
    <xf numFmtId="0" fontId="0" fillId="0" borderId="0"/>
    <xf numFmtId="167" fontId="1"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7" fillId="0" borderId="0" applyNumberFormat="0" applyFill="0" applyBorder="0" applyAlignment="0" applyProtection="0"/>
    <xf numFmtId="0" fontId="18" fillId="0" borderId="0"/>
    <xf numFmtId="171" fontId="19" fillId="0" borderId="0"/>
    <xf numFmtId="168" fontId="1" fillId="0" borderId="0" applyFont="0" applyFill="0" applyBorder="0" applyAlignment="0" applyProtection="0"/>
    <xf numFmtId="0" fontId="20" fillId="0" borderId="0"/>
    <xf numFmtId="0" fontId="20" fillId="0" borderId="0"/>
    <xf numFmtId="0" fontId="21" fillId="0" borderId="0"/>
    <xf numFmtId="0" fontId="20" fillId="0" borderId="0"/>
    <xf numFmtId="169" fontId="1" fillId="0" borderId="0" applyFont="0" applyFill="0" applyBorder="0" applyAlignment="0" applyProtection="0"/>
    <xf numFmtId="41" fontId="1" fillId="0" borderId="0" applyFont="0" applyFill="0" applyBorder="0" applyAlignment="0" applyProtection="0"/>
    <xf numFmtId="176" fontId="1" fillId="0" borderId="0" applyFont="0" applyFill="0" applyBorder="0" applyAlignment="0" applyProtection="0"/>
    <xf numFmtId="0" fontId="22"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23" fillId="0" borderId="0" applyNumberFormat="0" applyFill="0" applyBorder="0" applyAlignment="0" applyProtection="0"/>
    <xf numFmtId="41" fontId="1" fillId="0" borderId="0" applyFont="0" applyFill="0" applyBorder="0" applyAlignment="0" applyProtection="0"/>
    <xf numFmtId="0" fontId="20" fillId="0" borderId="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0" fillId="0" borderId="0" applyNumberForma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0" fontId="24" fillId="0" borderId="0" applyFont="0" applyFill="0" applyBorder="0" applyAlignment="0" applyProtection="0"/>
    <xf numFmtId="43" fontId="20" fillId="0" borderId="0" applyFont="0" applyFill="0" applyBorder="0" applyAlignment="0" applyProtection="0"/>
    <xf numFmtId="0" fontId="20" fillId="0" borderId="0" applyFont="0" applyFill="0" applyBorder="0" applyAlignment="0" applyProtection="0"/>
    <xf numFmtId="0" fontId="20" fillId="0" borderId="0"/>
    <xf numFmtId="0" fontId="20" fillId="0" borderId="0"/>
    <xf numFmtId="0" fontId="20" fillId="0" borderId="0"/>
    <xf numFmtId="167" fontId="1" fillId="0" borderId="0" applyFont="0" applyFill="0" applyBorder="0" applyAlignment="0" applyProtection="0"/>
    <xf numFmtId="9" fontId="20" fillId="0" borderId="0" applyFont="0" applyFill="0" applyBorder="0" applyAlignment="0" applyProtection="0"/>
    <xf numFmtId="0" fontId="1" fillId="0" borderId="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0" fontId="20" fillId="0" borderId="0"/>
    <xf numFmtId="0" fontId="1" fillId="0" borderId="0"/>
    <xf numFmtId="167" fontId="1" fillId="0" borderId="0" applyFont="0" applyFill="0" applyBorder="0" applyAlignment="0" applyProtection="0"/>
    <xf numFmtId="177" fontId="20" fillId="0" borderId="0" applyFont="0" applyFill="0" applyBorder="0" applyAlignment="0" applyProtection="0"/>
    <xf numFmtId="43" fontId="1" fillId="0" borderId="0" applyFont="0" applyFill="0" applyBorder="0" applyAlignment="0" applyProtection="0"/>
    <xf numFmtId="0" fontId="26" fillId="0" borderId="0"/>
    <xf numFmtId="0" fontId="20" fillId="0" borderId="0"/>
    <xf numFmtId="41" fontId="1" fillId="0" borderId="0" applyFont="0" applyFill="0" applyBorder="0" applyAlignment="0" applyProtection="0"/>
    <xf numFmtId="167"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8"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20" fillId="0" borderId="0" applyFont="0" applyFill="0" applyBorder="0" applyAlignment="0" applyProtection="0"/>
    <xf numFmtId="43"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25"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80" fillId="0" borderId="0"/>
    <xf numFmtId="165" fontId="80" fillId="0" borderId="0" applyFont="0" applyFill="0" applyBorder="0" applyAlignment="0" applyProtection="0"/>
    <xf numFmtId="9" fontId="80" fillId="0" borderId="0" applyFont="0" applyFill="0" applyBorder="0" applyAlignment="0" applyProtection="0"/>
    <xf numFmtId="41" fontId="80" fillId="0" borderId="0" applyFont="0" applyFill="0" applyBorder="0" applyAlignment="0" applyProtection="0"/>
    <xf numFmtId="0" fontId="1" fillId="0" borderId="0"/>
    <xf numFmtId="9" fontId="1" fillId="0" borderId="0" applyFont="0" applyFill="0" applyBorder="0" applyAlignment="0" applyProtection="0"/>
    <xf numFmtId="167" fontId="20" fillId="0" borderId="0" applyFont="0" applyFill="0" applyBorder="0" applyAlignment="0" applyProtection="0"/>
    <xf numFmtId="9" fontId="20" fillId="0" borderId="0" applyFont="0" applyFill="0" applyBorder="0" applyAlignment="0" applyProtection="0"/>
    <xf numFmtId="167" fontId="1" fillId="0" borderId="0" applyFont="0" applyFill="0" applyBorder="0" applyAlignment="0" applyProtection="0"/>
    <xf numFmtId="0" fontId="18" fillId="47" borderId="0" applyBorder="0" applyAlignment="0" applyProtection="0"/>
    <xf numFmtId="18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81" fillId="0" borderId="0" applyFont="0" applyFill="0" applyBorder="0" applyAlignment="0" applyProtection="0"/>
  </cellStyleXfs>
  <cellXfs count="462">
    <xf numFmtId="0" fontId="0" fillId="0" borderId="0" xfId="0"/>
    <xf numFmtId="0" fontId="0" fillId="0" borderId="0" xfId="0"/>
    <xf numFmtId="0" fontId="31" fillId="0" borderId="0" xfId="0" applyFont="1"/>
    <xf numFmtId="0" fontId="28" fillId="35" borderId="0" xfId="0" applyFont="1" applyFill="1"/>
    <xf numFmtId="0" fontId="28" fillId="37" borderId="0" xfId="0" applyFont="1" applyFill="1" applyAlignment="1">
      <alignment horizontal="center" wrapText="1"/>
    </xf>
    <xf numFmtId="0" fontId="30" fillId="36" borderId="0" xfId="0" applyFont="1" applyFill="1"/>
    <xf numFmtId="41" fontId="30" fillId="36" borderId="0" xfId="51" applyFont="1" applyFill="1"/>
    <xf numFmtId="0" fontId="32" fillId="0" borderId="21" xfId="0" applyFont="1" applyBorder="1" applyAlignment="1">
      <alignment horizontal="center"/>
    </xf>
    <xf numFmtId="173" fontId="32" fillId="0" borderId="21" xfId="0" applyNumberFormat="1" applyFont="1" applyBorder="1"/>
    <xf numFmtId="0" fontId="34" fillId="0" borderId="0" xfId="0" applyFont="1" applyAlignment="1">
      <alignment horizontal="center"/>
    </xf>
    <xf numFmtId="14" fontId="28" fillId="37" borderId="0" xfId="0" applyNumberFormat="1" applyFont="1" applyFill="1" applyAlignment="1">
      <alignment horizontal="center" wrapText="1"/>
    </xf>
    <xf numFmtId="0" fontId="37" fillId="34" borderId="21" xfId="0" applyFont="1" applyFill="1" applyBorder="1" applyAlignment="1">
      <alignment horizontal="center" vertical="center" wrapText="1"/>
    </xf>
    <xf numFmtId="170" fontId="37" fillId="34" borderId="21" xfId="1" applyNumberFormat="1" applyFont="1" applyFill="1" applyBorder="1" applyAlignment="1">
      <alignment horizontal="center" vertical="center" wrapText="1"/>
    </xf>
    <xf numFmtId="0" fontId="15" fillId="0" borderId="0" xfId="0" applyFont="1"/>
    <xf numFmtId="14" fontId="37" fillId="34" borderId="21" xfId="0" applyNumberFormat="1" applyFont="1" applyFill="1" applyBorder="1" applyAlignment="1">
      <alignment horizontal="center" vertical="center" wrapText="1"/>
    </xf>
    <xf numFmtId="0" fontId="38" fillId="41" borderId="21" xfId="0" applyFont="1" applyFill="1" applyBorder="1" applyAlignment="1">
      <alignment horizontal="center" wrapText="1"/>
    </xf>
    <xf numFmtId="0" fontId="38" fillId="41" borderId="21" xfId="0" applyFont="1" applyFill="1" applyBorder="1" applyAlignment="1">
      <alignment horizontal="center" vertical="center" wrapText="1"/>
    </xf>
    <xf numFmtId="0" fontId="38" fillId="39" borderId="21" xfId="0" applyFont="1" applyFill="1" applyBorder="1" applyAlignment="1">
      <alignment horizontal="center" vertical="center" wrapText="1"/>
    </xf>
    <xf numFmtId="0" fontId="39" fillId="0" borderId="21" xfId="0" applyFont="1" applyBorder="1" applyAlignment="1">
      <alignment horizontal="left" vertical="center" wrapText="1"/>
    </xf>
    <xf numFmtId="3" fontId="38" fillId="0" borderId="21" xfId="0" applyNumberFormat="1" applyFont="1" applyBorder="1"/>
    <xf numFmtId="167" fontId="38" fillId="0" borderId="21" xfId="1" applyFont="1" applyFill="1" applyBorder="1" applyAlignment="1">
      <alignment horizontal="center" vertical="center" wrapText="1"/>
    </xf>
    <xf numFmtId="167" fontId="38" fillId="0" borderId="21" xfId="1" applyFont="1" applyBorder="1" applyAlignment="1">
      <alignment horizontal="center" vertical="center" wrapText="1"/>
    </xf>
    <xf numFmtId="170" fontId="38" fillId="0" borderId="21" xfId="1" applyNumberFormat="1" applyFont="1" applyBorder="1" applyAlignment="1">
      <alignment horizontal="center" vertical="center" wrapText="1"/>
    </xf>
    <xf numFmtId="0" fontId="38" fillId="0" borderId="0" xfId="0" applyFont="1"/>
    <xf numFmtId="3" fontId="39" fillId="0" borderId="0" xfId="0" applyNumberFormat="1" applyFont="1"/>
    <xf numFmtId="3" fontId="40" fillId="43" borderId="0" xfId="0" applyNumberFormat="1" applyFont="1" applyFill="1"/>
    <xf numFmtId="0" fontId="40" fillId="43" borderId="0" xfId="0" applyFont="1" applyFill="1"/>
    <xf numFmtId="170" fontId="38" fillId="39" borderId="21" xfId="1" applyNumberFormat="1" applyFont="1" applyFill="1" applyBorder="1"/>
    <xf numFmtId="0" fontId="40" fillId="43" borderId="19" xfId="0" applyFont="1" applyFill="1" applyBorder="1"/>
    <xf numFmtId="168" fontId="40" fillId="43" borderId="19" xfId="0" applyNumberFormat="1" applyFont="1" applyFill="1" applyBorder="1"/>
    <xf numFmtId="170" fontId="40" fillId="43" borderId="21" xfId="1" applyNumberFormat="1" applyFont="1" applyFill="1" applyBorder="1" applyAlignment="1">
      <alignment horizontal="center" vertical="center" wrapText="1"/>
    </xf>
    <xf numFmtId="170" fontId="38" fillId="43" borderId="21" xfId="1" applyNumberFormat="1" applyFont="1" applyFill="1" applyBorder="1" applyAlignment="1">
      <alignment horizontal="center" vertical="center" wrapText="1"/>
    </xf>
    <xf numFmtId="170" fontId="38" fillId="43" borderId="21" xfId="1" applyNumberFormat="1" applyFont="1" applyFill="1" applyBorder="1"/>
    <xf numFmtId="0" fontId="37" fillId="34" borderId="24" xfId="0" applyFont="1" applyFill="1" applyBorder="1"/>
    <xf numFmtId="170" fontId="37" fillId="34" borderId="21" xfId="1" applyNumberFormat="1" applyFont="1" applyFill="1" applyBorder="1"/>
    <xf numFmtId="3" fontId="41" fillId="34" borderId="0" xfId="0" applyNumberFormat="1" applyFont="1" applyFill="1"/>
    <xf numFmtId="0" fontId="41" fillId="34" borderId="0" xfId="0" applyFont="1" applyFill="1"/>
    <xf numFmtId="168" fontId="0" fillId="0" borderId="0" xfId="0" applyNumberFormat="1"/>
    <xf numFmtId="3" fontId="0" fillId="0" borderId="0" xfId="0" applyNumberFormat="1"/>
    <xf numFmtId="170" fontId="0" fillId="0" borderId="0" xfId="1" applyNumberFormat="1" applyFont="1"/>
    <xf numFmtId="0" fontId="0" fillId="0" borderId="17" xfId="0" applyBorder="1"/>
    <xf numFmtId="3" fontId="0" fillId="0" borderId="17" xfId="0" applyNumberFormat="1" applyBorder="1"/>
    <xf numFmtId="170" fontId="0" fillId="0" borderId="17" xfId="1" applyNumberFormat="1" applyFont="1" applyBorder="1"/>
    <xf numFmtId="41" fontId="0" fillId="0" borderId="0" xfId="51" applyFont="1" applyBorder="1"/>
    <xf numFmtId="170" fontId="0" fillId="0" borderId="0" xfId="1" applyNumberFormat="1" applyFont="1" applyBorder="1"/>
    <xf numFmtId="170" fontId="39" fillId="0" borderId="0" xfId="1" applyNumberFormat="1" applyFont="1" applyAlignment="1">
      <alignment horizontal="right"/>
    </xf>
    <xf numFmtId="180" fontId="35" fillId="0" borderId="0" xfId="1" applyNumberFormat="1" applyFont="1"/>
    <xf numFmtId="180" fontId="35" fillId="0" borderId="0" xfId="0" applyNumberFormat="1" applyFont="1"/>
    <xf numFmtId="0" fontId="29" fillId="0" borderId="0" xfId="0" applyFont="1" applyFill="1"/>
    <xf numFmtId="41" fontId="29" fillId="0" borderId="0" xfId="51" applyFont="1" applyFill="1"/>
    <xf numFmtId="0" fontId="0" fillId="0" borderId="0" xfId="0" applyFill="1"/>
    <xf numFmtId="41" fontId="0" fillId="0" borderId="0" xfId="0" applyNumberFormat="1" applyFill="1"/>
    <xf numFmtId="0" fontId="32" fillId="0" borderId="0" xfId="0" applyFont="1"/>
    <xf numFmtId="0" fontId="32" fillId="0" borderId="0" xfId="0" applyFont="1" applyAlignment="1">
      <alignment horizontal="left"/>
    </xf>
    <xf numFmtId="0" fontId="32" fillId="0" borderId="0" xfId="0" applyFont="1" applyAlignment="1">
      <alignment horizontal="center"/>
    </xf>
    <xf numFmtId="0" fontId="34" fillId="39" borderId="21" xfId="0" applyFont="1" applyFill="1" applyBorder="1" applyAlignment="1">
      <alignment horizontal="center"/>
    </xf>
    <xf numFmtId="173" fontId="32" fillId="0" borderId="21" xfId="1" applyNumberFormat="1" applyFont="1" applyFill="1" applyBorder="1" applyAlignment="1">
      <alignment wrapText="1"/>
    </xf>
    <xf numFmtId="173" fontId="32" fillId="0" borderId="0" xfId="0" applyNumberFormat="1" applyFont="1"/>
    <xf numFmtId="0" fontId="33" fillId="38" borderId="19" xfId="0" applyFont="1" applyFill="1" applyBorder="1"/>
    <xf numFmtId="0" fontId="33" fillId="38" borderId="20" xfId="0" applyFont="1" applyFill="1" applyBorder="1"/>
    <xf numFmtId="0" fontId="34" fillId="39" borderId="19" xfId="0" applyFont="1" applyFill="1" applyBorder="1" applyAlignment="1">
      <alignment horizontal="center"/>
    </xf>
    <xf numFmtId="1" fontId="29" fillId="0" borderId="0" xfId="0" applyNumberFormat="1" applyFont="1" applyFill="1"/>
    <xf numFmtId="0" fontId="42" fillId="0" borderId="0" xfId="0" applyFont="1" applyFill="1"/>
    <xf numFmtId="1" fontId="42" fillId="0" borderId="0" xfId="0" applyNumberFormat="1" applyFont="1" applyFill="1"/>
    <xf numFmtId="41" fontId="42" fillId="0" borderId="0" xfId="51" applyFont="1" applyFill="1"/>
    <xf numFmtId="0" fontId="15" fillId="0" borderId="0" xfId="0" applyFont="1" applyFill="1"/>
    <xf numFmtId="41" fontId="15" fillId="0" borderId="0" xfId="0" applyNumberFormat="1" applyFont="1" applyFill="1"/>
    <xf numFmtId="0" fontId="43" fillId="0" borderId="0" xfId="0" applyFont="1" applyFill="1" applyAlignment="1">
      <alignment horizontal="center" wrapText="1"/>
    </xf>
    <xf numFmtId="41" fontId="43" fillId="0" borderId="0" xfId="0" applyNumberFormat="1" applyFont="1" applyFill="1" applyAlignment="1">
      <alignment horizontal="center" wrapText="1"/>
    </xf>
    <xf numFmtId="0" fontId="13" fillId="0" borderId="0" xfId="0" applyFont="1" applyFill="1"/>
    <xf numFmtId="0" fontId="32" fillId="0" borderId="21" xfId="0" applyFont="1" applyFill="1" applyBorder="1"/>
    <xf numFmtId="0" fontId="32" fillId="0" borderId="21" xfId="0" applyFont="1" applyFill="1" applyBorder="1" applyAlignment="1">
      <alignment horizontal="left"/>
    </xf>
    <xf numFmtId="0" fontId="32" fillId="0" borderId="21" xfId="0" applyFont="1" applyFill="1" applyBorder="1" applyAlignment="1">
      <alignment horizontal="center" wrapText="1"/>
    </xf>
    <xf numFmtId="0" fontId="32" fillId="0" borderId="0" xfId="0" applyFont="1" applyFill="1"/>
    <xf numFmtId="173" fontId="32" fillId="0" borderId="0" xfId="0" applyNumberFormat="1" applyFont="1" applyFill="1"/>
    <xf numFmtId="0" fontId="35" fillId="0" borderId="21" xfId="0" applyFont="1" applyFill="1" applyBorder="1"/>
    <xf numFmtId="0" fontId="35" fillId="0" borderId="21" xfId="0" applyFont="1" applyFill="1" applyBorder="1" applyAlignment="1">
      <alignment horizontal="left"/>
    </xf>
    <xf numFmtId="0" fontId="35" fillId="0" borderId="21" xfId="0" applyFont="1" applyFill="1" applyBorder="1" applyAlignment="1">
      <alignment horizontal="center" wrapText="1"/>
    </xf>
    <xf numFmtId="0" fontId="35" fillId="0" borderId="0" xfId="0" applyFont="1" applyFill="1"/>
    <xf numFmtId="0" fontId="0" fillId="0" borderId="0" xfId="0" applyFont="1" applyFill="1"/>
    <xf numFmtId="41" fontId="0" fillId="0" borderId="0" xfId="0" applyNumberFormat="1" applyFont="1" applyFill="1"/>
    <xf numFmtId="0" fontId="44" fillId="0" borderId="0" xfId="0" applyFont="1"/>
    <xf numFmtId="0" fontId="46" fillId="0" borderId="0" xfId="0" applyFont="1" applyFill="1" applyBorder="1" applyAlignment="1">
      <alignment vertical="center"/>
    </xf>
    <xf numFmtId="0" fontId="44" fillId="38" borderId="0" xfId="0" applyFont="1" applyFill="1" applyBorder="1"/>
    <xf numFmtId="173" fontId="44" fillId="38" borderId="0" xfId="1" applyNumberFormat="1" applyFont="1" applyFill="1" applyBorder="1"/>
    <xf numFmtId="173" fontId="46" fillId="38" borderId="0" xfId="1" applyNumberFormat="1" applyFont="1" applyFill="1" applyBorder="1"/>
    <xf numFmtId="173" fontId="44" fillId="38" borderId="0" xfId="0" applyNumberFormat="1" applyFont="1" applyFill="1" applyBorder="1"/>
    <xf numFmtId="173" fontId="46" fillId="38" borderId="0" xfId="0" applyNumberFormat="1" applyFont="1" applyFill="1" applyBorder="1"/>
    <xf numFmtId="0" fontId="46" fillId="0" borderId="0" xfId="0" applyFont="1" applyBorder="1" applyAlignment="1">
      <alignment horizontal="left" wrapText="1" indent="1"/>
    </xf>
    <xf numFmtId="173" fontId="46" fillId="0" borderId="0" xfId="0" applyNumberFormat="1" applyFont="1" applyBorder="1" applyAlignment="1">
      <alignment vertical="center"/>
    </xf>
    <xf numFmtId="179" fontId="44" fillId="0" borderId="0" xfId="0" applyNumberFormat="1" applyFont="1" applyBorder="1" applyAlignment="1">
      <alignment horizontal="left" indent="1"/>
    </xf>
    <xf numFmtId="0" fontId="49" fillId="0" borderId="0" xfId="0" applyFont="1"/>
    <xf numFmtId="0" fontId="44" fillId="0" borderId="0" xfId="0" applyFont="1" applyAlignment="1">
      <alignment wrapText="1"/>
    </xf>
    <xf numFmtId="167" fontId="44" fillId="0" borderId="0" xfId="1" applyFont="1"/>
    <xf numFmtId="0" fontId="45" fillId="0" borderId="0" xfId="49" quotePrefix="1" applyFont="1" applyFill="1" applyAlignment="1"/>
    <xf numFmtId="0" fontId="45" fillId="0" borderId="0" xfId="49" quotePrefix="1" applyFont="1" applyFill="1" applyAlignment="1">
      <alignment horizontal="center"/>
    </xf>
    <xf numFmtId="0" fontId="46" fillId="0" borderId="0" xfId="0" applyFont="1" applyAlignment="1">
      <alignment horizontal="center"/>
    </xf>
    <xf numFmtId="0" fontId="50" fillId="0" borderId="0" xfId="49" quotePrefix="1" applyFont="1" applyFill="1" applyAlignment="1">
      <alignment horizontal="center"/>
    </xf>
    <xf numFmtId="0" fontId="50" fillId="0" borderId="0" xfId="49" quotePrefix="1" applyFont="1" applyFill="1" applyAlignment="1"/>
    <xf numFmtId="0" fontId="44" fillId="0" borderId="0" xfId="0" applyFont="1" applyAlignment="1">
      <alignment horizontal="center"/>
    </xf>
    <xf numFmtId="0" fontId="46" fillId="0" borderId="0" xfId="0" applyFont="1"/>
    <xf numFmtId="0" fontId="53" fillId="0" borderId="0" xfId="219" applyFont="1" applyAlignment="1">
      <alignment horizontal="center"/>
    </xf>
    <xf numFmtId="170" fontId="44" fillId="0" borderId="0" xfId="0" applyNumberFormat="1" applyFont="1"/>
    <xf numFmtId="170" fontId="44" fillId="0" borderId="0" xfId="1" applyNumberFormat="1" applyFont="1"/>
    <xf numFmtId="0" fontId="44" fillId="45" borderId="0" xfId="0" applyFont="1" applyFill="1"/>
    <xf numFmtId="0" fontId="44" fillId="46" borderId="0" xfId="0" applyFont="1" applyFill="1"/>
    <xf numFmtId="0" fontId="46" fillId="38" borderId="0" xfId="0" applyFont="1" applyFill="1" applyBorder="1" applyAlignment="1"/>
    <xf numFmtId="0" fontId="44" fillId="45" borderId="0" xfId="0" applyFont="1" applyFill="1" applyAlignment="1">
      <alignment horizontal="center"/>
    </xf>
    <xf numFmtId="0" fontId="44" fillId="46" borderId="0" xfId="0" applyFont="1" applyFill="1" applyAlignment="1">
      <alignment horizontal="center"/>
    </xf>
    <xf numFmtId="0" fontId="46" fillId="0" borderId="0" xfId="0" applyFont="1" applyFill="1" applyBorder="1" applyAlignment="1">
      <alignment horizontal="center" vertical="center"/>
    </xf>
    <xf numFmtId="173" fontId="46" fillId="0" borderId="0" xfId="0" applyNumberFormat="1" applyFont="1" applyBorder="1" applyAlignment="1">
      <alignment horizontal="center" vertical="center"/>
    </xf>
    <xf numFmtId="0" fontId="54" fillId="0" borderId="0" xfId="0" applyFont="1" applyAlignment="1">
      <alignment horizontal="left"/>
    </xf>
    <xf numFmtId="171" fontId="45" fillId="33" borderId="0" xfId="44" applyNumberFormat="1" applyFont="1" applyFill="1" applyBorder="1" applyAlignment="1" applyProtection="1"/>
    <xf numFmtId="0" fontId="46" fillId="0" borderId="0" xfId="0" applyFont="1" applyAlignment="1">
      <alignment horizontal="center" wrapText="1"/>
    </xf>
    <xf numFmtId="0" fontId="54" fillId="0" borderId="0" xfId="0" applyFont="1" applyFill="1" applyBorder="1" applyAlignment="1">
      <alignment vertical="center"/>
    </xf>
    <xf numFmtId="0" fontId="55" fillId="40" borderId="0" xfId="0" applyFont="1" applyFill="1" applyBorder="1"/>
    <xf numFmtId="0" fontId="46" fillId="0" borderId="0" xfId="0" applyFont="1" applyBorder="1" applyAlignment="1">
      <alignment horizontal="center"/>
    </xf>
    <xf numFmtId="0" fontId="44" fillId="0" borderId="0" xfId="0" applyFont="1" applyBorder="1"/>
    <xf numFmtId="0" fontId="44" fillId="0" borderId="0" xfId="0" applyFont="1" applyFill="1"/>
    <xf numFmtId="0" fontId="55" fillId="38" borderId="0" xfId="0" applyFont="1" applyFill="1" applyBorder="1"/>
    <xf numFmtId="0" fontId="46" fillId="0" borderId="0" xfId="0" applyFont="1" applyFill="1" applyBorder="1" applyAlignment="1">
      <alignment horizontal="center"/>
    </xf>
    <xf numFmtId="0" fontId="44" fillId="0" borderId="0" xfId="0" applyFont="1" applyFill="1" applyBorder="1"/>
    <xf numFmtId="0" fontId="56" fillId="0" borderId="11" xfId="0" applyFont="1" applyFill="1" applyBorder="1"/>
    <xf numFmtId="0" fontId="46" fillId="38" borderId="0" xfId="0" applyFont="1" applyFill="1" applyBorder="1"/>
    <xf numFmtId="0" fontId="44" fillId="38" borderId="0" xfId="0" applyFont="1" applyFill="1" applyBorder="1" applyAlignment="1">
      <alignment horizontal="center"/>
    </xf>
    <xf numFmtId="3" fontId="44" fillId="0" borderId="0" xfId="0" applyNumberFormat="1" applyFont="1" applyBorder="1"/>
    <xf numFmtId="0" fontId="57" fillId="38" borderId="0" xfId="0" applyFont="1" applyFill="1" applyBorder="1"/>
    <xf numFmtId="0" fontId="57" fillId="38" borderId="0" xfId="0" applyFont="1" applyFill="1" applyBorder="1" applyAlignment="1">
      <alignment horizontal="center"/>
    </xf>
    <xf numFmtId="168" fontId="44" fillId="0" borderId="0" xfId="0" applyNumberFormat="1" applyFont="1" applyBorder="1"/>
    <xf numFmtId="49" fontId="44" fillId="38" borderId="0" xfId="0" applyNumberFormat="1" applyFont="1" applyFill="1" applyBorder="1"/>
    <xf numFmtId="49" fontId="44" fillId="38" borderId="0" xfId="0" applyNumberFormat="1" applyFont="1" applyFill="1" applyBorder="1" applyAlignment="1">
      <alignment horizontal="center"/>
    </xf>
    <xf numFmtId="170" fontId="44" fillId="0" borderId="0" xfId="0" applyNumberFormat="1" applyFont="1" applyBorder="1"/>
    <xf numFmtId="0" fontId="46" fillId="0" borderId="0" xfId="0" applyFont="1" applyBorder="1"/>
    <xf numFmtId="168" fontId="46" fillId="0" borderId="0" xfId="0" applyNumberFormat="1" applyFont="1" applyBorder="1"/>
    <xf numFmtId="0" fontId="56" fillId="0" borderId="0" xfId="0" applyFont="1" applyFill="1" applyBorder="1"/>
    <xf numFmtId="0" fontId="58" fillId="0" borderId="11" xfId="0" applyFont="1" applyFill="1" applyBorder="1"/>
    <xf numFmtId="0" fontId="49" fillId="0" borderId="11" xfId="0" quotePrefix="1" applyFont="1" applyFill="1" applyBorder="1"/>
    <xf numFmtId="49" fontId="44" fillId="38" borderId="0" xfId="0" quotePrefix="1" applyNumberFormat="1" applyFont="1" applyFill="1" applyBorder="1"/>
    <xf numFmtId="170" fontId="44" fillId="0" borderId="0" xfId="1" applyNumberFormat="1" applyFont="1" applyBorder="1"/>
    <xf numFmtId="168" fontId="44" fillId="0" borderId="0" xfId="0" applyNumberFormat="1" applyFont="1"/>
    <xf numFmtId="0" fontId="44" fillId="0" borderId="0" xfId="0" applyFont="1" applyAlignment="1"/>
    <xf numFmtId="0" fontId="44" fillId="0" borderId="0" xfId="0" applyFont="1" applyBorder="1" applyAlignment="1"/>
    <xf numFmtId="0" fontId="44" fillId="0" borderId="0" xfId="0" applyFont="1" applyAlignment="1">
      <alignment vertical="center"/>
    </xf>
    <xf numFmtId="0" fontId="44" fillId="0" borderId="0" xfId="0" applyFont="1" applyBorder="1" applyAlignment="1">
      <alignment wrapText="1"/>
    </xf>
    <xf numFmtId="49" fontId="46" fillId="38" borderId="0" xfId="0" applyNumberFormat="1" applyFont="1" applyFill="1" applyBorder="1" applyAlignment="1">
      <alignment horizontal="center"/>
    </xf>
    <xf numFmtId="0" fontId="44" fillId="0" borderId="0" xfId="0" applyFont="1" applyAlignment="1">
      <alignment horizontal="left"/>
    </xf>
    <xf numFmtId="0" fontId="44" fillId="0" borderId="0" xfId="0" applyFont="1" applyFill="1" applyBorder="1" applyAlignment="1">
      <alignment vertical="center"/>
    </xf>
    <xf numFmtId="0" fontId="48" fillId="40" borderId="0" xfId="0" applyFont="1" applyFill="1" applyBorder="1" applyAlignment="1">
      <alignment horizontal="center" vertical="center" wrapText="1"/>
    </xf>
    <xf numFmtId="0" fontId="44" fillId="38" borderId="0" xfId="0" applyFont="1" applyFill="1" applyBorder="1" applyAlignment="1">
      <alignment vertical="center" wrapText="1"/>
    </xf>
    <xf numFmtId="0" fontId="44" fillId="0" borderId="0" xfId="0" applyFont="1" applyFill="1" applyAlignment="1">
      <alignment vertical="center"/>
    </xf>
    <xf numFmtId="0" fontId="46" fillId="38" borderId="0" xfId="0" applyFont="1" applyFill="1" applyBorder="1" applyAlignment="1">
      <alignment vertical="center" wrapText="1"/>
    </xf>
    <xf numFmtId="41" fontId="44" fillId="0" borderId="0" xfId="0" applyNumberFormat="1" applyFont="1" applyFill="1" applyAlignment="1">
      <alignment vertical="center"/>
    </xf>
    <xf numFmtId="41" fontId="44" fillId="0" borderId="0" xfId="51" applyFont="1" applyFill="1" applyAlignment="1">
      <alignment vertical="center"/>
    </xf>
    <xf numFmtId="168" fontId="44" fillId="0" borderId="0" xfId="0" applyNumberFormat="1" applyFont="1" applyFill="1" applyAlignment="1">
      <alignment vertical="center"/>
    </xf>
    <xf numFmtId="174" fontId="44" fillId="0" borderId="0" xfId="0" applyNumberFormat="1" applyFont="1" applyFill="1" applyAlignment="1">
      <alignment vertical="center"/>
    </xf>
    <xf numFmtId="0" fontId="53" fillId="0" borderId="0" xfId="219" applyFont="1" applyAlignment="1">
      <alignment horizontal="left"/>
    </xf>
    <xf numFmtId="175" fontId="48" fillId="40" borderId="19" xfId="0" applyNumberFormat="1" applyFont="1" applyFill="1" applyBorder="1" applyAlignment="1">
      <alignment horizontal="center" vertical="center" wrapText="1"/>
    </xf>
    <xf numFmtId="182" fontId="44" fillId="38" borderId="26" xfId="1" applyNumberFormat="1" applyFont="1" applyFill="1" applyBorder="1" applyAlignment="1">
      <alignment horizontal="left" vertical="center" indent="1"/>
    </xf>
    <xf numFmtId="182" fontId="46" fillId="38" borderId="26" xfId="1" applyNumberFormat="1" applyFont="1" applyFill="1" applyBorder="1" applyAlignment="1">
      <alignment horizontal="left" vertical="center" indent="1"/>
    </xf>
    <xf numFmtId="181" fontId="46" fillId="38" borderId="26" xfId="1" applyNumberFormat="1" applyFont="1" applyFill="1" applyBorder="1" applyAlignment="1">
      <alignment horizontal="left" vertical="center" indent="1"/>
    </xf>
    <xf numFmtId="181" fontId="46" fillId="38" borderId="20" xfId="1" applyNumberFormat="1" applyFont="1" applyFill="1" applyBorder="1" applyAlignment="1">
      <alignment horizontal="left" vertical="center" indent="1"/>
    </xf>
    <xf numFmtId="0" fontId="44" fillId="38" borderId="25" xfId="0" applyFont="1" applyFill="1" applyBorder="1"/>
    <xf numFmtId="0" fontId="46" fillId="38" borderId="21" xfId="0" applyFont="1" applyFill="1" applyBorder="1" applyAlignment="1">
      <alignment vertical="center" wrapText="1"/>
    </xf>
    <xf numFmtId="0" fontId="48" fillId="40" borderId="21" xfId="0" applyFont="1" applyFill="1" applyBorder="1" applyAlignment="1">
      <alignment horizontal="center" vertical="center" wrapText="1"/>
    </xf>
    <xf numFmtId="0" fontId="44" fillId="38" borderId="21" xfId="0" applyFont="1" applyFill="1" applyBorder="1" applyAlignment="1">
      <alignment vertical="center" wrapText="1"/>
    </xf>
    <xf numFmtId="41" fontId="46" fillId="38" borderId="21" xfId="51" applyFont="1" applyFill="1" applyBorder="1" applyAlignment="1">
      <alignment vertical="center"/>
    </xf>
    <xf numFmtId="41" fontId="46" fillId="38" borderId="21" xfId="51" applyFont="1" applyFill="1" applyBorder="1" applyAlignment="1">
      <alignment vertical="center" wrapText="1"/>
    </xf>
    <xf numFmtId="49" fontId="44" fillId="38" borderId="21" xfId="0" applyNumberFormat="1" applyFont="1" applyFill="1" applyBorder="1" applyAlignment="1">
      <alignment vertical="center" wrapText="1"/>
    </xf>
    <xf numFmtId="0" fontId="59" fillId="38" borderId="21" xfId="0" applyFont="1" applyFill="1" applyBorder="1" applyAlignment="1">
      <alignment horizontal="center" vertical="center" wrapText="1"/>
    </xf>
    <xf numFmtId="170" fontId="44" fillId="0" borderId="0" xfId="1" applyNumberFormat="1" applyFont="1" applyAlignment="1">
      <alignment vertical="center"/>
    </xf>
    <xf numFmtId="170" fontId="44" fillId="0" borderId="0" xfId="1" applyNumberFormat="1" applyFont="1" applyFill="1" applyAlignment="1">
      <alignment vertical="center"/>
    </xf>
    <xf numFmtId="167" fontId="48" fillId="38" borderId="26" xfId="1" applyFont="1" applyFill="1" applyBorder="1" applyAlignment="1">
      <alignment horizontal="center" vertical="center" wrapText="1"/>
    </xf>
    <xf numFmtId="170" fontId="44" fillId="38" borderId="26" xfId="1" applyNumberFormat="1" applyFont="1" applyFill="1" applyBorder="1" applyAlignment="1"/>
    <xf numFmtId="167" fontId="44" fillId="38" borderId="26" xfId="1" applyFont="1" applyFill="1" applyBorder="1" applyAlignment="1"/>
    <xf numFmtId="170" fontId="46" fillId="38" borderId="26" xfId="1" applyNumberFormat="1" applyFont="1" applyFill="1" applyBorder="1" applyAlignment="1"/>
    <xf numFmtId="167" fontId="48" fillId="40" borderId="26" xfId="1" applyFont="1" applyFill="1" applyBorder="1" applyAlignment="1">
      <alignment horizontal="center" vertical="center"/>
    </xf>
    <xf numFmtId="170" fontId="46" fillId="38" borderId="20" xfId="1" applyNumberFormat="1" applyFont="1" applyFill="1" applyBorder="1" applyAlignment="1"/>
    <xf numFmtId="0" fontId="48" fillId="40" borderId="18" xfId="0" applyFont="1" applyFill="1" applyBorder="1" applyAlignment="1">
      <alignment horizontal="center" vertical="center"/>
    </xf>
    <xf numFmtId="0" fontId="48" fillId="38" borderId="11" xfId="0" applyFont="1" applyFill="1" applyBorder="1" applyAlignment="1">
      <alignment horizontal="center" vertical="center"/>
    </xf>
    <xf numFmtId="0" fontId="44" fillId="38" borderId="11" xfId="0" applyFont="1" applyFill="1" applyBorder="1"/>
    <xf numFmtId="49" fontId="44" fillId="38" borderId="11" xfId="0" applyNumberFormat="1" applyFont="1" applyFill="1" applyBorder="1"/>
    <xf numFmtId="0" fontId="46" fillId="38" borderId="11" xfId="0" applyFont="1" applyFill="1" applyBorder="1"/>
    <xf numFmtId="0" fontId="48" fillId="40" borderId="11" xfId="0" applyFont="1" applyFill="1" applyBorder="1" applyAlignment="1">
      <alignment horizontal="center" vertical="center"/>
    </xf>
    <xf numFmtId="49" fontId="44" fillId="38" borderId="11" xfId="0" quotePrefix="1" applyNumberFormat="1" applyFont="1" applyFill="1" applyBorder="1"/>
    <xf numFmtId="0" fontId="46" fillId="38" borderId="13" xfId="0" applyFont="1" applyFill="1" applyBorder="1"/>
    <xf numFmtId="0" fontId="55" fillId="40" borderId="16" xfId="0" applyFont="1" applyFill="1" applyBorder="1"/>
    <xf numFmtId="0" fontId="55" fillId="38" borderId="12" xfId="0" applyFont="1" applyFill="1" applyBorder="1"/>
    <xf numFmtId="0" fontId="46" fillId="38" borderId="12" xfId="0" applyFont="1" applyFill="1" applyBorder="1"/>
    <xf numFmtId="0" fontId="55" fillId="40" borderId="12" xfId="0" applyFont="1" applyFill="1" applyBorder="1"/>
    <xf numFmtId="0" fontId="46" fillId="38" borderId="14" xfId="0" applyFont="1" applyFill="1" applyBorder="1"/>
    <xf numFmtId="0" fontId="55" fillId="40" borderId="17" xfId="0" applyFont="1" applyFill="1" applyBorder="1"/>
    <xf numFmtId="0" fontId="46" fillId="38" borderId="10" xfId="0" applyFont="1" applyFill="1" applyBorder="1"/>
    <xf numFmtId="0" fontId="59" fillId="38" borderId="12" xfId="0" applyFont="1" applyFill="1" applyBorder="1"/>
    <xf numFmtId="0" fontId="44" fillId="38" borderId="12" xfId="0" quotePrefix="1" applyFont="1" applyFill="1" applyBorder="1"/>
    <xf numFmtId="175" fontId="48" fillId="40" borderId="27" xfId="0" applyNumberFormat="1" applyFont="1" applyFill="1" applyBorder="1" applyAlignment="1">
      <alignment horizontal="center" vertical="center" wrapText="1"/>
    </xf>
    <xf numFmtId="182" fontId="44" fillId="38" borderId="28" xfId="1" applyNumberFormat="1" applyFont="1" applyFill="1" applyBorder="1" applyAlignment="1">
      <alignment horizontal="left" vertical="center" indent="1"/>
    </xf>
    <xf numFmtId="0" fontId="44" fillId="38" borderId="32" xfId="0" applyFont="1" applyFill="1" applyBorder="1" applyAlignment="1">
      <alignment horizontal="left" indent="1"/>
    </xf>
    <xf numFmtId="173" fontId="44" fillId="38" borderId="33" xfId="1" applyNumberFormat="1" applyFont="1" applyFill="1" applyBorder="1" applyAlignment="1">
      <alignment horizontal="center"/>
    </xf>
    <xf numFmtId="0" fontId="44" fillId="38" borderId="11" xfId="0" applyFont="1" applyFill="1" applyBorder="1" applyAlignment="1">
      <alignment horizontal="left" indent="1"/>
    </xf>
    <xf numFmtId="173" fontId="46" fillId="38" borderId="12" xfId="1" applyNumberFormat="1" applyFont="1" applyFill="1" applyBorder="1" applyAlignment="1">
      <alignment horizontal="center"/>
    </xf>
    <xf numFmtId="0" fontId="46" fillId="38" borderId="11" xfId="0" applyFont="1" applyFill="1" applyBorder="1" applyAlignment="1">
      <alignment horizontal="left" indent="1"/>
    </xf>
    <xf numFmtId="173" fontId="44" fillId="38" borderId="12" xfId="1" applyNumberFormat="1" applyFont="1" applyFill="1" applyBorder="1" applyAlignment="1">
      <alignment horizontal="center"/>
    </xf>
    <xf numFmtId="0" fontId="46" fillId="38" borderId="12" xfId="0" applyFont="1" applyFill="1" applyBorder="1" applyAlignment="1">
      <alignment horizontal="center"/>
    </xf>
    <xf numFmtId="173" fontId="44" fillId="38" borderId="12" xfId="0" applyNumberFormat="1" applyFont="1" applyFill="1" applyBorder="1" applyAlignment="1">
      <alignment horizontal="center"/>
    </xf>
    <xf numFmtId="173" fontId="46" fillId="38" borderId="12" xfId="0" applyNumberFormat="1" applyFont="1" applyFill="1" applyBorder="1" applyAlignment="1">
      <alignment horizontal="center"/>
    </xf>
    <xf numFmtId="0" fontId="46" fillId="38" borderId="13" xfId="0" applyFont="1" applyFill="1" applyBorder="1" applyAlignment="1">
      <alignment horizontal="left" vertical="center" indent="1"/>
    </xf>
    <xf numFmtId="174" fontId="44" fillId="38" borderId="10" xfId="1" applyNumberFormat="1" applyFont="1" applyFill="1" applyBorder="1" applyAlignment="1">
      <alignment vertical="center"/>
    </xf>
    <xf numFmtId="173" fontId="44" fillId="38" borderId="14" xfId="1" applyNumberFormat="1" applyFont="1" applyFill="1" applyBorder="1" applyAlignment="1">
      <alignment horizontal="center" vertical="center"/>
    </xf>
    <xf numFmtId="14" fontId="34" fillId="39" borderId="21" xfId="0" applyNumberFormat="1" applyFont="1" applyFill="1" applyBorder="1" applyAlignment="1">
      <alignment horizontal="center"/>
    </xf>
    <xf numFmtId="0" fontId="54" fillId="0" borderId="0" xfId="0" applyFont="1"/>
    <xf numFmtId="171" fontId="45" fillId="0" borderId="0" xfId="44" applyNumberFormat="1" applyFont="1" applyFill="1" applyBorder="1" applyAlignment="1" applyProtection="1">
      <alignment wrapText="1"/>
    </xf>
    <xf numFmtId="0" fontId="46" fillId="0" borderId="0" xfId="0" applyFont="1" applyFill="1" applyAlignment="1">
      <alignment horizontal="center" wrapText="1"/>
    </xf>
    <xf numFmtId="171" fontId="45" fillId="0" borderId="0" xfId="44" applyNumberFormat="1" applyFont="1" applyFill="1" applyBorder="1" applyAlignment="1" applyProtection="1"/>
    <xf numFmtId="0" fontId="44" fillId="0" borderId="0" xfId="0" applyFont="1" applyFill="1" applyAlignment="1">
      <alignment horizontal="center" wrapText="1"/>
    </xf>
    <xf numFmtId="0" fontId="47" fillId="0" borderId="0" xfId="0" applyFont="1" applyAlignment="1">
      <alignment horizontal="left"/>
    </xf>
    <xf numFmtId="172" fontId="44" fillId="0" borderId="0" xfId="0" applyNumberFormat="1" applyFont="1" applyAlignment="1">
      <alignment vertical="center"/>
    </xf>
    <xf numFmtId="172" fontId="46" fillId="0" borderId="0" xfId="0" applyNumberFormat="1" applyFont="1" applyAlignment="1">
      <alignment vertical="center"/>
    </xf>
    <xf numFmtId="0" fontId="46" fillId="0" borderId="0" xfId="0" applyFont="1" applyAlignment="1">
      <alignment vertical="center"/>
    </xf>
    <xf numFmtId="0" fontId="44" fillId="38" borderId="0" xfId="0" applyFont="1" applyFill="1" applyBorder="1" applyAlignment="1">
      <alignment horizontal="left" vertical="center" wrapText="1"/>
    </xf>
    <xf numFmtId="0" fontId="46" fillId="38" borderId="0" xfId="0" applyFont="1" applyFill="1" applyBorder="1" applyAlignment="1">
      <alignment horizontal="left" vertical="center" wrapText="1"/>
    </xf>
    <xf numFmtId="170" fontId="44" fillId="0" borderId="0" xfId="0" applyNumberFormat="1" applyFont="1" applyAlignment="1">
      <alignment vertical="center"/>
    </xf>
    <xf numFmtId="174" fontId="50" fillId="0" borderId="0" xfId="0" applyNumberFormat="1" applyFont="1" applyAlignment="1">
      <alignment vertical="center"/>
    </xf>
    <xf numFmtId="168" fontId="55" fillId="0" borderId="0" xfId="0" applyNumberFormat="1" applyFont="1" applyAlignment="1">
      <alignment vertical="center"/>
    </xf>
    <xf numFmtId="0" fontId="55" fillId="0" borderId="0" xfId="0" applyFont="1" applyAlignment="1">
      <alignment vertical="center"/>
    </xf>
    <xf numFmtId="0" fontId="46" fillId="0" borderId="0" xfId="0" applyFont="1" applyBorder="1" applyAlignment="1">
      <alignment vertical="center" wrapText="1"/>
    </xf>
    <xf numFmtId="168" fontId="46" fillId="0" borderId="0" xfId="45" applyFont="1" applyBorder="1" applyAlignment="1">
      <alignment vertical="center"/>
    </xf>
    <xf numFmtId="168" fontId="44" fillId="0" borderId="0" xfId="0" applyNumberFormat="1" applyFont="1" applyAlignment="1">
      <alignment vertical="center"/>
    </xf>
    <xf numFmtId="0" fontId="55" fillId="0" borderId="0" xfId="0" applyFont="1"/>
    <xf numFmtId="0" fontId="47" fillId="0" borderId="0" xfId="0" applyFont="1" applyBorder="1" applyAlignment="1">
      <alignment vertical="center"/>
    </xf>
    <xf numFmtId="0" fontId="55" fillId="40" borderId="18" xfId="0" applyFont="1" applyFill="1" applyBorder="1"/>
    <xf numFmtId="0" fontId="59" fillId="38" borderId="11" xfId="0" applyFont="1" applyFill="1" applyBorder="1" applyAlignment="1">
      <alignment vertical="center" wrapText="1"/>
    </xf>
    <xf numFmtId="0" fontId="44" fillId="38" borderId="11" xfId="0" applyFont="1" applyFill="1" applyBorder="1" applyAlignment="1">
      <alignment vertical="center" wrapText="1"/>
    </xf>
    <xf numFmtId="0" fontId="44" fillId="38" borderId="11" xfId="0" applyFont="1" applyFill="1" applyBorder="1" applyAlignment="1">
      <alignment vertical="center"/>
    </xf>
    <xf numFmtId="0" fontId="46" fillId="38" borderId="11" xfId="0" applyFont="1" applyFill="1" applyBorder="1" applyAlignment="1">
      <alignment vertical="center" wrapText="1"/>
    </xf>
    <xf numFmtId="0" fontId="44" fillId="38" borderId="11" xfId="0" applyFont="1" applyFill="1" applyBorder="1" applyAlignment="1">
      <alignment horizontal="left" vertical="center" wrapText="1"/>
    </xf>
    <xf numFmtId="0" fontId="46" fillId="38" borderId="11" xfId="0" applyFont="1" applyFill="1" applyBorder="1" applyAlignment="1">
      <alignment horizontal="left" vertical="center" wrapText="1"/>
    </xf>
    <xf numFmtId="0" fontId="46" fillId="38" borderId="10" xfId="0" applyFont="1" applyFill="1" applyBorder="1" applyAlignment="1">
      <alignment vertical="center" wrapText="1"/>
    </xf>
    <xf numFmtId="174" fontId="46" fillId="38" borderId="26" xfId="0" applyNumberFormat="1" applyFont="1" applyFill="1" applyBorder="1" applyAlignment="1"/>
    <xf numFmtId="41" fontId="44" fillId="38" borderId="26" xfId="51" applyNumberFormat="1" applyFont="1" applyFill="1" applyBorder="1" applyAlignment="1">
      <alignment vertical="center"/>
    </xf>
    <xf numFmtId="168" fontId="44" fillId="38" borderId="26" xfId="51" applyNumberFormat="1" applyFont="1" applyFill="1" applyBorder="1" applyAlignment="1">
      <alignment vertical="center"/>
    </xf>
    <xf numFmtId="168" fontId="46" fillId="38" borderId="26" xfId="51" applyNumberFormat="1" applyFont="1" applyFill="1" applyBorder="1" applyAlignment="1">
      <alignment vertical="center"/>
    </xf>
    <xf numFmtId="41" fontId="46" fillId="38" borderId="26" xfId="51" applyNumberFormat="1" applyFont="1" applyFill="1" applyBorder="1" applyAlignment="1">
      <alignment vertical="center"/>
    </xf>
    <xf numFmtId="168" fontId="46" fillId="38" borderId="20" xfId="51" applyNumberFormat="1" applyFont="1" applyFill="1" applyBorder="1" applyAlignment="1">
      <alignment vertical="center"/>
    </xf>
    <xf numFmtId="41" fontId="46" fillId="38" borderId="20" xfId="51" applyNumberFormat="1" applyFont="1" applyFill="1" applyBorder="1" applyAlignment="1">
      <alignment vertical="center"/>
    </xf>
    <xf numFmtId="168" fontId="46" fillId="38" borderId="26" xfId="0" applyNumberFormat="1" applyFont="1" applyFill="1" applyBorder="1" applyAlignment="1"/>
    <xf numFmtId="168" fontId="44" fillId="38" borderId="26" xfId="1" applyNumberFormat="1" applyFont="1" applyFill="1" applyBorder="1" applyAlignment="1">
      <alignment vertical="center"/>
    </xf>
    <xf numFmtId="0" fontId="44" fillId="0" borderId="0" xfId="0" applyFont="1" applyBorder="1" applyAlignment="1">
      <alignment horizontal="left" vertical="center" wrapText="1"/>
    </xf>
    <xf numFmtId="0" fontId="44" fillId="0" borderId="0" xfId="0" applyFont="1" applyBorder="1" applyAlignment="1">
      <alignment horizontal="left" vertical="top" wrapText="1"/>
    </xf>
    <xf numFmtId="9" fontId="44" fillId="0" borderId="0" xfId="0" applyNumberFormat="1" applyFont="1" applyBorder="1" applyAlignment="1">
      <alignment horizontal="center" vertical="center"/>
    </xf>
    <xf numFmtId="0" fontId="44" fillId="0" borderId="0" xfId="0" applyFont="1" applyBorder="1" applyAlignment="1">
      <alignment horizontal="center" vertical="center"/>
    </xf>
    <xf numFmtId="0" fontId="46" fillId="0" borderId="0" xfId="0" applyFont="1" applyBorder="1" applyAlignment="1">
      <alignment vertical="center"/>
    </xf>
    <xf numFmtId="0" fontId="44" fillId="0" borderId="0" xfId="0" applyFont="1" applyFill="1" applyBorder="1" applyAlignment="1">
      <alignment horizontal="left" vertical="center" wrapText="1"/>
    </xf>
    <xf numFmtId="0" fontId="44" fillId="0" borderId="0" xfId="0" applyFont="1" applyBorder="1" applyAlignment="1">
      <alignment horizontal="left" wrapText="1"/>
    </xf>
    <xf numFmtId="0" fontId="46" fillId="0" borderId="0" xfId="0" applyFont="1" applyBorder="1" applyAlignment="1">
      <alignment horizontal="left"/>
    </xf>
    <xf numFmtId="0" fontId="45" fillId="0" borderId="0" xfId="49" quotePrefix="1" applyFont="1" applyBorder="1" applyAlignment="1">
      <alignment horizontal="center"/>
    </xf>
    <xf numFmtId="0" fontId="45" fillId="0" borderId="0" xfId="49" quotePrefix="1" applyFont="1" applyBorder="1"/>
    <xf numFmtId="0" fontId="53" fillId="0" borderId="0" xfId="219" applyFont="1" applyBorder="1" applyAlignment="1">
      <alignment horizontal="center"/>
    </xf>
    <xf numFmtId="0" fontId="44" fillId="0" borderId="0" xfId="0" applyFont="1" applyBorder="1" applyAlignment="1">
      <alignment vertical="top"/>
    </xf>
    <xf numFmtId="0" fontId="44" fillId="0" borderId="0" xfId="0" applyFont="1" applyBorder="1" applyAlignment="1">
      <alignment vertical="center"/>
    </xf>
    <xf numFmtId="0" fontId="49" fillId="0" borderId="0" xfId="0" applyFont="1" applyBorder="1"/>
    <xf numFmtId="0" fontId="44" fillId="0" borderId="0" xfId="0" applyFont="1" applyBorder="1" applyAlignment="1">
      <alignment horizontal="left"/>
    </xf>
    <xf numFmtId="0" fontId="50" fillId="0" borderId="0" xfId="49" quotePrefix="1" applyFont="1" applyBorder="1" applyAlignment="1">
      <alignment horizontal="center"/>
    </xf>
    <xf numFmtId="0" fontId="50" fillId="0" borderId="0" xfId="49" quotePrefix="1" applyFont="1" applyBorder="1"/>
    <xf numFmtId="0" fontId="45" fillId="0" borderId="0" xfId="49" applyFont="1"/>
    <xf numFmtId="0" fontId="50" fillId="0" borderId="11" xfId="49" applyFont="1" applyBorder="1"/>
    <xf numFmtId="0" fontId="50" fillId="0" borderId="0" xfId="49" applyFont="1"/>
    <xf numFmtId="0" fontId="50" fillId="0" borderId="0" xfId="49" applyFont="1" applyAlignment="1">
      <alignment horizontal="center" vertical="center"/>
    </xf>
    <xf numFmtId="0" fontId="50" fillId="0" borderId="0" xfId="49" applyFont="1" applyAlignment="1">
      <alignment horizontal="center"/>
    </xf>
    <xf numFmtId="175" fontId="50" fillId="0" borderId="0" xfId="49" applyNumberFormat="1" applyFont="1"/>
    <xf numFmtId="0" fontId="62" fillId="0" borderId="0" xfId="49" applyFont="1"/>
    <xf numFmtId="175" fontId="48" fillId="40" borderId="21" xfId="49" applyNumberFormat="1" applyFont="1" applyFill="1" applyBorder="1" applyAlignment="1">
      <alignment horizontal="center" vertical="center" wrapText="1"/>
    </xf>
    <xf numFmtId="170" fontId="50" fillId="0" borderId="21" xfId="1" applyNumberFormat="1" applyFont="1" applyBorder="1"/>
    <xf numFmtId="170" fontId="46" fillId="44" borderId="21" xfId="1" applyNumberFormat="1" applyFont="1" applyFill="1" applyBorder="1"/>
    <xf numFmtId="170" fontId="50" fillId="0" borderId="0" xfId="49" applyNumberFormat="1" applyFont="1"/>
    <xf numFmtId="0" fontId="45" fillId="0" borderId="11" xfId="49" applyFont="1" applyBorder="1"/>
    <xf numFmtId="174" fontId="45" fillId="44" borderId="21" xfId="45" applyNumberFormat="1" applyFont="1" applyFill="1" applyBorder="1"/>
    <xf numFmtId="174" fontId="45" fillId="44" borderId="21" xfId="45" applyNumberFormat="1" applyFont="1" applyFill="1" applyBorder="1" applyAlignment="1">
      <alignment horizontal="center"/>
    </xf>
    <xf numFmtId="175" fontId="45" fillId="0" borderId="0" xfId="49" applyNumberFormat="1" applyFont="1"/>
    <xf numFmtId="178" fontId="50" fillId="0" borderId="21" xfId="51" applyNumberFormat="1" applyFont="1" applyBorder="1"/>
    <xf numFmtId="41" fontId="50" fillId="0" borderId="21" xfId="51" applyNumberFormat="1" applyFont="1" applyBorder="1"/>
    <xf numFmtId="41" fontId="50" fillId="0" borderId="21" xfId="51" applyNumberFormat="1" applyFont="1" applyBorder="1" applyAlignment="1">
      <alignment horizontal="center"/>
    </xf>
    <xf numFmtId="178" fontId="45" fillId="44" borderId="21" xfId="51" applyNumberFormat="1" applyFont="1" applyFill="1" applyBorder="1"/>
    <xf numFmtId="167" fontId="45" fillId="44" borderId="21" xfId="1" applyFont="1" applyFill="1" applyBorder="1"/>
    <xf numFmtId="167" fontId="45" fillId="44" borderId="21" xfId="1" applyFont="1" applyFill="1" applyBorder="1" applyAlignment="1">
      <alignment horizontal="center"/>
    </xf>
    <xf numFmtId="178" fontId="50" fillId="0" borderId="21" xfId="51" applyNumberFormat="1" applyFont="1" applyFill="1" applyBorder="1"/>
    <xf numFmtId="41" fontId="50" fillId="0" borderId="0" xfId="49" applyNumberFormat="1" applyFont="1"/>
    <xf numFmtId="41" fontId="50" fillId="0" borderId="21" xfId="51" applyFont="1" applyFill="1" applyBorder="1"/>
    <xf numFmtId="0" fontId="63" fillId="0" borderId="11" xfId="0" applyFont="1" applyBorder="1"/>
    <xf numFmtId="41" fontId="50" fillId="0" borderId="21" xfId="51" applyFont="1" applyBorder="1"/>
    <xf numFmtId="167" fontId="50" fillId="0" borderId="0" xfId="1" applyFont="1"/>
    <xf numFmtId="174" fontId="46" fillId="44" borderId="21" xfId="45" applyNumberFormat="1" applyFont="1" applyFill="1" applyBorder="1"/>
    <xf numFmtId="174" fontId="50" fillId="0" borderId="0" xfId="49" applyNumberFormat="1" applyFont="1"/>
    <xf numFmtId="168" fontId="50" fillId="0" borderId="0" xfId="49" applyNumberFormat="1" applyFont="1"/>
    <xf numFmtId="0" fontId="50" fillId="0" borderId="11" xfId="46" applyFont="1" applyBorder="1"/>
    <xf numFmtId="3" fontId="50" fillId="0" borderId="0" xfId="46" applyNumberFormat="1" applyFont="1"/>
    <xf numFmtId="0" fontId="50" fillId="0" borderId="0" xfId="46" applyFont="1"/>
    <xf numFmtId="0" fontId="50" fillId="0" borderId="0" xfId="46" applyFont="1" applyAlignment="1">
      <alignment horizontal="center"/>
    </xf>
    <xf numFmtId="175" fontId="50" fillId="0" borderId="0" xfId="46" applyNumberFormat="1" applyFont="1"/>
    <xf numFmtId="0" fontId="50" fillId="0" borderId="11" xfId="46" applyFont="1" applyBorder="1" applyAlignment="1">
      <alignment wrapText="1"/>
    </xf>
    <xf numFmtId="0" fontId="50" fillId="0" borderId="0" xfId="46" applyFont="1" applyAlignment="1">
      <alignment wrapText="1"/>
    </xf>
    <xf numFmtId="0" fontId="50" fillId="0" borderId="11" xfId="46" applyFont="1" applyFill="1" applyBorder="1"/>
    <xf numFmtId="0" fontId="50" fillId="0" borderId="21" xfId="0" applyFont="1" applyFill="1" applyBorder="1" applyAlignment="1">
      <alignment vertical="center"/>
    </xf>
    <xf numFmtId="0" fontId="50" fillId="0" borderId="21" xfId="0" applyFont="1" applyFill="1" applyBorder="1" applyAlignment="1">
      <alignment horizontal="center" vertical="center"/>
    </xf>
    <xf numFmtId="175" fontId="50" fillId="0" borderId="21" xfId="0" applyNumberFormat="1" applyFont="1" applyFill="1" applyBorder="1" applyAlignment="1">
      <alignment horizontal="center" vertical="center"/>
    </xf>
    <xf numFmtId="41" fontId="50" fillId="0" borderId="21" xfId="51" applyFont="1" applyFill="1" applyBorder="1" applyAlignment="1">
      <alignment vertical="center"/>
    </xf>
    <xf numFmtId="10" fontId="50" fillId="0" borderId="21" xfId="57" applyNumberFormat="1" applyFont="1" applyFill="1" applyBorder="1" applyAlignment="1">
      <alignment horizontal="right" vertical="center"/>
    </xf>
    <xf numFmtId="10" fontId="50" fillId="0" borderId="21" xfId="57" applyNumberFormat="1" applyFont="1" applyFill="1" applyBorder="1" applyAlignment="1">
      <alignment vertical="center"/>
    </xf>
    <xf numFmtId="0" fontId="50" fillId="0" borderId="0" xfId="46" applyFont="1" applyFill="1"/>
    <xf numFmtId="0" fontId="46" fillId="0" borderId="21" xfId="0" applyFont="1" applyFill="1" applyBorder="1" applyAlignment="1">
      <alignment vertical="center"/>
    </xf>
    <xf numFmtId="0" fontId="46" fillId="0" borderId="21" xfId="0" applyFont="1" applyFill="1" applyBorder="1" applyAlignment="1">
      <alignment horizontal="center" vertical="center"/>
    </xf>
    <xf numFmtId="175" fontId="46" fillId="0" borderId="21" xfId="0" applyNumberFormat="1" applyFont="1" applyFill="1" applyBorder="1" applyAlignment="1">
      <alignment horizontal="center" vertical="center"/>
    </xf>
    <xf numFmtId="3" fontId="46" fillId="0" borderId="21" xfId="0" applyNumberFormat="1" applyFont="1" applyFill="1" applyBorder="1" applyAlignment="1">
      <alignment horizontal="center" vertical="center"/>
    </xf>
    <xf numFmtId="41" fontId="46" fillId="0" borderId="21" xfId="51" applyFont="1" applyFill="1" applyBorder="1" applyAlignment="1">
      <alignment horizontal="right" vertical="center"/>
    </xf>
    <xf numFmtId="3" fontId="46" fillId="0" borderId="21" xfId="0" applyNumberFormat="1" applyFont="1" applyFill="1" applyBorder="1" applyAlignment="1">
      <alignment horizontal="right" vertical="center"/>
    </xf>
    <xf numFmtId="41" fontId="50" fillId="0" borderId="0" xfId="46" applyNumberFormat="1" applyFont="1" applyFill="1"/>
    <xf numFmtId="41" fontId="50" fillId="0" borderId="0" xfId="46" applyNumberFormat="1" applyFont="1"/>
    <xf numFmtId="168" fontId="64" fillId="0" borderId="0" xfId="45" applyFont="1" applyAlignment="1">
      <alignment vertical="center"/>
    </xf>
    <xf numFmtId="41" fontId="44" fillId="0" borderId="0" xfId="51" applyFont="1" applyAlignment="1">
      <alignment horizontal="center"/>
    </xf>
    <xf numFmtId="41" fontId="50" fillId="0" borderId="0" xfId="51" applyFont="1"/>
    <xf numFmtId="41" fontId="50" fillId="0" borderId="21" xfId="51" quotePrefix="1" applyFont="1" applyBorder="1"/>
    <xf numFmtId="41" fontId="64" fillId="44" borderId="21" xfId="51" applyFont="1" applyFill="1" applyBorder="1" applyAlignment="1">
      <alignment horizontal="right" vertical="center"/>
    </xf>
    <xf numFmtId="0" fontId="64" fillId="0" borderId="0" xfId="0" applyFont="1" applyBorder="1" applyAlignment="1">
      <alignment vertical="center" wrapText="1"/>
    </xf>
    <xf numFmtId="3" fontId="64" fillId="0" borderId="0" xfId="0" applyNumberFormat="1" applyFont="1" applyBorder="1" applyAlignment="1">
      <alignment horizontal="right" vertical="center"/>
    </xf>
    <xf numFmtId="0" fontId="64" fillId="0" borderId="0" xfId="0" applyFont="1" applyAlignment="1">
      <alignment horizontal="left" vertical="center" wrapText="1"/>
    </xf>
    <xf numFmtId="41" fontId="50" fillId="0" borderId="0" xfId="51" applyFont="1" applyAlignment="1">
      <alignment horizontal="center"/>
    </xf>
    <xf numFmtId="41" fontId="44" fillId="0" borderId="21" xfId="51" applyFont="1" applyBorder="1" applyAlignment="1">
      <alignment horizontal="right" vertical="center"/>
    </xf>
    <xf numFmtId="168" fontId="44" fillId="0" borderId="21" xfId="0" applyNumberFormat="1" applyFont="1" applyBorder="1" applyAlignment="1">
      <alignment horizontal="right" vertical="center"/>
    </xf>
    <xf numFmtId="168" fontId="64" fillId="44" borderId="21" xfId="0" applyNumberFormat="1" applyFont="1" applyFill="1" applyBorder="1" applyAlignment="1">
      <alignment horizontal="right" vertical="center"/>
    </xf>
    <xf numFmtId="0" fontId="45" fillId="0" borderId="0" xfId="49" applyFont="1" applyFill="1"/>
    <xf numFmtId="0" fontId="50" fillId="0" borderId="0" xfId="49" applyFont="1" applyFill="1"/>
    <xf numFmtId="0" fontId="50" fillId="0" borderId="0" xfId="46" applyFont="1" applyFill="1" applyAlignment="1">
      <alignment wrapText="1"/>
    </xf>
    <xf numFmtId="0" fontId="50" fillId="0" borderId="0" xfId="49" applyFont="1" applyAlignment="1">
      <alignment horizontal="left"/>
    </xf>
    <xf numFmtId="0" fontId="50" fillId="0" borderId="22" xfId="49" applyFont="1" applyBorder="1"/>
    <xf numFmtId="0" fontId="46" fillId="44" borderId="22" xfId="0" applyFont="1" applyFill="1" applyBorder="1"/>
    <xf numFmtId="0" fontId="50" fillId="0" borderId="23" xfId="49" applyFont="1" applyBorder="1"/>
    <xf numFmtId="0" fontId="46" fillId="44" borderId="23" xfId="0" applyFont="1" applyFill="1" applyBorder="1"/>
    <xf numFmtId="0" fontId="45" fillId="44" borderId="22" xfId="49" applyFont="1" applyFill="1" applyBorder="1"/>
    <xf numFmtId="0" fontId="50" fillId="0" borderId="22" xfId="49" applyFont="1" applyFill="1" applyBorder="1"/>
    <xf numFmtId="0" fontId="45" fillId="44" borderId="23" xfId="49" applyFont="1" applyFill="1" applyBorder="1"/>
    <xf numFmtId="0" fontId="50" fillId="0" borderId="23" xfId="49" applyFont="1" applyFill="1" applyBorder="1"/>
    <xf numFmtId="0" fontId="50" fillId="0" borderId="23" xfId="49" applyFont="1" applyBorder="1" applyAlignment="1">
      <alignment horizontal="center"/>
    </xf>
    <xf numFmtId="0" fontId="50" fillId="0" borderId="22" xfId="0" applyFont="1" applyFill="1" applyBorder="1" applyAlignment="1">
      <alignment vertical="center"/>
    </xf>
    <xf numFmtId="0" fontId="50" fillId="0" borderId="23" xfId="0" applyFont="1" applyFill="1" applyBorder="1" applyAlignment="1">
      <alignment vertical="center"/>
    </xf>
    <xf numFmtId="0" fontId="46" fillId="0" borderId="22" xfId="0" applyFont="1" applyFill="1" applyBorder="1" applyAlignment="1">
      <alignment vertical="center"/>
    </xf>
    <xf numFmtId="0" fontId="46" fillId="0" borderId="23" xfId="0" applyFont="1" applyFill="1" applyBorder="1" applyAlignment="1">
      <alignment vertical="center"/>
    </xf>
    <xf numFmtId="0" fontId="65" fillId="0" borderId="22" xfId="0" applyFont="1" applyBorder="1" applyAlignment="1">
      <alignment horizontal="left" vertical="center"/>
    </xf>
    <xf numFmtId="0" fontId="65" fillId="0" borderId="22" xfId="0" applyFont="1" applyFill="1" applyBorder="1" applyAlignment="1">
      <alignment vertical="center"/>
    </xf>
    <xf numFmtId="0" fontId="64" fillId="44" borderId="22" xfId="0" applyFont="1" applyFill="1" applyBorder="1" applyAlignment="1">
      <alignment vertical="center" wrapText="1"/>
    </xf>
    <xf numFmtId="0" fontId="65" fillId="0" borderId="22" xfId="0" applyFont="1" applyBorder="1" applyAlignment="1">
      <alignment vertical="center"/>
    </xf>
    <xf numFmtId="0" fontId="65" fillId="0" borderId="23" xfId="0" applyFont="1" applyBorder="1" applyAlignment="1">
      <alignment horizontal="left" vertical="center"/>
    </xf>
    <xf numFmtId="0" fontId="65" fillId="0" borderId="23" xfId="0" applyFont="1" applyFill="1" applyBorder="1" applyAlignment="1">
      <alignment vertical="center"/>
    </xf>
    <xf numFmtId="0" fontId="64" fillId="44" borderId="23" xfId="0" applyFont="1" applyFill="1" applyBorder="1" applyAlignment="1">
      <alignment vertical="center" wrapText="1"/>
    </xf>
    <xf numFmtId="0" fontId="45" fillId="0" borderId="0" xfId="49" applyFont="1" applyBorder="1"/>
    <xf numFmtId="0" fontId="50" fillId="0" borderId="0" xfId="49" applyFont="1" applyBorder="1"/>
    <xf numFmtId="0" fontId="64" fillId="0" borderId="0" xfId="0" applyFont="1" applyBorder="1" applyAlignment="1">
      <alignment horizontal="left" vertical="center" wrapText="1"/>
    </xf>
    <xf numFmtId="0" fontId="65" fillId="0" borderId="23" xfId="0" applyFont="1" applyBorder="1" applyAlignment="1">
      <alignment vertical="center"/>
    </xf>
    <xf numFmtId="0" fontId="66" fillId="0" borderId="0" xfId="0" applyFont="1" applyBorder="1" applyAlignment="1">
      <alignment vertical="center" wrapText="1"/>
    </xf>
    <xf numFmtId="0" fontId="44" fillId="0" borderId="0" xfId="0" applyFont="1" applyFill="1" applyAlignment="1">
      <alignment horizontal="left" vertical="top" wrapText="1"/>
    </xf>
    <xf numFmtId="0" fontId="67" fillId="0" borderId="0" xfId="0" applyFont="1" applyFill="1"/>
    <xf numFmtId="0" fontId="61" fillId="0" borderId="0" xfId="0" applyFont="1"/>
    <xf numFmtId="0" fontId="67" fillId="0" borderId="0" xfId="0" applyFont="1"/>
    <xf numFmtId="0" fontId="68" fillId="40" borderId="0" xfId="0" applyFont="1" applyFill="1" applyAlignment="1">
      <alignment vertical="center"/>
    </xf>
    <xf numFmtId="0" fontId="70" fillId="0" borderId="0" xfId="0" applyFont="1"/>
    <xf numFmtId="0" fontId="71" fillId="0" borderId="0" xfId="0" applyFont="1" applyAlignment="1">
      <alignment vertical="center"/>
    </xf>
    <xf numFmtId="0" fontId="72" fillId="0" borderId="0" xfId="0" applyFont="1"/>
    <xf numFmtId="0" fontId="60" fillId="44" borderId="0" xfId="0" applyFont="1" applyFill="1"/>
    <xf numFmtId="0" fontId="74" fillId="44" borderId="0" xfId="0" applyFont="1" applyFill="1" applyAlignment="1">
      <alignment horizontal="center"/>
    </xf>
    <xf numFmtId="0" fontId="75" fillId="44" borderId="0" xfId="0" applyFont="1" applyFill="1" applyAlignment="1">
      <alignment horizontal="center"/>
    </xf>
    <xf numFmtId="0" fontId="61" fillId="44" borderId="0" xfId="0" applyFont="1" applyFill="1"/>
    <xf numFmtId="0" fontId="52" fillId="44" borderId="0" xfId="0" applyFont="1" applyFill="1"/>
    <xf numFmtId="0" fontId="45" fillId="44" borderId="0" xfId="0" applyFont="1" applyFill="1"/>
    <xf numFmtId="0" fontId="50" fillId="44" borderId="0" xfId="0" applyFont="1" applyFill="1"/>
    <xf numFmtId="0" fontId="76" fillId="44" borderId="0" xfId="219" applyFont="1" applyFill="1" applyBorder="1" applyAlignment="1">
      <alignment horizontal="center"/>
    </xf>
    <xf numFmtId="0" fontId="60" fillId="44" borderId="0" xfId="0" applyFont="1" applyFill="1" applyAlignment="1">
      <alignment horizontal="center"/>
    </xf>
    <xf numFmtId="0" fontId="44" fillId="44" borderId="0" xfId="0" applyFont="1" applyFill="1"/>
    <xf numFmtId="0" fontId="60" fillId="0" borderId="0" xfId="0" applyFont="1"/>
    <xf numFmtId="0" fontId="76" fillId="44" borderId="0" xfId="219" quotePrefix="1" applyFont="1" applyFill="1" applyBorder="1" applyAlignment="1">
      <alignment horizontal="center"/>
    </xf>
    <xf numFmtId="0" fontId="51" fillId="44" borderId="0" xfId="0" applyFont="1" applyFill="1"/>
    <xf numFmtId="0" fontId="77" fillId="44" borderId="0" xfId="0" applyFont="1" applyFill="1" applyAlignment="1">
      <alignment horizontal="center"/>
    </xf>
    <xf numFmtId="0" fontId="46" fillId="0" borderId="0" xfId="0" applyFont="1" applyFill="1" applyBorder="1" applyAlignment="1">
      <alignment horizontal="center" vertical="center"/>
    </xf>
    <xf numFmtId="0" fontId="79" fillId="44" borderId="0" xfId="219" quotePrefix="1" applyFont="1" applyFill="1"/>
    <xf numFmtId="0" fontId="46" fillId="0" borderId="0" xfId="0" applyFont="1" applyFill="1" applyAlignment="1">
      <alignment horizontal="left" vertical="center"/>
    </xf>
    <xf numFmtId="0" fontId="46" fillId="0" borderId="0" xfId="0" applyFont="1" applyFill="1" applyAlignment="1">
      <alignment vertical="center"/>
    </xf>
    <xf numFmtId="10" fontId="50" fillId="0" borderId="0" xfId="57" applyNumberFormat="1" applyFont="1" applyFill="1"/>
    <xf numFmtId="41" fontId="44" fillId="0" borderId="0" xfId="0" applyNumberFormat="1" applyFont="1" applyAlignment="1">
      <alignment vertical="center"/>
    </xf>
    <xf numFmtId="182" fontId="44" fillId="0" borderId="0" xfId="0" applyNumberFormat="1" applyFont="1"/>
    <xf numFmtId="165" fontId="44" fillId="0" borderId="0" xfId="0" applyNumberFormat="1" applyFont="1"/>
    <xf numFmtId="168" fontId="46" fillId="0" borderId="0" xfId="0" applyNumberFormat="1" applyFont="1" applyAlignment="1">
      <alignment vertical="center"/>
    </xf>
    <xf numFmtId="0" fontId="45" fillId="44" borderId="13" xfId="0" applyFont="1" applyFill="1" applyBorder="1" applyAlignment="1">
      <alignment vertical="center" wrapText="1"/>
    </xf>
    <xf numFmtId="0" fontId="46" fillId="0" borderId="0" xfId="0" applyFont="1" applyAlignment="1">
      <alignment horizontal="left" vertical="center"/>
    </xf>
    <xf numFmtId="0" fontId="46" fillId="0" borderId="0" xfId="0" applyFont="1" applyFill="1" applyBorder="1" applyAlignment="1">
      <alignment horizontal="center" vertical="center"/>
    </xf>
    <xf numFmtId="1" fontId="32" fillId="0" borderId="21" xfId="0" applyNumberFormat="1" applyFont="1" applyFill="1" applyBorder="1" applyAlignment="1">
      <alignment horizontal="center"/>
    </xf>
    <xf numFmtId="1" fontId="35" fillId="0" borderId="21" xfId="0" applyNumberFormat="1" applyFont="1" applyFill="1" applyBorder="1" applyAlignment="1">
      <alignment horizontal="center"/>
    </xf>
    <xf numFmtId="170" fontId="39" fillId="0" borderId="19" xfId="1" applyNumberFormat="1" applyFont="1" applyBorder="1"/>
    <xf numFmtId="170" fontId="39" fillId="0" borderId="17" xfId="1" applyNumberFormat="1" applyFont="1" applyBorder="1"/>
    <xf numFmtId="175" fontId="46" fillId="0" borderId="0" xfId="0" applyNumberFormat="1" applyFont="1" applyFill="1" applyBorder="1" applyAlignment="1">
      <alignment horizontal="center" vertical="center"/>
    </xf>
    <xf numFmtId="3" fontId="46" fillId="0" borderId="0" xfId="0" applyNumberFormat="1" applyFont="1" applyFill="1" applyBorder="1" applyAlignment="1">
      <alignment horizontal="center" vertical="center"/>
    </xf>
    <xf numFmtId="41" fontId="46" fillId="0" borderId="0" xfId="51" applyFont="1" applyFill="1" applyBorder="1" applyAlignment="1">
      <alignment horizontal="right" vertical="center"/>
    </xf>
    <xf numFmtId="3" fontId="46" fillId="0" borderId="0" xfId="0" applyNumberFormat="1" applyFont="1" applyFill="1" applyBorder="1" applyAlignment="1">
      <alignment horizontal="right" vertical="center"/>
    </xf>
    <xf numFmtId="0" fontId="73" fillId="0" borderId="0" xfId="0" applyFont="1" applyFill="1" applyAlignment="1">
      <alignment horizontal="center"/>
    </xf>
    <xf numFmtId="0" fontId="69" fillId="40" borderId="0" xfId="0" applyFont="1" applyFill="1" applyAlignment="1">
      <alignment horizontal="center" vertical="center" wrapText="1"/>
    </xf>
    <xf numFmtId="171" fontId="45" fillId="0" borderId="0" xfId="44" applyNumberFormat="1" applyFont="1" applyFill="1" applyBorder="1" applyAlignment="1" applyProtection="1">
      <alignment horizontal="left" wrapText="1"/>
    </xf>
    <xf numFmtId="0" fontId="44" fillId="0" borderId="0" xfId="0" applyFont="1" applyFill="1" applyAlignment="1">
      <alignment horizontal="left"/>
    </xf>
    <xf numFmtId="0" fontId="47" fillId="0" borderId="0" xfId="0" applyFont="1" applyAlignment="1">
      <alignment horizontal="left"/>
    </xf>
    <xf numFmtId="0" fontId="48" fillId="40" borderId="29" xfId="0" applyFont="1" applyFill="1" applyBorder="1" applyAlignment="1">
      <alignment horizontal="center" vertical="center"/>
    </xf>
    <xf numFmtId="0" fontId="48" fillId="40" borderId="30" xfId="0" applyFont="1" applyFill="1" applyBorder="1" applyAlignment="1">
      <alignment horizontal="center" vertical="center"/>
    </xf>
    <xf numFmtId="0" fontId="48" fillId="40" borderId="31" xfId="0" applyFont="1" applyFill="1" applyBorder="1" applyAlignment="1">
      <alignment horizontal="center" vertical="center"/>
    </xf>
    <xf numFmtId="0" fontId="46" fillId="0" borderId="0" xfId="0" applyFont="1" applyFill="1" applyBorder="1" applyAlignment="1">
      <alignment horizontal="center" vertical="center"/>
    </xf>
    <xf numFmtId="171" fontId="45" fillId="0" borderId="0" xfId="44" applyNumberFormat="1" applyFont="1" applyFill="1" applyBorder="1" applyAlignment="1" applyProtection="1">
      <alignment horizontal="left"/>
    </xf>
    <xf numFmtId="0" fontId="46" fillId="0" borderId="0" xfId="0" applyFont="1" applyFill="1" applyAlignment="1">
      <alignment horizontal="left"/>
    </xf>
    <xf numFmtId="0" fontId="48" fillId="40" borderId="21" xfId="0" applyFont="1" applyFill="1" applyBorder="1" applyAlignment="1">
      <alignment horizontal="center" vertical="center" wrapText="1"/>
    </xf>
    <xf numFmtId="41" fontId="46" fillId="38" borderId="21" xfId="51" applyFont="1" applyFill="1" applyBorder="1" applyAlignment="1">
      <alignment horizontal="left" vertical="center"/>
    </xf>
    <xf numFmtId="41" fontId="46" fillId="38" borderId="21" xfId="51" applyFont="1" applyFill="1" applyBorder="1" applyAlignment="1">
      <alignment horizontal="left" vertical="center" wrapText="1"/>
    </xf>
    <xf numFmtId="41" fontId="46" fillId="38" borderId="21" xfId="51" applyNumberFormat="1" applyFont="1" applyFill="1" applyBorder="1" applyAlignment="1">
      <alignment horizontal="left" vertical="center" indent="1"/>
    </xf>
    <xf numFmtId="41" fontId="44" fillId="38" borderId="21" xfId="51" applyFont="1" applyFill="1" applyBorder="1" applyAlignment="1">
      <alignment horizontal="left" vertical="center" wrapText="1"/>
    </xf>
    <xf numFmtId="168" fontId="44" fillId="38" borderId="22" xfId="51" applyNumberFormat="1" applyFont="1" applyFill="1" applyBorder="1" applyAlignment="1">
      <alignment horizontal="left" vertical="center" wrapText="1"/>
    </xf>
    <xf numFmtId="168" fontId="44" fillId="38" borderId="15" xfId="51" applyNumberFormat="1" applyFont="1" applyFill="1" applyBorder="1" applyAlignment="1">
      <alignment horizontal="left" vertical="center" wrapText="1"/>
    </xf>
    <xf numFmtId="168" fontId="44" fillId="38" borderId="23" xfId="51" applyNumberFormat="1" applyFont="1" applyFill="1" applyBorder="1" applyAlignment="1">
      <alignment horizontal="left" vertical="center" wrapText="1"/>
    </xf>
    <xf numFmtId="0" fontId="46" fillId="38" borderId="11" xfId="0" applyFont="1" applyFill="1" applyBorder="1" applyAlignment="1">
      <alignment vertical="center" wrapText="1"/>
    </xf>
    <xf numFmtId="0" fontId="46" fillId="38" borderId="0" xfId="0" applyFont="1" applyFill="1" applyBorder="1" applyAlignment="1">
      <alignment vertical="center" wrapText="1"/>
    </xf>
    <xf numFmtId="0" fontId="46" fillId="38" borderId="11" xfId="0" applyFont="1" applyFill="1" applyBorder="1" applyAlignment="1">
      <alignment horizontal="left" vertical="center" wrapText="1"/>
    </xf>
    <xf numFmtId="0" fontId="46" fillId="38" borderId="0" xfId="0" applyFont="1" applyFill="1" applyBorder="1" applyAlignment="1">
      <alignment horizontal="left" vertical="center" wrapText="1"/>
    </xf>
    <xf numFmtId="0" fontId="44" fillId="38" borderId="11" xfId="0" applyFont="1" applyFill="1" applyBorder="1" applyAlignment="1">
      <alignment vertical="center" wrapText="1"/>
    </xf>
    <xf numFmtId="0" fontId="44" fillId="38" borderId="0" xfId="0" applyFont="1" applyFill="1" applyBorder="1" applyAlignment="1">
      <alignment vertical="center" wrapText="1"/>
    </xf>
    <xf numFmtId="0" fontId="36" fillId="0" borderId="0" xfId="0" applyFont="1" applyAlignment="1">
      <alignment horizontal="left"/>
    </xf>
    <xf numFmtId="0" fontId="37" fillId="34" borderId="21" xfId="0" applyFont="1" applyFill="1" applyBorder="1" applyAlignment="1">
      <alignment horizontal="center" vertical="center" wrapText="1"/>
    </xf>
    <xf numFmtId="0" fontId="38" fillId="41" borderId="22" xfId="0" applyFont="1" applyFill="1" applyBorder="1" applyAlignment="1">
      <alignment horizontal="center" vertical="center" wrapText="1"/>
    </xf>
    <xf numFmtId="0" fontId="38" fillId="41" borderId="15" xfId="0" applyFont="1" applyFill="1" applyBorder="1" applyAlignment="1">
      <alignment horizontal="center" vertical="center" wrapText="1"/>
    </xf>
    <xf numFmtId="0" fontId="38" fillId="41" borderId="23" xfId="0" applyFont="1" applyFill="1" applyBorder="1" applyAlignment="1">
      <alignment horizontal="center" vertical="center" wrapText="1"/>
    </xf>
    <xf numFmtId="0" fontId="38" fillId="39" borderId="22" xfId="0" applyFont="1" applyFill="1" applyBorder="1" applyAlignment="1">
      <alignment horizontal="center" vertical="center" wrapText="1"/>
    </xf>
    <xf numFmtId="0" fontId="38" fillId="39" borderId="23" xfId="0" applyFont="1" applyFill="1" applyBorder="1" applyAlignment="1">
      <alignment horizontal="center" vertical="center" wrapText="1"/>
    </xf>
    <xf numFmtId="0" fontId="38" fillId="42" borderId="21" xfId="0" applyFont="1" applyFill="1" applyBorder="1" applyAlignment="1">
      <alignment horizontal="center" vertical="center" wrapText="1"/>
    </xf>
    <xf numFmtId="0" fontId="45" fillId="0" borderId="0" xfId="49" quotePrefix="1" applyFont="1" applyBorder="1" applyAlignment="1">
      <alignment horizontal="center"/>
    </xf>
    <xf numFmtId="0" fontId="50" fillId="0" borderId="0" xfId="49" quotePrefix="1" applyFont="1" applyBorder="1" applyAlignment="1">
      <alignment horizontal="center"/>
    </xf>
    <xf numFmtId="0" fontId="44" fillId="0" borderId="0" xfId="0" applyFont="1" applyBorder="1" applyAlignment="1">
      <alignment horizontal="left" vertical="center" wrapText="1"/>
    </xf>
    <xf numFmtId="9" fontId="44" fillId="0" borderId="26" xfId="0" applyNumberFormat="1" applyFont="1" applyBorder="1" applyAlignment="1">
      <alignment horizontal="center" vertical="center"/>
    </xf>
    <xf numFmtId="0" fontId="44" fillId="0" borderId="26" xfId="0" applyFont="1" applyBorder="1" applyAlignment="1">
      <alignment horizontal="center" vertical="center"/>
    </xf>
    <xf numFmtId="0" fontId="44" fillId="0" borderId="0" xfId="0" applyFont="1" applyBorder="1" applyAlignment="1">
      <alignment horizontal="left" vertical="top" wrapText="1"/>
    </xf>
    <xf numFmtId="0" fontId="44" fillId="0" borderId="0" xfId="0" applyFont="1" applyBorder="1" applyAlignment="1">
      <alignment horizontal="left" wrapText="1"/>
    </xf>
    <xf numFmtId="0" fontId="44" fillId="0" borderId="20" xfId="0" applyFont="1" applyBorder="1" applyAlignment="1">
      <alignment horizontal="left" vertical="center" wrapText="1"/>
    </xf>
    <xf numFmtId="9" fontId="44" fillId="0" borderId="20" xfId="0" applyNumberFormat="1" applyFont="1" applyBorder="1" applyAlignment="1">
      <alignment horizontal="center" vertical="center"/>
    </xf>
    <xf numFmtId="0" fontId="44" fillId="0" borderId="20" xfId="0" applyFont="1" applyBorder="1" applyAlignment="1">
      <alignment horizontal="center" vertical="center"/>
    </xf>
    <xf numFmtId="0" fontId="44" fillId="0" borderId="26" xfId="0" applyFont="1" applyBorder="1" applyAlignment="1">
      <alignment horizontal="left" vertical="center" wrapText="1"/>
    </xf>
    <xf numFmtId="0" fontId="48" fillId="34" borderId="19" xfId="0" applyFont="1" applyFill="1" applyBorder="1" applyAlignment="1">
      <alignment horizontal="center" vertical="center"/>
    </xf>
    <xf numFmtId="0" fontId="48" fillId="34" borderId="19" xfId="0" applyFont="1" applyFill="1" applyBorder="1" applyAlignment="1">
      <alignment horizontal="center" vertical="center" wrapText="1"/>
    </xf>
    <xf numFmtId="0" fontId="46" fillId="0" borderId="0" xfId="0" applyFont="1" applyBorder="1" applyAlignment="1">
      <alignment horizontal="center"/>
    </xf>
    <xf numFmtId="0" fontId="50" fillId="0" borderId="0"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6" fillId="0" borderId="0" xfId="0" applyFont="1" applyBorder="1" applyAlignment="1">
      <alignment horizontal="left" vertical="center" wrapText="1"/>
    </xf>
    <xf numFmtId="0" fontId="46" fillId="0" borderId="0" xfId="0" applyFont="1" applyFill="1" applyBorder="1" applyAlignment="1">
      <alignment horizontal="center" vertical="center" wrapText="1"/>
    </xf>
    <xf numFmtId="0" fontId="50" fillId="0" borderId="0" xfId="49" applyFont="1" applyAlignment="1">
      <alignment horizontal="left" vertical="center" wrapText="1"/>
    </xf>
    <xf numFmtId="0" fontId="44" fillId="0" borderId="0" xfId="0" applyFont="1" applyFill="1" applyAlignment="1">
      <alignment horizontal="left" vertical="top" wrapText="1"/>
    </xf>
    <xf numFmtId="0" fontId="44" fillId="0" borderId="0" xfId="0" applyFont="1" applyFill="1" applyAlignment="1">
      <alignment horizontal="left" vertical="center" wrapText="1"/>
    </xf>
    <xf numFmtId="0" fontId="48" fillId="40" borderId="22" xfId="0" applyFont="1" applyFill="1" applyBorder="1" applyAlignment="1">
      <alignment horizontal="center" vertical="center" wrapText="1"/>
    </xf>
    <xf numFmtId="0" fontId="48" fillId="40" borderId="23" xfId="0" applyFont="1" applyFill="1" applyBorder="1" applyAlignment="1">
      <alignment horizontal="center" vertical="center" wrapText="1"/>
    </xf>
    <xf numFmtId="0" fontId="48" fillId="40" borderId="22" xfId="0" applyFont="1" applyFill="1" applyBorder="1" applyAlignment="1">
      <alignment horizontal="center" vertical="center"/>
    </xf>
    <xf numFmtId="0" fontId="48" fillId="40" borderId="23" xfId="0" applyFont="1" applyFill="1" applyBorder="1" applyAlignment="1">
      <alignment horizontal="center" vertical="center"/>
    </xf>
    <xf numFmtId="0" fontId="48" fillId="40" borderId="18" xfId="0" applyFont="1" applyFill="1" applyBorder="1" applyAlignment="1">
      <alignment horizontal="center" vertical="center" wrapText="1"/>
    </xf>
    <xf numFmtId="0" fontId="48" fillId="40" borderId="16" xfId="0" applyFont="1" applyFill="1" applyBorder="1" applyAlignment="1">
      <alignment horizontal="center" vertical="center" wrapText="1"/>
    </xf>
    <xf numFmtId="0" fontId="48" fillId="40" borderId="13" xfId="0" applyFont="1" applyFill="1" applyBorder="1" applyAlignment="1">
      <alignment horizontal="center" vertical="center" wrapText="1"/>
    </xf>
    <xf numFmtId="0" fontId="48" fillId="40" borderId="14" xfId="0" applyFont="1" applyFill="1" applyBorder="1" applyAlignment="1">
      <alignment horizontal="center" vertical="center" wrapText="1"/>
    </xf>
    <xf numFmtId="0" fontId="50" fillId="0" borderId="0" xfId="49" applyFont="1" applyAlignment="1">
      <alignment horizontal="left" wrapText="1"/>
    </xf>
  </cellXfs>
  <cellStyles count="251">
    <cellStyle name="          _x000d__x000a_386grabber=VGA.3GR_x000d__x000a_" xfId="66" xr:uid="{00000000-0005-0000-0000-000000000000}"/>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Comma [0] 2" xfId="75" xr:uid="{00000000-0005-0000-0000-00001E000000}"/>
    <cellStyle name="Comma [0] 2 2" xfId="77" xr:uid="{00000000-0005-0000-0000-00001F000000}"/>
    <cellStyle name="Comma [0] 2 2 2" xfId="108" xr:uid="{00000000-0005-0000-0000-000020000000}"/>
    <cellStyle name="Comma [0] 2 2 2 2" xfId="203" xr:uid="{00000000-0005-0000-0000-000021000000}"/>
    <cellStyle name="Comma [0] 2 2 2 3" xfId="156" xr:uid="{00000000-0005-0000-0000-000022000000}"/>
    <cellStyle name="Comma [0] 2 2 3" xfId="190" xr:uid="{00000000-0005-0000-0000-000023000000}"/>
    <cellStyle name="Comma [0] 2 2 4" xfId="178" xr:uid="{00000000-0005-0000-0000-000024000000}"/>
    <cellStyle name="Comma [0] 2 2 5" xfId="146" xr:uid="{00000000-0005-0000-0000-000025000000}"/>
    <cellStyle name="Comma [0] 2 3" xfId="107" xr:uid="{00000000-0005-0000-0000-000026000000}"/>
    <cellStyle name="Comma [0] 2 3 2" xfId="202" xr:uid="{00000000-0005-0000-0000-000027000000}"/>
    <cellStyle name="Comma [0] 2 3 3" xfId="155" xr:uid="{00000000-0005-0000-0000-000028000000}"/>
    <cellStyle name="Comma [0] 2 4" xfId="143" xr:uid="{00000000-0005-0000-0000-000029000000}"/>
    <cellStyle name="Comma [0] 2 5" xfId="177" xr:uid="{00000000-0005-0000-0000-00002A000000}"/>
    <cellStyle name="Comma 2" xfId="50" xr:uid="{00000000-0005-0000-0000-00002B000000}"/>
    <cellStyle name="Comma 2 2" xfId="55" xr:uid="{00000000-0005-0000-0000-00002C000000}"/>
    <cellStyle name="Comma 2 2 2" xfId="95" xr:uid="{00000000-0005-0000-0000-00002D000000}"/>
    <cellStyle name="Comma 2 2 2 2" xfId="113" xr:uid="{00000000-0005-0000-0000-00002E000000}"/>
    <cellStyle name="Comma 2 2 2 2 2" xfId="208" xr:uid="{00000000-0005-0000-0000-00002F000000}"/>
    <cellStyle name="Comma 2 2 2 2 3" xfId="161" xr:uid="{00000000-0005-0000-0000-000030000000}"/>
    <cellStyle name="Comma 2 2 2 3" xfId="194" xr:uid="{00000000-0005-0000-0000-000031000000}"/>
    <cellStyle name="Comma 2 2 2 4" xfId="183" xr:uid="{00000000-0005-0000-0000-000032000000}"/>
    <cellStyle name="Comma 2 2 2 5" xfId="150" xr:uid="{00000000-0005-0000-0000-000033000000}"/>
    <cellStyle name="Comma 2 2 3" xfId="111" xr:uid="{00000000-0005-0000-0000-000034000000}"/>
    <cellStyle name="Comma 2 2 3 2" xfId="206" xr:uid="{00000000-0005-0000-0000-000035000000}"/>
    <cellStyle name="Comma 2 2 3 3" xfId="159" xr:uid="{00000000-0005-0000-0000-000036000000}"/>
    <cellStyle name="Comma 2 2 4" xfId="139" xr:uid="{00000000-0005-0000-0000-000037000000}"/>
    <cellStyle name="Comma 2 2 5" xfId="181" xr:uid="{00000000-0005-0000-0000-000038000000}"/>
    <cellStyle name="Comma 2 2 6" xfId="92" xr:uid="{00000000-0005-0000-0000-000039000000}"/>
    <cellStyle name="Comma 2 2 7" xfId="62" xr:uid="{00000000-0005-0000-0000-00003A000000}"/>
    <cellStyle name="Comma 2 2 8" xfId="222" xr:uid="{EBCBA480-D8EC-43C6-98AE-D73CDD995F5B}"/>
    <cellStyle name="Comma 2 3" xfId="109" xr:uid="{00000000-0005-0000-0000-00003B000000}"/>
    <cellStyle name="Comma 2 3 2" xfId="204" xr:uid="{00000000-0005-0000-0000-00003C000000}"/>
    <cellStyle name="Comma 2 3 3" xfId="157" xr:uid="{00000000-0005-0000-0000-00003D000000}"/>
    <cellStyle name="Comma 2 4" xfId="191" xr:uid="{00000000-0005-0000-0000-00003E000000}"/>
    <cellStyle name="Comma 2 5" xfId="179" xr:uid="{00000000-0005-0000-0000-00003F000000}"/>
    <cellStyle name="Comma 2 6" xfId="147" xr:uid="{00000000-0005-0000-0000-000040000000}"/>
    <cellStyle name="Comma 2 7" xfId="78" xr:uid="{00000000-0005-0000-0000-000041000000}"/>
    <cellStyle name="Comma 3" xfId="88" xr:uid="{00000000-0005-0000-0000-000042000000}"/>
    <cellStyle name="Comma 3 2" xfId="128" xr:uid="{00000000-0005-0000-0000-000043000000}"/>
    <cellStyle name="Comma 4" xfId="89" xr:uid="{00000000-0005-0000-0000-000044000000}"/>
    <cellStyle name="Comma 4 2" xfId="129" xr:uid="{00000000-0005-0000-0000-000045000000}"/>
    <cellStyle name="Comma 5" xfId="76" xr:uid="{00000000-0005-0000-0000-000046000000}"/>
    <cellStyle name="Comma 5 2" xfId="126" xr:uid="{00000000-0005-0000-0000-000047000000}"/>
    <cellStyle name="Comma 6" xfId="85" xr:uid="{00000000-0005-0000-0000-000048000000}"/>
    <cellStyle name="Comma 6 2" xfId="127" xr:uid="{00000000-0005-0000-0000-000049000000}"/>
    <cellStyle name="Comma 7" xfId="90" xr:uid="{00000000-0005-0000-0000-00004A000000}"/>
    <cellStyle name="Comma 7 2" xfId="130" xr:uid="{00000000-0005-0000-0000-00004B000000}"/>
    <cellStyle name="Comma 8" xfId="91" xr:uid="{00000000-0005-0000-0000-00004C000000}"/>
    <cellStyle name="Comma 8 2" xfId="131" xr:uid="{00000000-0005-0000-0000-00004D000000}"/>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ipervínculo" xfId="219" builtinId="8"/>
    <cellStyle name="Incorrecto" xfId="7" builtinId="27" customBuiltin="1"/>
    <cellStyle name="Intermitente" xfId="233" xr:uid="{94A151FA-4EF8-4EA6-B9AF-682D0E8141B0}"/>
    <cellStyle name="Millares" xfId="1" builtinId="3"/>
    <cellStyle name="Millares [0]" xfId="51" builtinId="6"/>
    <cellStyle name="Millares [0] 10" xfId="93" xr:uid="{00000000-0005-0000-0000-000057000000}"/>
    <cellStyle name="Millares [0] 11" xfId="64" xr:uid="{00000000-0005-0000-0000-000058000000}"/>
    <cellStyle name="Millares [0] 12" xfId="59" xr:uid="{00000000-0005-0000-0000-000059000000}"/>
    <cellStyle name="Millares [0] 13" xfId="220" xr:uid="{533AC327-7B37-4970-8B9D-8FE54A9F145A}"/>
    <cellStyle name="Millares [0] 14" xfId="227" xr:uid="{5FEC3437-D501-43B7-9916-C1EC5A54B198}"/>
    <cellStyle name="Millares [0] 2" xfId="45" xr:uid="{00000000-0005-0000-0000-00005A000000}"/>
    <cellStyle name="Millares [0] 2 2" xfId="54" xr:uid="{00000000-0005-0000-0000-00005B000000}"/>
    <cellStyle name="Millares [0] 2 2 2" xfId="116" xr:uid="{00000000-0005-0000-0000-00005C000000}"/>
    <cellStyle name="Millares [0] 2 2 2 2" xfId="211" xr:uid="{00000000-0005-0000-0000-00005D000000}"/>
    <cellStyle name="Millares [0] 2 2 2 3" xfId="164" xr:uid="{00000000-0005-0000-0000-00005E000000}"/>
    <cellStyle name="Millares [0] 2 2 3" xfId="199" xr:uid="{00000000-0005-0000-0000-00005F000000}"/>
    <cellStyle name="Millares [0] 2 2 4" xfId="153" xr:uid="{00000000-0005-0000-0000-000060000000}"/>
    <cellStyle name="Millares [0] 2 2 5" xfId="105" xr:uid="{00000000-0005-0000-0000-000061000000}"/>
    <cellStyle name="Millares [0] 2 2 6" xfId="61" xr:uid="{00000000-0005-0000-0000-000062000000}"/>
    <cellStyle name="Millares [0] 2 2 7" xfId="221" xr:uid="{5858A0C6-0425-4A40-A063-100A378719E8}"/>
    <cellStyle name="Millares [0] 2 3" xfId="140" xr:uid="{00000000-0005-0000-0000-000063000000}"/>
    <cellStyle name="Millares [0] 2 4" xfId="173" xr:uid="{00000000-0005-0000-0000-000064000000}"/>
    <cellStyle name="Millares [0] 2 5" xfId="94" xr:uid="{00000000-0005-0000-0000-000065000000}"/>
    <cellStyle name="Millares [0] 3" xfId="56" xr:uid="{00000000-0005-0000-0000-000066000000}"/>
    <cellStyle name="Millares [0] 3 2" xfId="115" xr:uid="{00000000-0005-0000-0000-000067000000}"/>
    <cellStyle name="Millares [0] 3 2 2" xfId="210" xr:uid="{00000000-0005-0000-0000-000068000000}"/>
    <cellStyle name="Millares [0] 3 2 3" xfId="163" xr:uid="{00000000-0005-0000-0000-000069000000}"/>
    <cellStyle name="Millares [0] 3 3" xfId="198" xr:uid="{00000000-0005-0000-0000-00006A000000}"/>
    <cellStyle name="Millares [0] 3 4" xfId="182" xr:uid="{00000000-0005-0000-0000-00006B000000}"/>
    <cellStyle name="Millares [0] 3 5" xfId="152" xr:uid="{00000000-0005-0000-0000-00006C000000}"/>
    <cellStyle name="Millares [0] 3 6" xfId="103" xr:uid="{00000000-0005-0000-0000-00006D000000}"/>
    <cellStyle name="Millares [0] 3 7" xfId="67" xr:uid="{00000000-0005-0000-0000-00006E000000}"/>
    <cellStyle name="Millares [0] 3 8" xfId="63" xr:uid="{00000000-0005-0000-0000-00006F000000}"/>
    <cellStyle name="Millares [0] 3 9" xfId="223" xr:uid="{B61DE1D2-8F4B-4591-9216-42FC238ED55A}"/>
    <cellStyle name="Millares [0] 4" xfId="112" xr:uid="{00000000-0005-0000-0000-000070000000}"/>
    <cellStyle name="Millares [0] 4 2" xfId="207" xr:uid="{00000000-0005-0000-0000-000071000000}"/>
    <cellStyle name="Millares [0] 4 3" xfId="186" xr:uid="{00000000-0005-0000-0000-000072000000}"/>
    <cellStyle name="Millares [0] 4 4" xfId="160" xr:uid="{00000000-0005-0000-0000-000073000000}"/>
    <cellStyle name="Millares [0] 5" xfId="122" xr:uid="{00000000-0005-0000-0000-000074000000}"/>
    <cellStyle name="Millares [0] 5 2" xfId="212" xr:uid="{00000000-0005-0000-0000-000075000000}"/>
    <cellStyle name="Millares [0] 5 3" xfId="174" xr:uid="{00000000-0005-0000-0000-000076000000}"/>
    <cellStyle name="Millares [0] 5 4" xfId="166" xr:uid="{00000000-0005-0000-0000-000077000000}"/>
    <cellStyle name="Millares [0] 6" xfId="135" xr:uid="{00000000-0005-0000-0000-000078000000}"/>
    <cellStyle name="Millares [0] 6 2" xfId="217" xr:uid="{00000000-0005-0000-0000-000079000000}"/>
    <cellStyle name="Millares [0] 6 3" xfId="187" xr:uid="{00000000-0005-0000-0000-00007A000000}"/>
    <cellStyle name="Millares [0] 6 4" xfId="171" xr:uid="{00000000-0005-0000-0000-00007B000000}"/>
    <cellStyle name="Millares [0] 7" xfId="121" xr:uid="{00000000-0005-0000-0000-00007C000000}"/>
    <cellStyle name="Millares [0] 8" xfId="193" xr:uid="{00000000-0005-0000-0000-00007D000000}"/>
    <cellStyle name="Millares [0] 9" xfId="149" xr:uid="{00000000-0005-0000-0000-00007E000000}"/>
    <cellStyle name="Millares 10" xfId="118" xr:uid="{00000000-0005-0000-0000-00007F000000}"/>
    <cellStyle name="Millares 10 2" xfId="138" xr:uid="{00000000-0005-0000-0000-000080000000}"/>
    <cellStyle name="Millares 10 3" xfId="238" xr:uid="{F89E1AC4-171F-402C-90C1-62318C0BE0F8}"/>
    <cellStyle name="Millares 11" xfId="144" xr:uid="{00000000-0005-0000-0000-000081000000}"/>
    <cellStyle name="Millares 11 2" xfId="218" xr:uid="{00000000-0005-0000-0000-000082000000}"/>
    <cellStyle name="Millares 11 3" xfId="172" xr:uid="{00000000-0005-0000-0000-000083000000}"/>
    <cellStyle name="Millares 12" xfId="119" xr:uid="{00000000-0005-0000-0000-000084000000}"/>
    <cellStyle name="Millares 12 2" xfId="239" xr:uid="{0A8FE182-B754-44D4-82FB-02E3B92CAAB5}"/>
    <cellStyle name="Millares 13" xfId="189" xr:uid="{00000000-0005-0000-0000-000085000000}"/>
    <cellStyle name="Millares 14" xfId="188" xr:uid="{00000000-0005-0000-0000-000086000000}"/>
    <cellStyle name="Millares 14 2" xfId="240" xr:uid="{C3EAC7FD-B660-4D84-8560-14EE9D67F5B8}"/>
    <cellStyle name="Millares 15" xfId="175" xr:uid="{00000000-0005-0000-0000-000087000000}"/>
    <cellStyle name="Millares 15 2" xfId="236" xr:uid="{946AE1D4-62FB-4218-9248-4C357B109A9F}"/>
    <cellStyle name="Millares 16" xfId="145" xr:uid="{00000000-0005-0000-0000-000088000000}"/>
    <cellStyle name="Millares 17" xfId="165" xr:uid="{00000000-0005-0000-0000-000089000000}"/>
    <cellStyle name="Millares 18" xfId="74" xr:uid="{00000000-0005-0000-0000-00008A000000}"/>
    <cellStyle name="Millares 19" xfId="241" xr:uid="{D353631E-20F0-4335-B0A9-39605EECB811}"/>
    <cellStyle name="Millares 19 2" xfId="100" xr:uid="{00000000-0005-0000-0000-00008B000000}"/>
    <cellStyle name="Millares 19 2 2" xfId="114" xr:uid="{00000000-0005-0000-0000-00008C000000}"/>
    <cellStyle name="Millares 19 2 2 2" xfId="209" xr:uid="{00000000-0005-0000-0000-00008D000000}"/>
    <cellStyle name="Millares 19 2 2 3" xfId="162" xr:uid="{00000000-0005-0000-0000-00008E000000}"/>
    <cellStyle name="Millares 19 2 3" xfId="197" xr:uid="{00000000-0005-0000-0000-00008F000000}"/>
    <cellStyle name="Millares 19 2 4" xfId="151" xr:uid="{00000000-0005-0000-0000-000090000000}"/>
    <cellStyle name="Millares 2" xfId="52" xr:uid="{00000000-0005-0000-0000-000091000000}"/>
    <cellStyle name="Millares 2 2" xfId="80" xr:uid="{00000000-0005-0000-0000-000092000000}"/>
    <cellStyle name="Millares 2 2 2" xfId="110" xr:uid="{00000000-0005-0000-0000-000093000000}"/>
    <cellStyle name="Millares 2 2 2 2" xfId="205" xr:uid="{00000000-0005-0000-0000-000094000000}"/>
    <cellStyle name="Millares 2 2 2 3" xfId="158" xr:uid="{00000000-0005-0000-0000-000095000000}"/>
    <cellStyle name="Millares 2 2 3" xfId="192" xr:uid="{00000000-0005-0000-0000-000096000000}"/>
    <cellStyle name="Millares 2 2 4" xfId="180" xr:uid="{00000000-0005-0000-0000-000097000000}"/>
    <cellStyle name="Millares 2 2 5" xfId="148" xr:uid="{00000000-0005-0000-0000-000098000000}"/>
    <cellStyle name="Millares 2 2 6" xfId="234" xr:uid="{18A17BDE-4AFE-4105-8031-2614AE7AB7D5}"/>
    <cellStyle name="Millares 2 3" xfId="99" xr:uid="{00000000-0005-0000-0000-000099000000}"/>
    <cellStyle name="Millares 2 4" xfId="104" xr:uid="{00000000-0005-0000-0000-00009A000000}"/>
    <cellStyle name="Millares 2 4 2" xfId="120" xr:uid="{00000000-0005-0000-0000-00009B000000}"/>
    <cellStyle name="Millares 2 5" xfId="79" xr:uid="{00000000-0005-0000-0000-00009C000000}"/>
    <cellStyle name="Millares 2 6" xfId="65" xr:uid="{00000000-0005-0000-0000-00009D000000}"/>
    <cellStyle name="Millares 2 7" xfId="230" xr:uid="{AE2CFA9B-6AA0-4C9F-A1DE-3D576D621215}"/>
    <cellStyle name="Millares 20" xfId="242" xr:uid="{AFE56A2A-0F8C-4C66-A701-BD9C1AE446A5}"/>
    <cellStyle name="Millares 21" xfId="243" xr:uid="{6F3018C4-4526-411C-B597-3456D557B903}"/>
    <cellStyle name="Millares 22" xfId="244" xr:uid="{6BB67C86-C3FE-4B0C-BCCE-E3AEAE8F4FA9}"/>
    <cellStyle name="Millares 23" xfId="245" xr:uid="{BE69D1DC-B4F6-49C2-AB95-D8D490467B0D}"/>
    <cellStyle name="Millares 24" xfId="246" xr:uid="{2FD5F84B-0C8B-4A1B-8E37-1FFDF4C17728}"/>
    <cellStyle name="Millares 25" xfId="247" xr:uid="{798518AA-3D5C-4EC8-B9E6-C7C0E802AAA5}"/>
    <cellStyle name="Millares 26" xfId="248" xr:uid="{024BC83D-53A2-4289-A36E-32A0CF128D96}"/>
    <cellStyle name="Millares 27" xfId="249" xr:uid="{F1CF6570-A74C-4AB9-810D-8DAD2CE9E392}"/>
    <cellStyle name="Millares 28" xfId="225" xr:uid="{93935302-E881-46F2-971F-5E6328708844}"/>
    <cellStyle name="Millares 3" xfId="69" xr:uid="{00000000-0005-0000-0000-00009E000000}"/>
    <cellStyle name="Millares 3 2" xfId="81" xr:uid="{00000000-0005-0000-0000-00009F000000}"/>
    <cellStyle name="Millares 3 3" xfId="232" xr:uid="{42D530DE-8001-4B3F-B1A7-377131F275AB}"/>
    <cellStyle name="Millares 4" xfId="68" xr:uid="{00000000-0005-0000-0000-0000A0000000}"/>
    <cellStyle name="Millares 4 2" xfId="137" xr:uid="{00000000-0005-0000-0000-0000A1000000}"/>
    <cellStyle name="Millares 4 3" xfId="125" xr:uid="{00000000-0005-0000-0000-0000A2000000}"/>
    <cellStyle name="Millares 4 3 2" xfId="214" xr:uid="{00000000-0005-0000-0000-0000A3000000}"/>
    <cellStyle name="Millares 4 3 3" xfId="168" xr:uid="{00000000-0005-0000-0000-0000A4000000}"/>
    <cellStyle name="Millares 4 4" xfId="196" xr:uid="{00000000-0005-0000-0000-0000A5000000}"/>
    <cellStyle name="Millares 4 5" xfId="176" xr:uid="{00000000-0005-0000-0000-0000A6000000}"/>
    <cellStyle name="Millares 5" xfId="71" xr:uid="{00000000-0005-0000-0000-0000A7000000}"/>
    <cellStyle name="Millares 5 2" xfId="141" xr:uid="{00000000-0005-0000-0000-0000A8000000}"/>
    <cellStyle name="Millares 5 3" xfId="133" xr:uid="{00000000-0005-0000-0000-0000A9000000}"/>
    <cellStyle name="Millares 5 3 2" xfId="215" xr:uid="{00000000-0005-0000-0000-0000AA000000}"/>
    <cellStyle name="Millares 5 3 3" xfId="169" xr:uid="{00000000-0005-0000-0000-0000AB000000}"/>
    <cellStyle name="Millares 5 4" xfId="195" xr:uid="{00000000-0005-0000-0000-0000AC000000}"/>
    <cellStyle name="Millares 5 5" xfId="184" xr:uid="{00000000-0005-0000-0000-0000AD000000}"/>
    <cellStyle name="Millares 6" xfId="72" xr:uid="{00000000-0005-0000-0000-0000AE000000}"/>
    <cellStyle name="Millares 6 2" xfId="124" xr:uid="{00000000-0005-0000-0000-0000AF000000}"/>
    <cellStyle name="Millares 6 3" xfId="134" xr:uid="{00000000-0005-0000-0000-0000B0000000}"/>
    <cellStyle name="Millares 6 3 2" xfId="216" xr:uid="{00000000-0005-0000-0000-0000B1000000}"/>
    <cellStyle name="Millares 6 3 3" xfId="170" xr:uid="{00000000-0005-0000-0000-0000B2000000}"/>
    <cellStyle name="Millares 6 4" xfId="200" xr:uid="{00000000-0005-0000-0000-0000B3000000}"/>
    <cellStyle name="Millares 6 5" xfId="185" xr:uid="{00000000-0005-0000-0000-0000B4000000}"/>
    <cellStyle name="Millares 7" xfId="70" xr:uid="{00000000-0005-0000-0000-0000B5000000}"/>
    <cellStyle name="Millares 7 2" xfId="123" xr:uid="{00000000-0005-0000-0000-0000B6000000}"/>
    <cellStyle name="Millares 7 2 2" xfId="213" xr:uid="{00000000-0005-0000-0000-0000B7000000}"/>
    <cellStyle name="Millares 7 2 3" xfId="167" xr:uid="{00000000-0005-0000-0000-0000B8000000}"/>
    <cellStyle name="Millares 7 3" xfId="136" xr:uid="{00000000-0005-0000-0000-0000B9000000}"/>
    <cellStyle name="Millares 7 4" xfId="201" xr:uid="{00000000-0005-0000-0000-0000BA000000}"/>
    <cellStyle name="Millares 7 5" xfId="154" xr:uid="{00000000-0005-0000-0000-0000BB000000}"/>
    <cellStyle name="Millares 7 6" xfId="106" xr:uid="{00000000-0005-0000-0000-0000BC000000}"/>
    <cellStyle name="Millares 8" xfId="73" xr:uid="{00000000-0005-0000-0000-0000BD000000}"/>
    <cellStyle name="Millares 8 2" xfId="142" xr:uid="{00000000-0005-0000-0000-0000BE000000}"/>
    <cellStyle name="Millares 8 3" xfId="117" xr:uid="{00000000-0005-0000-0000-0000BF000000}"/>
    <cellStyle name="Millares 8 4" xfId="235" xr:uid="{264DF5EE-632E-4DF4-8E06-FDAC8D70C6F0}"/>
    <cellStyle name="Millares 9" xfId="98" xr:uid="{00000000-0005-0000-0000-0000C0000000}"/>
    <cellStyle name="Millares 9 2" xfId="132" xr:uid="{00000000-0005-0000-0000-0000C1000000}"/>
    <cellStyle name="Millares 9 3" xfId="237" xr:uid="{B271002A-FD23-4955-8DD6-0A797EDE8A38}"/>
    <cellStyle name="Neutral" xfId="8" builtinId="28" customBuiltin="1"/>
    <cellStyle name="Normal" xfId="0" builtinId="0"/>
    <cellStyle name="Normal 10" xfId="97" xr:uid="{00000000-0005-0000-0000-0000C4000000}"/>
    <cellStyle name="Normal 12" xfId="46" xr:uid="{00000000-0005-0000-0000-0000C5000000}"/>
    <cellStyle name="Normal 15" xfId="47" xr:uid="{00000000-0005-0000-0000-0000C6000000}"/>
    <cellStyle name="Normal 2" xfId="49" xr:uid="{00000000-0005-0000-0000-0000C7000000}"/>
    <cellStyle name="Normal 2 10" xfId="96" xr:uid="{00000000-0005-0000-0000-0000C8000000}"/>
    <cellStyle name="Normal 2 2" xfId="82" xr:uid="{00000000-0005-0000-0000-0000C9000000}"/>
    <cellStyle name="Normal 2 2 2" xfId="102" xr:uid="{00000000-0005-0000-0000-0000CA000000}"/>
    <cellStyle name="Normal 2 3" xfId="101" xr:uid="{00000000-0005-0000-0000-0000CB000000}"/>
    <cellStyle name="Normal 2 4" xfId="48" xr:uid="{00000000-0005-0000-0000-0000CC000000}"/>
    <cellStyle name="Normal 3" xfId="53" xr:uid="{00000000-0005-0000-0000-0000CD000000}"/>
    <cellStyle name="Normal 3 2" xfId="84" xr:uid="{00000000-0005-0000-0000-0000CE000000}"/>
    <cellStyle name="Normal 3 3" xfId="43" xr:uid="{00000000-0005-0000-0000-0000CF000000}"/>
    <cellStyle name="Normal 3 4" xfId="83" xr:uid="{00000000-0005-0000-0000-0000D0000000}"/>
    <cellStyle name="Normal 3 5" xfId="60" xr:uid="{00000000-0005-0000-0000-0000D1000000}"/>
    <cellStyle name="Normal 3 6" xfId="228" xr:uid="{DF3E7687-2F52-4559-82FE-CBE95AF99F3B}"/>
    <cellStyle name="Normal 4" xfId="224" xr:uid="{E340E249-0356-499E-B30A-E1CF501D5CC6}"/>
    <cellStyle name="Normal 5" xfId="87" xr:uid="{00000000-0005-0000-0000-0000D2000000}"/>
    <cellStyle name="Normal_Estados Fiscal 1999" xfId="44" xr:uid="{00000000-0005-0000-0000-0000D3000000}"/>
    <cellStyle name="Notas" xfId="15" builtinId="10" customBuiltin="1"/>
    <cellStyle name="Porcentaje" xfId="57" builtinId="5"/>
    <cellStyle name="Porcentaje 2" xfId="231" xr:uid="{AD77E989-2AF8-4620-B79C-5B02C6FEF008}"/>
    <cellStyle name="Porcentaje 3" xfId="229" xr:uid="{9B28AB8C-ECBA-41A4-9716-2DDE5999E149}"/>
    <cellStyle name="Porcentaje 4" xfId="250" xr:uid="{7DBC0A53-6502-4362-A54A-FA56F013D49A}"/>
    <cellStyle name="Porcentaje 5" xfId="226" xr:uid="{1E263A1A-9199-468D-A226-D5859B38BCC2}"/>
    <cellStyle name="Porcentual 2" xfId="86" xr:uid="{00000000-0005-0000-0000-0000D7000000}"/>
    <cellStyle name="Salida" xfId="10" builtinId="21" customBuiltin="1"/>
    <cellStyle name="Texto de advertencia" xfId="14" builtinId="11" customBuiltin="1"/>
    <cellStyle name="Texto explicativo" xfId="16" builtinId="53" customBuiltin="1"/>
    <cellStyle name="Título" xfId="58" builtinId="15" customBuiltin="1"/>
    <cellStyle name="Título 2" xfId="3" builtinId="17" customBuiltin="1"/>
    <cellStyle name="Título 3" xfId="4" builtinId="18" customBuiltin="1"/>
    <cellStyle name="Título 4" xfId="42" xr:uid="{00000000-0005-0000-0000-0000D9000000}"/>
    <cellStyle name="Total" xfId="17" builtinId="25" customBuiltin="1"/>
  </cellStyles>
  <dxfs count="11">
    <dxf>
      <fill>
        <patternFill patternType="solid">
          <fgColor theme="8" tint="0.79998168889431442"/>
          <bgColor theme="8" tint="0.79998168889431442"/>
        </patternFill>
      </fill>
      <border>
        <bottom style="thin">
          <color theme="8" tint="0.39997558519241921"/>
        </bottom>
      </border>
    </dxf>
    <dxf>
      <fill>
        <patternFill patternType="solid">
          <fgColor theme="8" tint="0.79998168889431442"/>
          <bgColor theme="8" tint="0.79998168889431442"/>
        </patternFill>
      </fill>
      <border>
        <bottom style="thin">
          <color theme="8" tint="0.39997558519241921"/>
        </bottom>
      </border>
    </dxf>
    <dxf>
      <font>
        <b/>
        <color theme="1"/>
      </font>
      <fill>
        <patternFill patternType="none">
          <bgColor auto="1"/>
        </patternFill>
      </fill>
    </dxf>
    <dxf>
      <font>
        <b/>
        <color theme="1"/>
      </font>
      <fill>
        <patternFill patternType="none">
          <bgColor auto="1"/>
        </patternFill>
      </fill>
      <border>
        <bottom style="thin">
          <color theme="8" tint="0.39997558519241921"/>
        </bottom>
      </border>
    </dxf>
    <dxf>
      <font>
        <b/>
        <color theme="1"/>
      </font>
      <fill>
        <patternFill>
          <bgColor theme="7" tint="0.79998168889431442"/>
        </patternFill>
      </fill>
    </dxf>
    <dxf>
      <font>
        <b/>
        <color theme="1"/>
      </font>
      <fill>
        <patternFill>
          <bgColor theme="0" tint="-0.14996795556505021"/>
        </patternFill>
      </fill>
      <border>
        <top style="thin">
          <color theme="8"/>
        </top>
        <bottom style="thin">
          <color theme="8"/>
        </bottom>
      </border>
    </dxf>
    <dxf>
      <fill>
        <patternFill patternType="solid">
          <fgColor theme="0"/>
          <bgColor theme="0"/>
        </patternFill>
      </fill>
    </dxf>
    <dxf>
      <fill>
        <patternFill patternType="none">
          <fgColor indexed="64"/>
          <bgColor auto="1"/>
        </patternFill>
      </fill>
      <border>
        <left style="thin">
          <color theme="0" tint="-0.249977111117893"/>
        </left>
        <right style="thin">
          <color theme="0" tint="-0.249977111117893"/>
        </right>
      </border>
    </dxf>
    <dxf>
      <fill>
        <patternFill patternType="none">
          <fgColor auto="1"/>
          <bgColor auto="1"/>
        </patternFill>
      </fill>
    </dxf>
    <dxf>
      <font>
        <b/>
        <color theme="1"/>
      </font>
      <fill>
        <patternFill patternType="solid">
          <fgColor theme="8" tint="0.79998168889431442"/>
          <bgColor theme="8" tint="0.79998168889431442"/>
        </patternFill>
      </fill>
      <border>
        <top style="thin">
          <color theme="8" tint="0.39997558519241921"/>
        </top>
      </border>
    </dxf>
    <dxf>
      <font>
        <b/>
        <color theme="1"/>
      </font>
      <fill>
        <patternFill patternType="solid">
          <fgColor theme="8" tint="0.79998168889431442"/>
          <bgColor theme="8" tint="0.79998168889431442"/>
        </patternFill>
      </fill>
      <border>
        <bottom style="thin">
          <color theme="8" tint="0.39997558519241921"/>
        </bottom>
      </border>
    </dxf>
  </dxfs>
  <tableStyles count="1" defaultTableStyle="TableStyleMedium2" defaultPivotStyle="PivotStyleLight16">
    <tableStyle name="PivotStyleLight20 2" table="0" count="11" xr9:uid="{1F81D687-3064-439C-AD23-60B04D144522}">
      <tableStyleElement type="headerRow" dxfId="10"/>
      <tableStyleElement type="totalRow" dxfId="9"/>
      <tableStyleElement type="firstRowStripe" dxfId="8"/>
      <tableStyleElement type="firstColumnStripe" dxfId="7"/>
      <tableStyleElement type="firstSubtotalColumn"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336699"/>
      <color rgb="FF003366"/>
      <color rgb="FF006699"/>
      <color rgb="FF000066"/>
      <color rgb="FF33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2116</xdr:colOff>
      <xdr:row>1</xdr:row>
      <xdr:rowOff>3387</xdr:rowOff>
    </xdr:from>
    <xdr:to>
      <xdr:col>3</xdr:col>
      <xdr:colOff>638175</xdr:colOff>
      <xdr:row>4</xdr:row>
      <xdr:rowOff>46229</xdr:rowOff>
    </xdr:to>
    <xdr:pic>
      <xdr:nvPicPr>
        <xdr:cNvPr id="4" name="Imagen 3">
          <a:extLst>
            <a:ext uri="{FF2B5EF4-FFF2-40B4-BE49-F238E27FC236}">
              <a16:creationId xmlns:a16="http://schemas.microsoft.com/office/drawing/2014/main" id="{27C649A4-2428-4E9D-BFD8-1BC6830771DA}"/>
            </a:ext>
          </a:extLst>
        </xdr:cNvPr>
        <xdr:cNvPicPr>
          <a:picLocks noChangeAspect="1"/>
        </xdr:cNvPicPr>
      </xdr:nvPicPr>
      <xdr:blipFill>
        <a:blip xmlns:r="http://schemas.openxmlformats.org/officeDocument/2006/relationships" r:embed="rId1"/>
        <a:stretch>
          <a:fillRect/>
        </a:stretch>
      </xdr:blipFill>
      <xdr:spPr>
        <a:xfrm>
          <a:off x="183091" y="174837"/>
          <a:ext cx="1769534" cy="9858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1286916</xdr:colOff>
      <xdr:row>1</xdr:row>
      <xdr:rowOff>169328</xdr:rowOff>
    </xdr:from>
    <xdr:to>
      <xdr:col>5</xdr:col>
      <xdr:colOff>1210716</xdr:colOff>
      <xdr:row>5</xdr:row>
      <xdr:rowOff>182821</xdr:rowOff>
    </xdr:to>
    <xdr:pic>
      <xdr:nvPicPr>
        <xdr:cNvPr id="2" name="Imagen 1">
          <a:extLst>
            <a:ext uri="{FF2B5EF4-FFF2-40B4-BE49-F238E27FC236}">
              <a16:creationId xmlns:a16="http://schemas.microsoft.com/office/drawing/2014/main" id="{A8CC64A9-16D4-4134-8AB9-FB7FE69A6D40}"/>
            </a:ext>
          </a:extLst>
        </xdr:cNvPr>
        <xdr:cNvPicPr>
          <a:picLocks noChangeAspect="1"/>
        </xdr:cNvPicPr>
      </xdr:nvPicPr>
      <xdr:blipFill>
        <a:blip xmlns:r="http://schemas.openxmlformats.org/officeDocument/2006/relationships" r:embed="rId1"/>
        <a:stretch>
          <a:fillRect/>
        </a:stretch>
      </xdr:blipFill>
      <xdr:spPr>
        <a:xfrm>
          <a:off x="7052716" y="364061"/>
          <a:ext cx="1422400" cy="7924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1286916</xdr:colOff>
      <xdr:row>1</xdr:row>
      <xdr:rowOff>169328</xdr:rowOff>
    </xdr:from>
    <xdr:to>
      <xdr:col>5</xdr:col>
      <xdr:colOff>1418150</xdr:colOff>
      <xdr:row>5</xdr:row>
      <xdr:rowOff>182821</xdr:rowOff>
    </xdr:to>
    <xdr:pic>
      <xdr:nvPicPr>
        <xdr:cNvPr id="2" name="Imagen 1">
          <a:extLst>
            <a:ext uri="{FF2B5EF4-FFF2-40B4-BE49-F238E27FC236}">
              <a16:creationId xmlns:a16="http://schemas.microsoft.com/office/drawing/2014/main" id="{5B7FC2A9-234B-4AA2-AE8D-7472712AAFF6}"/>
            </a:ext>
          </a:extLst>
        </xdr:cNvPr>
        <xdr:cNvPicPr>
          <a:picLocks noChangeAspect="1"/>
        </xdr:cNvPicPr>
      </xdr:nvPicPr>
      <xdr:blipFill>
        <a:blip xmlns:r="http://schemas.openxmlformats.org/officeDocument/2006/relationships" r:embed="rId1"/>
        <a:stretch>
          <a:fillRect/>
        </a:stretch>
      </xdr:blipFill>
      <xdr:spPr>
        <a:xfrm>
          <a:off x="7161936" y="367448"/>
          <a:ext cx="1419014" cy="8059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239590</xdr:colOff>
      <xdr:row>1</xdr:row>
      <xdr:rowOff>177795</xdr:rowOff>
    </xdr:from>
    <xdr:to>
      <xdr:col>9</xdr:col>
      <xdr:colOff>29617</xdr:colOff>
      <xdr:row>5</xdr:row>
      <xdr:rowOff>191288</xdr:rowOff>
    </xdr:to>
    <xdr:pic>
      <xdr:nvPicPr>
        <xdr:cNvPr id="2" name="Imagen 1">
          <a:extLst>
            <a:ext uri="{FF2B5EF4-FFF2-40B4-BE49-F238E27FC236}">
              <a16:creationId xmlns:a16="http://schemas.microsoft.com/office/drawing/2014/main" id="{FF5CDA29-9999-4D02-8E0E-7C923A0B73BC}"/>
            </a:ext>
          </a:extLst>
        </xdr:cNvPr>
        <xdr:cNvPicPr>
          <a:picLocks noChangeAspect="1"/>
        </xdr:cNvPicPr>
      </xdr:nvPicPr>
      <xdr:blipFill>
        <a:blip xmlns:r="http://schemas.openxmlformats.org/officeDocument/2006/relationships" r:embed="rId1"/>
        <a:stretch>
          <a:fillRect/>
        </a:stretch>
      </xdr:blipFill>
      <xdr:spPr>
        <a:xfrm>
          <a:off x="6581123" y="372528"/>
          <a:ext cx="1415627" cy="79242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2522</xdr:colOff>
      <xdr:row>1</xdr:row>
      <xdr:rowOff>152395</xdr:rowOff>
    </xdr:from>
    <xdr:to>
      <xdr:col>5</xdr:col>
      <xdr:colOff>1413069</xdr:colOff>
      <xdr:row>5</xdr:row>
      <xdr:rowOff>165888</xdr:rowOff>
    </xdr:to>
    <xdr:pic>
      <xdr:nvPicPr>
        <xdr:cNvPr id="3" name="Imagen 2">
          <a:extLst>
            <a:ext uri="{FF2B5EF4-FFF2-40B4-BE49-F238E27FC236}">
              <a16:creationId xmlns:a16="http://schemas.microsoft.com/office/drawing/2014/main" id="{B0A33460-4700-4137-B200-3CD952384790}"/>
            </a:ext>
          </a:extLst>
        </xdr:cNvPr>
        <xdr:cNvPicPr>
          <a:picLocks noChangeAspect="1"/>
        </xdr:cNvPicPr>
      </xdr:nvPicPr>
      <xdr:blipFill>
        <a:blip xmlns:r="http://schemas.openxmlformats.org/officeDocument/2006/relationships" r:embed="rId1"/>
        <a:stretch>
          <a:fillRect/>
        </a:stretch>
      </xdr:blipFill>
      <xdr:spPr>
        <a:xfrm>
          <a:off x="7173789" y="347128"/>
          <a:ext cx="1410547" cy="79242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569788</xdr:colOff>
      <xdr:row>1</xdr:row>
      <xdr:rowOff>135461</xdr:rowOff>
    </xdr:from>
    <xdr:to>
      <xdr:col>11</xdr:col>
      <xdr:colOff>408075</xdr:colOff>
      <xdr:row>5</xdr:row>
      <xdr:rowOff>148954</xdr:rowOff>
    </xdr:to>
    <xdr:pic>
      <xdr:nvPicPr>
        <xdr:cNvPr id="2" name="Imagen 1">
          <a:extLst>
            <a:ext uri="{FF2B5EF4-FFF2-40B4-BE49-F238E27FC236}">
              <a16:creationId xmlns:a16="http://schemas.microsoft.com/office/drawing/2014/main" id="{3DFC1645-7E1D-4B9A-9B70-40BCF938A815}"/>
            </a:ext>
          </a:extLst>
        </xdr:cNvPr>
        <xdr:cNvPicPr>
          <a:picLocks noChangeAspect="1"/>
        </xdr:cNvPicPr>
      </xdr:nvPicPr>
      <xdr:blipFill>
        <a:blip xmlns:r="http://schemas.openxmlformats.org/officeDocument/2006/relationships" r:embed="rId1"/>
        <a:stretch>
          <a:fillRect/>
        </a:stretch>
      </xdr:blipFill>
      <xdr:spPr>
        <a:xfrm>
          <a:off x="7258455" y="330194"/>
          <a:ext cx="1413087" cy="79242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758383</xdr:colOff>
      <xdr:row>1</xdr:row>
      <xdr:rowOff>177371</xdr:rowOff>
    </xdr:from>
    <xdr:to>
      <xdr:col>7</xdr:col>
      <xdr:colOff>261390</xdr:colOff>
      <xdr:row>5</xdr:row>
      <xdr:rowOff>192769</xdr:rowOff>
    </xdr:to>
    <xdr:pic>
      <xdr:nvPicPr>
        <xdr:cNvPr id="2" name="Imagen 1">
          <a:extLst>
            <a:ext uri="{FF2B5EF4-FFF2-40B4-BE49-F238E27FC236}">
              <a16:creationId xmlns:a16="http://schemas.microsoft.com/office/drawing/2014/main" id="{70D243B5-53D1-4A96-8293-193AE6C7A17F}"/>
            </a:ext>
          </a:extLst>
        </xdr:cNvPr>
        <xdr:cNvPicPr>
          <a:picLocks noChangeAspect="1"/>
        </xdr:cNvPicPr>
      </xdr:nvPicPr>
      <xdr:blipFill>
        <a:blip xmlns:r="http://schemas.openxmlformats.org/officeDocument/2006/relationships" r:embed="rId1"/>
        <a:stretch>
          <a:fillRect/>
        </a:stretch>
      </xdr:blipFill>
      <xdr:spPr>
        <a:xfrm>
          <a:off x="8159308" y="377396"/>
          <a:ext cx="1408007" cy="81549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6" Type="http://schemas.openxmlformats.org/officeDocument/2006/relationships/drawing" Target="../drawings/drawing7.xml"/><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6.bin"/><Relationship Id="rId7"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6" Type="http://schemas.openxmlformats.org/officeDocument/2006/relationships/printerSettings" Target="../printerSettings/printerSettings9.bin"/><Relationship Id="rId5" Type="http://schemas.openxmlformats.org/officeDocument/2006/relationships/printerSettings" Target="../printerSettings/printerSettings8.bin"/><Relationship Id="rId4"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7" Type="http://schemas.openxmlformats.org/officeDocument/2006/relationships/drawing" Target="../drawings/drawing3.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printerSettings" Target="../printerSettings/printerSettings15.bin"/><Relationship Id="rId5" Type="http://schemas.openxmlformats.org/officeDocument/2006/relationships/printerSettings" Target="../printerSettings/printerSettings14.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7" Type="http://schemas.openxmlformats.org/officeDocument/2006/relationships/drawing" Target="../drawings/drawing4.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printerSettings" Target="../printerSettings/printerSettings21.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drawing" Target="../drawings/drawing5.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drawing" Target="../drawings/drawing6.xml"/><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O28"/>
  <sheetViews>
    <sheetView showGridLines="0" topLeftCell="A10" zoomScale="80" zoomScaleNormal="80" workbookViewId="0">
      <selection activeCell="G28" sqref="G28"/>
    </sheetView>
  </sheetViews>
  <sheetFormatPr baseColWidth="10" defaultColWidth="11.5546875" defaultRowHeight="13.8"/>
  <cols>
    <col min="1" max="1" width="2.6640625" style="360" customWidth="1"/>
    <col min="2" max="2" width="11.5546875" style="360"/>
    <col min="3" max="3" width="5" style="360" customWidth="1"/>
    <col min="4" max="11" width="11.5546875" style="360"/>
    <col min="12" max="12" width="13.6640625" style="360" customWidth="1"/>
    <col min="13" max="14" width="11.5546875" style="360"/>
    <col min="15" max="15" width="15.33203125" style="360" customWidth="1"/>
    <col min="16" max="16384" width="11.5546875" style="360"/>
  </cols>
  <sheetData>
    <row r="1" spans="1:15">
      <c r="A1" s="358"/>
      <c r="B1" s="359"/>
      <c r="C1" s="359"/>
      <c r="D1" s="359"/>
      <c r="E1" s="359"/>
      <c r="F1" s="359"/>
      <c r="G1" s="359"/>
      <c r="H1" s="359"/>
      <c r="I1" s="359"/>
      <c r="J1" s="359"/>
      <c r="K1" s="359"/>
      <c r="L1" s="359"/>
      <c r="M1" s="359"/>
      <c r="N1" s="359"/>
      <c r="O1" s="359"/>
    </row>
    <row r="2" spans="1:15" ht="24.6" customHeight="1">
      <c r="A2" s="358"/>
      <c r="B2" s="361"/>
      <c r="C2" s="361"/>
      <c r="D2" s="400" t="s">
        <v>577</v>
      </c>
      <c r="E2" s="400"/>
      <c r="F2" s="400"/>
      <c r="G2" s="400"/>
      <c r="H2" s="400"/>
      <c r="I2" s="400"/>
      <c r="J2" s="400"/>
      <c r="K2" s="400"/>
      <c r="L2" s="400"/>
      <c r="M2" s="400"/>
      <c r="N2" s="400"/>
      <c r="O2" s="400"/>
    </row>
    <row r="3" spans="1:15" ht="24.6" customHeight="1">
      <c r="A3" s="358"/>
      <c r="B3" s="361"/>
      <c r="C3" s="361"/>
      <c r="D3" s="400"/>
      <c r="E3" s="400"/>
      <c r="F3" s="400"/>
      <c r="G3" s="400"/>
      <c r="H3" s="400"/>
      <c r="I3" s="400"/>
      <c r="J3" s="400"/>
      <c r="K3" s="400"/>
      <c r="L3" s="400"/>
      <c r="M3" s="400"/>
      <c r="N3" s="400"/>
      <c r="O3" s="400"/>
    </row>
    <row r="4" spans="1:15" ht="24.6" customHeight="1">
      <c r="A4" s="358"/>
      <c r="B4" s="361"/>
      <c r="C4" s="361"/>
      <c r="D4" s="400"/>
      <c r="E4" s="400"/>
      <c r="F4" s="400"/>
      <c r="G4" s="400"/>
      <c r="H4" s="400"/>
      <c r="I4" s="400"/>
      <c r="J4" s="400"/>
      <c r="K4" s="400"/>
      <c r="L4" s="400"/>
      <c r="M4" s="400"/>
      <c r="N4" s="400"/>
      <c r="O4" s="400"/>
    </row>
    <row r="5" spans="1:15" ht="24.6" customHeight="1">
      <c r="A5" s="358"/>
      <c r="B5" s="361"/>
      <c r="C5" s="361"/>
      <c r="D5" s="400"/>
      <c r="E5" s="400"/>
      <c r="F5" s="400"/>
      <c r="G5" s="400"/>
      <c r="H5" s="400"/>
      <c r="I5" s="400"/>
      <c r="J5" s="400"/>
      <c r="K5" s="400"/>
      <c r="L5" s="400"/>
      <c r="M5" s="400"/>
      <c r="N5" s="400"/>
      <c r="O5" s="400"/>
    </row>
    <row r="6" spans="1:15" ht="24.6" customHeight="1">
      <c r="A6" s="358"/>
      <c r="B6" s="361"/>
      <c r="C6" s="361"/>
      <c r="D6" s="400"/>
      <c r="E6" s="400"/>
      <c r="F6" s="400"/>
      <c r="G6" s="400"/>
      <c r="H6" s="400"/>
      <c r="I6" s="400"/>
      <c r="J6" s="400"/>
      <c r="K6" s="400"/>
      <c r="L6" s="400"/>
      <c r="M6" s="400"/>
      <c r="N6" s="400"/>
      <c r="O6" s="400"/>
    </row>
    <row r="7" spans="1:15" ht="24.6" customHeight="1">
      <c r="A7" s="358"/>
      <c r="B7" s="361"/>
      <c r="C7" s="361"/>
      <c r="D7" s="400"/>
      <c r="E7" s="400"/>
      <c r="F7" s="400"/>
      <c r="G7" s="400"/>
      <c r="H7" s="400"/>
      <c r="I7" s="400"/>
      <c r="J7" s="400"/>
      <c r="K7" s="400"/>
      <c r="L7" s="400"/>
      <c r="M7" s="400"/>
      <c r="N7" s="400"/>
      <c r="O7" s="400"/>
    </row>
    <row r="8" spans="1:15" ht="15.6">
      <c r="A8" s="358"/>
      <c r="B8" s="362"/>
      <c r="C8" s="362"/>
      <c r="D8" s="363"/>
      <c r="E8" s="362"/>
      <c r="F8" s="362"/>
      <c r="G8" s="362"/>
      <c r="H8" s="362"/>
      <c r="I8" s="362"/>
      <c r="J8" s="362"/>
      <c r="K8" s="362"/>
      <c r="L8" s="362"/>
      <c r="M8" s="362"/>
      <c r="N8" s="362"/>
      <c r="O8" s="362"/>
    </row>
    <row r="9" spans="1:15" ht="20.399999999999999">
      <c r="A9" s="358"/>
      <c r="B9" s="362"/>
      <c r="C9" s="364"/>
      <c r="D9" s="364"/>
      <c r="E9" s="364"/>
      <c r="F9" s="364"/>
      <c r="G9" s="364"/>
      <c r="H9" s="364"/>
      <c r="I9" s="364"/>
      <c r="J9" s="364"/>
      <c r="K9" s="364"/>
      <c r="L9" s="364"/>
      <c r="M9" s="364"/>
      <c r="N9" s="364"/>
      <c r="O9" s="364"/>
    </row>
    <row r="10" spans="1:15" ht="23.4">
      <c r="A10" s="358"/>
      <c r="B10" s="399" t="s">
        <v>655</v>
      </c>
      <c r="C10" s="399"/>
      <c r="D10" s="399"/>
      <c r="E10" s="399"/>
      <c r="F10" s="399"/>
      <c r="G10" s="399"/>
      <c r="H10" s="399"/>
      <c r="I10" s="399"/>
      <c r="J10" s="399"/>
      <c r="K10" s="399"/>
      <c r="L10" s="399"/>
      <c r="M10" s="399"/>
      <c r="N10" s="399"/>
      <c r="O10" s="399"/>
    </row>
    <row r="11" spans="1:15" ht="18.600000000000001" customHeight="1">
      <c r="A11" s="358"/>
      <c r="B11" s="399" t="s">
        <v>636</v>
      </c>
      <c r="C11" s="399"/>
      <c r="D11" s="399"/>
      <c r="E11" s="399"/>
      <c r="F11" s="399"/>
      <c r="G11" s="399"/>
      <c r="H11" s="399"/>
      <c r="I11" s="399"/>
      <c r="J11" s="399"/>
      <c r="K11" s="399"/>
      <c r="L11" s="399"/>
      <c r="M11" s="399"/>
      <c r="N11" s="399"/>
      <c r="O11" s="399"/>
    </row>
    <row r="12" spans="1:15">
      <c r="A12" s="358"/>
      <c r="B12" s="362"/>
      <c r="C12" s="362"/>
      <c r="D12" s="362"/>
      <c r="E12" s="362"/>
      <c r="F12" s="362"/>
      <c r="G12" s="362"/>
      <c r="H12" s="362"/>
      <c r="I12" s="362"/>
      <c r="J12" s="362"/>
      <c r="K12" s="362"/>
      <c r="L12" s="362"/>
      <c r="M12" s="362"/>
      <c r="N12" s="362"/>
      <c r="O12" s="362"/>
    </row>
    <row r="13" spans="1:15">
      <c r="A13" s="358"/>
      <c r="B13" s="362"/>
      <c r="C13" s="362"/>
      <c r="D13" s="362"/>
      <c r="E13" s="362"/>
      <c r="F13" s="362"/>
      <c r="G13" s="362"/>
      <c r="H13" s="362"/>
      <c r="I13" s="362"/>
      <c r="J13" s="362"/>
      <c r="K13" s="362"/>
      <c r="L13" s="362"/>
      <c r="M13" s="362"/>
      <c r="N13" s="362"/>
      <c r="O13" s="362"/>
    </row>
    <row r="14" spans="1:15" ht="15.6">
      <c r="A14" s="358"/>
      <c r="B14" s="365"/>
      <c r="C14" s="365"/>
      <c r="D14" s="365"/>
      <c r="E14" s="365"/>
      <c r="F14" s="365"/>
      <c r="G14" s="365"/>
      <c r="H14" s="366"/>
      <c r="I14" s="365"/>
      <c r="J14" s="365"/>
      <c r="K14" s="366"/>
      <c r="L14" s="366"/>
      <c r="M14" s="367" t="s">
        <v>119</v>
      </c>
      <c r="N14" s="365"/>
      <c r="O14" s="365"/>
    </row>
    <row r="15" spans="1:15">
      <c r="A15" s="358"/>
      <c r="B15" s="365"/>
      <c r="C15" s="365"/>
      <c r="D15" s="365"/>
      <c r="E15" s="365"/>
      <c r="F15" s="365"/>
      <c r="G15" s="365"/>
      <c r="H15" s="366"/>
      <c r="I15" s="365"/>
      <c r="J15" s="365"/>
      <c r="K15" s="366"/>
      <c r="L15" s="366"/>
      <c r="M15" s="368"/>
      <c r="N15" s="365"/>
      <c r="O15" s="365"/>
    </row>
    <row r="16" spans="1:15" ht="16.8">
      <c r="A16" s="358"/>
      <c r="B16" s="365"/>
      <c r="C16" s="369"/>
      <c r="D16" s="369" t="s">
        <v>426</v>
      </c>
      <c r="E16" s="370"/>
      <c r="F16" s="371"/>
      <c r="G16" s="371"/>
      <c r="H16" s="372"/>
      <c r="I16" s="365"/>
      <c r="J16" s="365"/>
      <c r="K16" s="365"/>
      <c r="L16" s="372"/>
      <c r="M16" s="380" t="s">
        <v>580</v>
      </c>
      <c r="N16" s="365"/>
      <c r="O16" s="365"/>
    </row>
    <row r="17" spans="1:15" ht="16.8">
      <c r="A17" s="358"/>
      <c r="B17" s="365"/>
      <c r="C17" s="369"/>
      <c r="D17" s="369"/>
      <c r="E17" s="370"/>
      <c r="F17" s="371"/>
      <c r="G17" s="371"/>
      <c r="H17" s="373"/>
      <c r="I17" s="365"/>
      <c r="J17" s="365"/>
      <c r="K17" s="365"/>
      <c r="L17" s="373"/>
      <c r="M17" s="374"/>
      <c r="N17" s="365"/>
      <c r="O17" s="365"/>
    </row>
    <row r="18" spans="1:15" ht="16.8">
      <c r="A18" s="358"/>
      <c r="B18" s="365"/>
      <c r="C18" s="369"/>
      <c r="D18" s="369" t="s">
        <v>135</v>
      </c>
      <c r="E18" s="370"/>
      <c r="F18" s="371"/>
      <c r="G18" s="371"/>
      <c r="H18" s="372"/>
      <c r="I18" s="365"/>
      <c r="J18" s="365"/>
      <c r="K18" s="365"/>
      <c r="L18" s="372"/>
      <c r="M18" s="380" t="s">
        <v>581</v>
      </c>
      <c r="N18" s="365"/>
      <c r="O18" s="365"/>
    </row>
    <row r="19" spans="1:15" ht="16.8">
      <c r="A19" s="358"/>
      <c r="B19" s="365"/>
      <c r="C19" s="369"/>
      <c r="D19" s="369"/>
      <c r="E19" s="370"/>
      <c r="F19" s="371"/>
      <c r="G19" s="371"/>
      <c r="H19" s="373"/>
      <c r="I19" s="365"/>
      <c r="J19" s="365"/>
      <c r="K19" s="365"/>
      <c r="L19" s="373"/>
      <c r="M19" s="374"/>
      <c r="N19" s="365"/>
      <c r="O19" s="365"/>
    </row>
    <row r="20" spans="1:15" s="375" customFormat="1" ht="16.8">
      <c r="B20" s="365"/>
      <c r="C20" s="369"/>
      <c r="D20" s="369" t="s">
        <v>427</v>
      </c>
      <c r="E20" s="370"/>
      <c r="F20" s="371"/>
      <c r="G20" s="371"/>
      <c r="H20" s="372"/>
      <c r="I20" s="365"/>
      <c r="J20" s="365"/>
      <c r="K20" s="365"/>
      <c r="L20" s="372"/>
      <c r="M20" s="380" t="s">
        <v>582</v>
      </c>
      <c r="N20" s="365"/>
      <c r="O20" s="365"/>
    </row>
    <row r="21" spans="1:15" s="375" customFormat="1" ht="16.8">
      <c r="B21" s="365"/>
      <c r="C21" s="369"/>
      <c r="D21" s="369"/>
      <c r="E21" s="370"/>
      <c r="F21" s="371"/>
      <c r="G21" s="371"/>
      <c r="H21" s="373"/>
      <c r="I21" s="365"/>
      <c r="J21" s="365"/>
      <c r="K21" s="365"/>
      <c r="L21" s="373"/>
      <c r="M21" s="374"/>
      <c r="N21" s="365"/>
      <c r="O21" s="365"/>
    </row>
    <row r="22" spans="1:15" s="375" customFormat="1" ht="16.8">
      <c r="B22" s="365"/>
      <c r="C22" s="369"/>
      <c r="D22" s="369" t="s">
        <v>428</v>
      </c>
      <c r="E22" s="370"/>
      <c r="F22" s="371"/>
      <c r="G22" s="371"/>
      <c r="H22" s="372"/>
      <c r="I22" s="365"/>
      <c r="J22" s="365"/>
      <c r="K22" s="365"/>
      <c r="L22" s="372"/>
      <c r="M22" s="380" t="s">
        <v>583</v>
      </c>
      <c r="N22" s="365"/>
      <c r="O22" s="365"/>
    </row>
    <row r="23" spans="1:15" s="375" customFormat="1" ht="16.8">
      <c r="B23" s="365"/>
      <c r="C23" s="369"/>
      <c r="D23" s="369"/>
      <c r="E23" s="370"/>
      <c r="F23" s="371"/>
      <c r="G23" s="371"/>
      <c r="H23" s="373"/>
      <c r="I23" s="365"/>
      <c r="J23" s="365"/>
      <c r="K23" s="365"/>
      <c r="L23" s="373"/>
      <c r="M23" s="374"/>
      <c r="N23" s="365"/>
      <c r="O23" s="365"/>
    </row>
    <row r="24" spans="1:15" s="375" customFormat="1" ht="16.8">
      <c r="B24" s="365"/>
      <c r="C24" s="369"/>
      <c r="D24" s="369" t="s">
        <v>429</v>
      </c>
      <c r="E24" s="370"/>
      <c r="F24" s="371"/>
      <c r="G24" s="371"/>
      <c r="H24" s="372"/>
      <c r="I24" s="365"/>
      <c r="J24" s="365"/>
      <c r="K24" s="365"/>
      <c r="L24" s="376"/>
      <c r="M24" s="380" t="s">
        <v>430</v>
      </c>
      <c r="N24" s="365"/>
      <c r="O24" s="365"/>
    </row>
    <row r="25" spans="1:15" s="375" customFormat="1" ht="16.8">
      <c r="B25" s="365"/>
      <c r="C25" s="369"/>
      <c r="D25" s="369"/>
      <c r="E25" s="370"/>
      <c r="F25" s="371"/>
      <c r="G25" s="371"/>
      <c r="H25" s="373"/>
      <c r="I25" s="365"/>
      <c r="J25" s="365"/>
      <c r="K25" s="365"/>
      <c r="L25" s="373"/>
      <c r="M25" s="374"/>
      <c r="N25" s="365"/>
      <c r="O25" s="365"/>
    </row>
    <row r="26" spans="1:15" s="375" customFormat="1" ht="16.8">
      <c r="B26" s="365"/>
      <c r="C26" s="369"/>
      <c r="D26" s="369" t="s">
        <v>431</v>
      </c>
      <c r="E26" s="370"/>
      <c r="F26" s="371"/>
      <c r="G26" s="371"/>
      <c r="H26" s="372"/>
      <c r="I26" s="365"/>
      <c r="J26" s="365"/>
      <c r="K26" s="365"/>
      <c r="L26" s="376"/>
      <c r="M26" s="380" t="s">
        <v>432</v>
      </c>
      <c r="N26" s="365"/>
      <c r="O26" s="365"/>
    </row>
    <row r="27" spans="1:15" s="375" customFormat="1" ht="16.8">
      <c r="B27" s="365"/>
      <c r="C27" s="377"/>
      <c r="D27" s="377"/>
      <c r="E27" s="370"/>
      <c r="F27" s="371"/>
      <c r="G27" s="371"/>
      <c r="H27" s="372"/>
      <c r="I27" s="365"/>
      <c r="J27" s="365"/>
      <c r="K27" s="365"/>
      <c r="L27" s="378"/>
      <c r="M27" s="371"/>
      <c r="N27" s="365"/>
      <c r="O27" s="365"/>
    </row>
    <row r="28" spans="1:15" s="375" customFormat="1" ht="16.8">
      <c r="B28" s="365"/>
      <c r="C28" s="377"/>
      <c r="D28" s="377"/>
      <c r="E28" s="370"/>
      <c r="F28" s="371"/>
      <c r="G28" s="371"/>
      <c r="H28" s="372"/>
      <c r="I28" s="365"/>
      <c r="J28" s="365"/>
      <c r="K28" s="365"/>
      <c r="L28" s="378"/>
      <c r="M28" s="371"/>
      <c r="N28" s="365"/>
      <c r="O28" s="365"/>
    </row>
  </sheetData>
  <customSheetViews>
    <customSheetView guid="{F3648BCD-1CED-4BBB-AE63-37BDB925883F}" scale="80" showGridLines="0">
      <selection activeCell="M16" sqref="M16"/>
      <pageMargins left="0.7" right="0.7" top="0.75" bottom="0.75" header="0.3" footer="0.3"/>
    </customSheetView>
    <customSheetView guid="{61A52113-890E-4C3B-ADC2-27DE1001C942}" scale="80" showGridLines="0">
      <selection activeCell="M16" sqref="M16"/>
      <pageMargins left="0.7" right="0.7" top="0.75" bottom="0.75" header="0.3" footer="0.3"/>
    </customSheetView>
  </customSheetViews>
  <mergeCells count="3">
    <mergeCell ref="B10:O10"/>
    <mergeCell ref="D2:O7"/>
    <mergeCell ref="B11:O11"/>
  </mergeCells>
  <hyperlinks>
    <hyperlink ref="M16" location="'Activo Neto'!A1" display="'Activo Neto'!A1" xr:uid="{A1530B02-362D-4F49-9538-774884548645}"/>
    <hyperlink ref="M18" location="'Estado de Ingresos y Egresos'!A1" display="'Estado de Ingresos y Egresos'!A1" xr:uid="{A42F85DE-C5F9-4C54-AC1F-C2B13742B174}"/>
    <hyperlink ref="M20" location="'Flujos de Efectivo'!A1" display="'Flujos de Efectivo'!A1" xr:uid="{9B97CB99-0B93-4E1D-8907-4E4ECCBBC462}"/>
    <hyperlink ref="M22" location="'Variacion del Activo Neto'!A1" display="'Variacion del Activo Neto'!A1" xr:uid="{23AC1B3C-F105-4C06-9355-A68F5D9977A3}"/>
    <hyperlink ref="M24" location="'Nota 1 a Nota 3.5'!A1" display="'Nota 1 a Nota 3.5'!A1" xr:uid="{26879FF2-34BE-48CA-86E2-FDF008016D19}"/>
    <hyperlink ref="M26" location="'Nota 3.6 a Nota 8'!A1" display="'Nota 3.6 a Nota 8'!A1" xr:uid="{1A0E28C3-0F60-46E2-BD9C-446A496241CD}"/>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0070C0"/>
    <pageSetUpPr fitToPage="1"/>
  </sheetPr>
  <dimension ref="A1:V479"/>
  <sheetViews>
    <sheetView showGridLines="0" zoomScale="80" zoomScaleNormal="80" zoomScaleSheetLayoutView="100" workbookViewId="0"/>
  </sheetViews>
  <sheetFormatPr baseColWidth="10" defaultColWidth="9.33203125" defaultRowHeight="15.6"/>
  <cols>
    <col min="1" max="1" width="4.33203125" style="265" customWidth="1"/>
    <col min="2" max="2" width="42.6640625" style="265" customWidth="1"/>
    <col min="3" max="3" width="17.88671875" style="265" customWidth="1"/>
    <col min="4" max="4" width="23.6640625" style="265" customWidth="1"/>
    <col min="5" max="5" width="19.44140625" style="265" customWidth="1"/>
    <col min="6" max="6" width="14.33203125" style="267" customWidth="1"/>
    <col min="7" max="7" width="13.44140625" style="265" customWidth="1"/>
    <col min="8" max="8" width="12.44140625" style="265" customWidth="1"/>
    <col min="9" max="9" width="16.44140625" style="265" bestFit="1" customWidth="1"/>
    <col min="10" max="10" width="16.33203125" style="268" bestFit="1" customWidth="1"/>
    <col min="11" max="11" width="17.21875" style="265" bestFit="1" customWidth="1"/>
    <col min="12" max="12" width="17.44140625" style="265" customWidth="1"/>
    <col min="13" max="13" width="17.6640625" style="265" customWidth="1"/>
    <col min="14" max="14" width="8.44140625" style="265" customWidth="1"/>
    <col min="15" max="15" width="18.6640625" style="265" customWidth="1"/>
    <col min="16" max="16" width="16.88671875" style="329" customWidth="1"/>
    <col min="17" max="17" width="16.5546875" style="329" customWidth="1"/>
    <col min="18" max="18" width="14.33203125" style="329" bestFit="1" customWidth="1"/>
    <col min="19" max="22" width="9.33203125" style="329"/>
    <col min="23" max="16384" width="9.33203125" style="265"/>
  </cols>
  <sheetData>
    <row r="1" spans="1:22" s="81" customFormat="1">
      <c r="E1" s="99"/>
      <c r="P1" s="118"/>
      <c r="Q1" s="118"/>
      <c r="R1" s="118"/>
      <c r="S1" s="118"/>
      <c r="T1" s="118"/>
      <c r="U1" s="118"/>
      <c r="V1" s="118"/>
    </row>
    <row r="2" spans="1:22" s="81" customFormat="1">
      <c r="B2" s="104"/>
      <c r="C2" s="104"/>
      <c r="D2" s="104"/>
      <c r="E2" s="107"/>
      <c r="F2" s="104"/>
      <c r="G2" s="104"/>
      <c r="H2" s="104"/>
      <c r="I2" s="104"/>
      <c r="J2" s="104"/>
      <c r="K2" s="104"/>
      <c r="L2" s="104"/>
      <c r="M2" s="104"/>
      <c r="N2" s="104"/>
      <c r="O2" s="104"/>
      <c r="P2" s="118"/>
      <c r="Q2" s="118"/>
      <c r="R2" s="118"/>
      <c r="S2" s="118"/>
      <c r="T2" s="118"/>
      <c r="U2" s="118"/>
      <c r="V2" s="118"/>
    </row>
    <row r="3" spans="1:22" s="81" customFormat="1">
      <c r="E3" s="99"/>
      <c r="P3" s="118"/>
      <c r="Q3" s="118"/>
      <c r="R3" s="118"/>
      <c r="S3" s="118"/>
      <c r="T3" s="118"/>
      <c r="U3" s="118"/>
      <c r="V3" s="118"/>
    </row>
    <row r="4" spans="1:22" s="81" customFormat="1">
      <c r="E4" s="99"/>
      <c r="P4" s="118"/>
      <c r="Q4" s="118"/>
      <c r="R4" s="118"/>
      <c r="S4" s="118"/>
      <c r="T4" s="118"/>
      <c r="U4" s="118"/>
      <c r="V4" s="118"/>
    </row>
    <row r="5" spans="1:22" s="81" customFormat="1">
      <c r="E5" s="99"/>
      <c r="P5" s="118"/>
      <c r="Q5" s="118"/>
      <c r="R5" s="118"/>
      <c r="S5" s="118"/>
      <c r="T5" s="118"/>
      <c r="U5" s="118"/>
      <c r="V5" s="118"/>
    </row>
    <row r="6" spans="1:22" s="81" customFormat="1">
      <c r="E6" s="99"/>
      <c r="P6" s="118"/>
      <c r="Q6" s="118"/>
      <c r="R6" s="118"/>
      <c r="S6" s="118"/>
      <c r="T6" s="118"/>
      <c r="U6" s="118"/>
      <c r="V6" s="118"/>
    </row>
    <row r="7" spans="1:22" s="81" customFormat="1">
      <c r="B7" s="105"/>
      <c r="C7" s="105"/>
      <c r="D7" s="105"/>
      <c r="E7" s="108"/>
      <c r="F7" s="105"/>
      <c r="G7" s="105"/>
      <c r="H7" s="105"/>
      <c r="I7" s="105"/>
      <c r="J7" s="105"/>
      <c r="K7" s="105"/>
      <c r="L7" s="105"/>
      <c r="M7" s="105"/>
      <c r="N7" s="105"/>
      <c r="O7" s="105"/>
      <c r="P7" s="118"/>
      <c r="Q7" s="118"/>
      <c r="R7" s="118"/>
      <c r="S7" s="118"/>
      <c r="T7" s="118"/>
      <c r="U7" s="118"/>
      <c r="V7" s="118"/>
    </row>
    <row r="8" spans="1:22">
      <c r="A8" s="264"/>
      <c r="E8" s="266"/>
      <c r="G8" s="101" t="s">
        <v>120</v>
      </c>
    </row>
    <row r="9" spans="1:22">
      <c r="A9" s="264"/>
      <c r="B9" s="263" t="s">
        <v>104</v>
      </c>
      <c r="C9" s="263"/>
      <c r="E9" s="266"/>
    </row>
    <row r="10" spans="1:22">
      <c r="A10" s="264"/>
      <c r="B10" s="269" t="s">
        <v>118</v>
      </c>
      <c r="C10" s="269"/>
      <c r="E10" s="266"/>
    </row>
    <row r="11" spans="1:22">
      <c r="A11" s="264"/>
      <c r="B11" s="269"/>
      <c r="C11" s="269"/>
      <c r="E11" s="266"/>
    </row>
    <row r="12" spans="1:22">
      <c r="A12" s="264"/>
      <c r="B12" s="263" t="s">
        <v>525</v>
      </c>
      <c r="C12" s="263"/>
    </row>
    <row r="13" spans="1:22">
      <c r="A13" s="264"/>
      <c r="E13" s="266"/>
    </row>
    <row r="14" spans="1:22" ht="43.5" customHeight="1">
      <c r="A14" s="264"/>
      <c r="B14" s="455" t="s">
        <v>11</v>
      </c>
      <c r="C14" s="456"/>
      <c r="D14" s="270">
        <v>44651</v>
      </c>
      <c r="E14" s="270">
        <v>44286</v>
      </c>
      <c r="F14" s="265"/>
      <c r="I14" s="268"/>
      <c r="J14" s="265"/>
    </row>
    <row r="15" spans="1:22">
      <c r="A15" s="264"/>
      <c r="B15" s="332" t="s">
        <v>157</v>
      </c>
      <c r="C15" s="334"/>
      <c r="D15" s="271">
        <f>+CLASIFICACION!G299+CLASIFICACION!G301</f>
        <v>659505339.45999992</v>
      </c>
      <c r="E15" s="271">
        <v>318310309</v>
      </c>
      <c r="F15" s="265"/>
      <c r="I15" s="268"/>
      <c r="J15" s="265"/>
    </row>
    <row r="16" spans="1:22">
      <c r="A16" s="264"/>
      <c r="B16" s="332" t="s">
        <v>526</v>
      </c>
      <c r="C16" s="334"/>
      <c r="D16" s="271">
        <f>+CLASIFICACION!G296</f>
        <v>3102088</v>
      </c>
      <c r="E16" s="271">
        <v>0</v>
      </c>
      <c r="F16" s="265"/>
      <c r="I16" s="268"/>
      <c r="J16" s="265"/>
    </row>
    <row r="17" spans="1:22">
      <c r="A17" s="264"/>
      <c r="B17" s="333" t="s">
        <v>5</v>
      </c>
      <c r="C17" s="335"/>
      <c r="D17" s="272">
        <f>+SUM(D15:D16)</f>
        <v>662607427.45999992</v>
      </c>
      <c r="E17" s="272">
        <f>+SUM(E15:E16)</f>
        <v>318310309</v>
      </c>
      <c r="F17" s="273"/>
      <c r="I17" s="268"/>
      <c r="J17" s="265"/>
    </row>
    <row r="18" spans="1:22">
      <c r="A18" s="264"/>
      <c r="E18" s="266"/>
    </row>
    <row r="19" spans="1:22" ht="53.4" customHeight="1">
      <c r="A19" s="264"/>
      <c r="B19" s="461" t="s">
        <v>158</v>
      </c>
      <c r="C19" s="461"/>
      <c r="D19" s="461"/>
      <c r="E19" s="461"/>
      <c r="F19" s="461"/>
      <c r="G19" s="461"/>
      <c r="H19" s="461"/>
      <c r="I19" s="461"/>
    </row>
    <row r="20" spans="1:22">
      <c r="A20" s="264"/>
      <c r="E20" s="266"/>
    </row>
    <row r="21" spans="1:22">
      <c r="A21" s="264"/>
      <c r="B21" s="263" t="s">
        <v>108</v>
      </c>
      <c r="C21" s="263"/>
    </row>
    <row r="22" spans="1:22">
      <c r="A22" s="264"/>
      <c r="B22" s="265" t="s">
        <v>645</v>
      </c>
    </row>
    <row r="23" spans="1:22">
      <c r="A23" s="264"/>
      <c r="E23" s="266"/>
    </row>
    <row r="24" spans="1:22" ht="46.95" customHeight="1">
      <c r="A24" s="264"/>
      <c r="B24" s="455" t="s">
        <v>35</v>
      </c>
      <c r="C24" s="456"/>
      <c r="D24" s="270" t="s">
        <v>36</v>
      </c>
      <c r="E24" s="270" t="s">
        <v>37</v>
      </c>
      <c r="F24" s="270" t="s">
        <v>646</v>
      </c>
    </row>
    <row r="25" spans="1:22" s="263" customFormat="1">
      <c r="A25" s="274"/>
      <c r="B25" s="336" t="s">
        <v>38</v>
      </c>
      <c r="C25" s="338"/>
      <c r="D25" s="275"/>
      <c r="E25" s="275"/>
      <c r="F25" s="276"/>
      <c r="J25" s="277"/>
      <c r="P25" s="328"/>
      <c r="Q25" s="328"/>
      <c r="R25" s="328"/>
      <c r="S25" s="328"/>
      <c r="T25" s="328"/>
      <c r="U25" s="328"/>
      <c r="V25" s="328"/>
    </row>
    <row r="26" spans="1:22">
      <c r="A26" s="264"/>
      <c r="B26" s="332" t="s">
        <v>39</v>
      </c>
      <c r="C26" s="334"/>
      <c r="D26" s="278">
        <v>1058231.0254230001</v>
      </c>
      <c r="E26" s="279">
        <v>127982691766.49001</v>
      </c>
      <c r="F26" s="280">
        <v>203</v>
      </c>
    </row>
    <row r="27" spans="1:22">
      <c r="A27" s="264"/>
      <c r="B27" s="332" t="s">
        <v>40</v>
      </c>
      <c r="C27" s="334"/>
      <c r="D27" s="278">
        <v>1061820.5710209999</v>
      </c>
      <c r="E27" s="279">
        <v>120757515990.21001</v>
      </c>
      <c r="F27" s="280">
        <v>212</v>
      </c>
    </row>
    <row r="28" spans="1:22">
      <c r="A28" s="264"/>
      <c r="B28" s="332" t="s">
        <v>41</v>
      </c>
      <c r="C28" s="334"/>
      <c r="D28" s="278">
        <v>1065814.6039410001</v>
      </c>
      <c r="E28" s="279">
        <v>109757695807.91</v>
      </c>
      <c r="F28" s="280">
        <v>227</v>
      </c>
    </row>
    <row r="29" spans="1:22" s="263" customFormat="1">
      <c r="A29" s="274"/>
      <c r="B29" s="336" t="s">
        <v>42</v>
      </c>
      <c r="C29" s="338"/>
      <c r="D29" s="281"/>
      <c r="E29" s="282"/>
      <c r="F29" s="283"/>
      <c r="J29" s="277"/>
      <c r="P29" s="328"/>
      <c r="Q29" s="328"/>
      <c r="R29" s="328"/>
      <c r="S29" s="328"/>
      <c r="T29" s="328"/>
      <c r="U29" s="328"/>
      <c r="V29" s="328"/>
    </row>
    <row r="30" spans="1:22">
      <c r="A30" s="264"/>
      <c r="B30" s="332" t="s">
        <v>43</v>
      </c>
      <c r="C30" s="334"/>
      <c r="D30" s="284">
        <v>0</v>
      </c>
      <c r="E30" s="279">
        <v>0</v>
      </c>
      <c r="F30" s="280">
        <v>0</v>
      </c>
    </row>
    <row r="31" spans="1:22">
      <c r="A31" s="264"/>
      <c r="B31" s="332" t="s">
        <v>44</v>
      </c>
      <c r="C31" s="334"/>
      <c r="D31" s="284">
        <v>0</v>
      </c>
      <c r="E31" s="279">
        <v>0</v>
      </c>
      <c r="F31" s="280">
        <v>0</v>
      </c>
    </row>
    <row r="32" spans="1:22">
      <c r="A32" s="264"/>
      <c r="B32" s="332" t="s">
        <v>45</v>
      </c>
      <c r="C32" s="334"/>
      <c r="D32" s="284">
        <v>0</v>
      </c>
      <c r="E32" s="279">
        <v>0</v>
      </c>
      <c r="F32" s="280">
        <v>0</v>
      </c>
    </row>
    <row r="33" spans="1:22" s="263" customFormat="1">
      <c r="A33" s="274"/>
      <c r="B33" s="336" t="s">
        <v>46</v>
      </c>
      <c r="C33" s="338"/>
      <c r="D33" s="281"/>
      <c r="E33" s="275"/>
      <c r="F33" s="276"/>
      <c r="J33" s="277"/>
      <c r="P33" s="328"/>
      <c r="Q33" s="328"/>
      <c r="R33" s="328"/>
      <c r="S33" s="328"/>
      <c r="T33" s="328"/>
      <c r="U33" s="328"/>
      <c r="V33" s="328"/>
    </row>
    <row r="34" spans="1:22">
      <c r="A34" s="264"/>
      <c r="B34" s="332" t="s">
        <v>47</v>
      </c>
      <c r="C34" s="334"/>
      <c r="D34" s="284">
        <v>0</v>
      </c>
      <c r="E34" s="279">
        <v>0</v>
      </c>
      <c r="F34" s="280">
        <v>0</v>
      </c>
    </row>
    <row r="35" spans="1:22">
      <c r="A35" s="264"/>
      <c r="B35" s="332" t="s">
        <v>48</v>
      </c>
      <c r="C35" s="334"/>
      <c r="D35" s="284">
        <v>0</v>
      </c>
      <c r="E35" s="279">
        <v>0</v>
      </c>
      <c r="F35" s="280">
        <v>0</v>
      </c>
    </row>
    <row r="36" spans="1:22">
      <c r="A36" s="264"/>
      <c r="B36" s="332" t="s">
        <v>49</v>
      </c>
      <c r="C36" s="334"/>
      <c r="D36" s="284">
        <v>0</v>
      </c>
      <c r="E36" s="279">
        <v>0</v>
      </c>
      <c r="F36" s="280">
        <v>0</v>
      </c>
      <c r="G36" s="285"/>
    </row>
    <row r="37" spans="1:22" s="263" customFormat="1">
      <c r="A37" s="274"/>
      <c r="B37" s="336" t="s">
        <v>50</v>
      </c>
      <c r="C37" s="338"/>
      <c r="D37" s="275"/>
      <c r="E37" s="275"/>
      <c r="F37" s="276"/>
      <c r="J37" s="277"/>
      <c r="P37" s="328"/>
      <c r="Q37" s="328"/>
      <c r="R37" s="328"/>
      <c r="S37" s="328"/>
      <c r="T37" s="328"/>
      <c r="U37" s="328"/>
      <c r="V37" s="328"/>
    </row>
    <row r="38" spans="1:22">
      <c r="A38" s="264"/>
      <c r="B38" s="337" t="s">
        <v>51</v>
      </c>
      <c r="C38" s="339"/>
      <c r="D38" s="284">
        <v>0</v>
      </c>
      <c r="E38" s="279">
        <v>0</v>
      </c>
      <c r="F38" s="280">
        <v>0</v>
      </c>
      <c r="G38" s="285"/>
    </row>
    <row r="39" spans="1:22">
      <c r="A39" s="264"/>
      <c r="B39" s="337" t="s">
        <v>52</v>
      </c>
      <c r="C39" s="339"/>
      <c r="D39" s="284">
        <v>0</v>
      </c>
      <c r="E39" s="279">
        <v>0</v>
      </c>
      <c r="F39" s="280">
        <v>0</v>
      </c>
    </row>
    <row r="40" spans="1:22">
      <c r="A40" s="264"/>
      <c r="B40" s="337" t="s">
        <v>53</v>
      </c>
      <c r="C40" s="339"/>
      <c r="D40" s="284">
        <v>0</v>
      </c>
      <c r="E40" s="279">
        <v>0</v>
      </c>
      <c r="F40" s="280">
        <v>0</v>
      </c>
      <c r="H40" s="285"/>
      <c r="I40" s="285"/>
    </row>
    <row r="41" spans="1:22">
      <c r="A41" s="264"/>
      <c r="E41" s="266"/>
    </row>
    <row r="42" spans="1:22">
      <c r="A42" s="264"/>
      <c r="E42" s="266"/>
    </row>
    <row r="43" spans="1:22">
      <c r="A43" s="264"/>
      <c r="B43" s="263" t="s">
        <v>159</v>
      </c>
      <c r="C43" s="263"/>
      <c r="E43" s="266"/>
    </row>
    <row r="44" spans="1:22" ht="71.25" customHeight="1">
      <c r="A44" s="264"/>
      <c r="B44" s="461" t="s">
        <v>160</v>
      </c>
      <c r="C44" s="461"/>
      <c r="D44" s="461"/>
      <c r="E44" s="461"/>
      <c r="F44" s="461"/>
      <c r="G44" s="461"/>
      <c r="H44" s="461"/>
      <c r="I44" s="461"/>
      <c r="J44" s="461"/>
    </row>
    <row r="45" spans="1:22">
      <c r="A45" s="264"/>
      <c r="E45" s="266"/>
    </row>
    <row r="46" spans="1:22">
      <c r="A46" s="264"/>
      <c r="E46" s="266"/>
    </row>
    <row r="47" spans="1:22">
      <c r="A47" s="264"/>
      <c r="B47" s="263" t="s">
        <v>105</v>
      </c>
      <c r="C47" s="263"/>
      <c r="E47" s="266"/>
    </row>
    <row r="48" spans="1:22">
      <c r="A48" s="264"/>
      <c r="B48" s="263"/>
      <c r="C48" s="263"/>
      <c r="E48" s="266"/>
    </row>
    <row r="49" spans="1:22">
      <c r="A49" s="264"/>
      <c r="B49" s="263" t="s">
        <v>54</v>
      </c>
      <c r="C49" s="263"/>
    </row>
    <row r="50" spans="1:22">
      <c r="A50" s="264"/>
      <c r="B50" s="265" t="s">
        <v>109</v>
      </c>
    </row>
    <row r="51" spans="1:22">
      <c r="A51" s="264"/>
      <c r="B51" s="263"/>
      <c r="C51" s="263"/>
    </row>
    <row r="52" spans="1:22">
      <c r="A52" s="264"/>
      <c r="B52" s="455" t="s">
        <v>0</v>
      </c>
      <c r="C52" s="456"/>
      <c r="D52" s="270">
        <v>44651</v>
      </c>
      <c r="E52" s="270">
        <v>44561</v>
      </c>
      <c r="F52" s="265"/>
      <c r="I52" s="268"/>
      <c r="J52" s="265"/>
    </row>
    <row r="53" spans="1:22">
      <c r="A53" s="287"/>
      <c r="B53" s="332" t="s">
        <v>527</v>
      </c>
      <c r="C53" s="340"/>
      <c r="D53" s="288">
        <f>+'Activo Neto'!E17</f>
        <v>905625323.01000023</v>
      </c>
      <c r="E53" s="288">
        <f>+'Activo Neto'!F17</f>
        <v>7274639933.4099998</v>
      </c>
      <c r="F53" s="289"/>
      <c r="I53" s="268"/>
      <c r="J53" s="265"/>
    </row>
    <row r="54" spans="1:22">
      <c r="A54" s="264"/>
      <c r="B54" s="333" t="s">
        <v>5</v>
      </c>
      <c r="C54" s="335"/>
      <c r="D54" s="290">
        <f>+SUM(D53)</f>
        <v>905625323.01000023</v>
      </c>
      <c r="E54" s="290">
        <f>+SUM(E53)</f>
        <v>7274639933.4099998</v>
      </c>
      <c r="F54" s="291"/>
      <c r="I54" s="268"/>
      <c r="J54" s="265"/>
    </row>
    <row r="55" spans="1:22">
      <c r="A55" s="264"/>
      <c r="E55" s="292"/>
    </row>
    <row r="56" spans="1:22">
      <c r="A56" s="264"/>
      <c r="E56" s="292"/>
    </row>
    <row r="57" spans="1:22" s="295" customFormat="1">
      <c r="A57" s="293"/>
      <c r="B57" s="263" t="s">
        <v>55</v>
      </c>
      <c r="C57" s="263"/>
      <c r="D57" s="294"/>
      <c r="F57" s="296"/>
      <c r="J57" s="297"/>
      <c r="P57" s="307"/>
      <c r="Q57" s="307"/>
      <c r="R57" s="307"/>
      <c r="S57" s="307"/>
      <c r="T57" s="307"/>
      <c r="U57" s="307"/>
      <c r="V57" s="307"/>
    </row>
    <row r="58" spans="1:22" s="295" customFormat="1" ht="14.25" customHeight="1">
      <c r="A58" s="293"/>
      <c r="B58" s="331" t="s">
        <v>585</v>
      </c>
      <c r="C58" s="331"/>
      <c r="F58" s="296"/>
      <c r="J58" s="297"/>
      <c r="P58" s="307"/>
      <c r="Q58" s="307"/>
      <c r="R58" s="307"/>
      <c r="S58" s="307"/>
      <c r="T58" s="307"/>
      <c r="U58" s="307"/>
      <c r="V58" s="307"/>
    </row>
    <row r="59" spans="1:22" s="295" customFormat="1" ht="14.25" customHeight="1">
      <c r="A59" s="293"/>
      <c r="B59" s="331"/>
      <c r="C59" s="331"/>
      <c r="F59" s="296"/>
      <c r="J59" s="297"/>
      <c r="P59" s="307"/>
      <c r="Q59" s="307"/>
      <c r="R59" s="307"/>
      <c r="S59" s="307"/>
      <c r="T59" s="307"/>
      <c r="U59" s="307"/>
      <c r="V59" s="307"/>
    </row>
    <row r="60" spans="1:22" s="295" customFormat="1">
      <c r="A60" s="293"/>
      <c r="B60" s="263" t="s">
        <v>647</v>
      </c>
      <c r="C60" s="263"/>
      <c r="F60" s="296"/>
      <c r="J60" s="297"/>
      <c r="P60" s="307"/>
      <c r="Q60" s="307"/>
      <c r="R60" s="307"/>
      <c r="S60" s="307"/>
      <c r="T60" s="307"/>
      <c r="U60" s="307"/>
      <c r="V60" s="307"/>
    </row>
    <row r="61" spans="1:22" s="295" customFormat="1" ht="4.05" customHeight="1">
      <c r="A61" s="293"/>
      <c r="B61" s="263"/>
      <c r="C61" s="263"/>
      <c r="F61" s="296"/>
      <c r="J61" s="297"/>
      <c r="P61" s="307"/>
      <c r="Q61" s="307"/>
      <c r="R61" s="307"/>
      <c r="S61" s="307"/>
      <c r="T61" s="307"/>
      <c r="U61" s="307"/>
      <c r="V61" s="307"/>
    </row>
    <row r="62" spans="1:22" s="299" customFormat="1" ht="30" customHeight="1">
      <c r="A62" s="298"/>
      <c r="B62" s="410" t="s">
        <v>56</v>
      </c>
      <c r="C62" s="457" t="s">
        <v>57</v>
      </c>
      <c r="D62" s="458"/>
      <c r="E62" s="410" t="s">
        <v>58</v>
      </c>
      <c r="F62" s="410" t="s">
        <v>59</v>
      </c>
      <c r="G62" s="410" t="s">
        <v>60</v>
      </c>
      <c r="H62" s="410" t="s">
        <v>61</v>
      </c>
      <c r="I62" s="410" t="s">
        <v>1</v>
      </c>
      <c r="J62" s="410" t="s">
        <v>20</v>
      </c>
      <c r="K62" s="410" t="s">
        <v>62</v>
      </c>
      <c r="L62" s="410" t="s">
        <v>63</v>
      </c>
      <c r="M62" s="410" t="s">
        <v>64</v>
      </c>
      <c r="N62" s="410" t="s">
        <v>65</v>
      </c>
      <c r="O62" s="410" t="s">
        <v>66</v>
      </c>
      <c r="P62" s="410" t="s">
        <v>528</v>
      </c>
      <c r="Q62" s="410" t="s">
        <v>584</v>
      </c>
      <c r="R62" s="330"/>
      <c r="S62" s="330"/>
      <c r="T62" s="330"/>
      <c r="U62" s="330"/>
      <c r="V62" s="330"/>
    </row>
    <row r="63" spans="1:22" s="299" customFormat="1" ht="33.6" customHeight="1">
      <c r="A63" s="298"/>
      <c r="B63" s="410"/>
      <c r="C63" s="459"/>
      <c r="D63" s="460"/>
      <c r="E63" s="410"/>
      <c r="F63" s="410"/>
      <c r="G63" s="410"/>
      <c r="H63" s="410"/>
      <c r="I63" s="410"/>
      <c r="J63" s="410"/>
      <c r="K63" s="410"/>
      <c r="L63" s="410"/>
      <c r="M63" s="410"/>
      <c r="N63" s="410"/>
      <c r="O63" s="410"/>
      <c r="P63" s="410"/>
      <c r="Q63" s="410"/>
      <c r="R63" s="330"/>
      <c r="S63" s="330"/>
      <c r="T63" s="330"/>
      <c r="U63" s="330"/>
      <c r="V63" s="330"/>
    </row>
    <row r="64" spans="1:22" s="307" customFormat="1" ht="15" customHeight="1">
      <c r="A64" s="300"/>
      <c r="B64" s="301" t="s">
        <v>571</v>
      </c>
      <c r="C64" s="341" t="s">
        <v>649</v>
      </c>
      <c r="D64" s="342"/>
      <c r="E64" s="302" t="s">
        <v>89</v>
      </c>
      <c r="F64" s="302" t="s">
        <v>90</v>
      </c>
      <c r="G64" s="303">
        <v>44567</v>
      </c>
      <c r="H64" s="303">
        <v>44729</v>
      </c>
      <c r="I64" s="302" t="s">
        <v>92</v>
      </c>
      <c r="J64" s="304">
        <v>500000000</v>
      </c>
      <c r="K64" s="304">
        <v>508201748</v>
      </c>
      <c r="L64" s="304">
        <v>504502732</v>
      </c>
      <c r="M64" s="304">
        <v>500000000</v>
      </c>
      <c r="N64" s="305">
        <v>0.09</v>
      </c>
      <c r="O64" s="306">
        <v>4.5999999999999999E-3</v>
      </c>
      <c r="P64" s="306">
        <v>0.1</v>
      </c>
      <c r="Q64" s="306">
        <v>4.5999999999999999E-3</v>
      </c>
      <c r="S64" s="383"/>
    </row>
    <row r="65" spans="1:19" s="307" customFormat="1" ht="15" customHeight="1">
      <c r="A65" s="300"/>
      <c r="B65" s="301" t="s">
        <v>571</v>
      </c>
      <c r="C65" s="341" t="s">
        <v>649</v>
      </c>
      <c r="D65" s="342"/>
      <c r="E65" s="302" t="s">
        <v>89</v>
      </c>
      <c r="F65" s="302" t="s">
        <v>90</v>
      </c>
      <c r="G65" s="303">
        <v>44567</v>
      </c>
      <c r="H65" s="303">
        <v>44729</v>
      </c>
      <c r="I65" s="302" t="s">
        <v>92</v>
      </c>
      <c r="J65" s="304">
        <v>500000000</v>
      </c>
      <c r="K65" s="304">
        <v>508201748</v>
      </c>
      <c r="L65" s="304">
        <v>504502732</v>
      </c>
      <c r="M65" s="304">
        <v>500000000</v>
      </c>
      <c r="N65" s="305">
        <v>0.09</v>
      </c>
      <c r="O65" s="306">
        <v>4.5999999999999999E-3</v>
      </c>
      <c r="P65" s="306">
        <v>0.1</v>
      </c>
      <c r="Q65" s="306">
        <v>9.1999999999999998E-3</v>
      </c>
      <c r="S65" s="383"/>
    </row>
    <row r="66" spans="1:19" s="307" customFormat="1" ht="15" customHeight="1">
      <c r="A66" s="300"/>
      <c r="B66" s="301" t="s">
        <v>571</v>
      </c>
      <c r="C66" s="341" t="s">
        <v>115</v>
      </c>
      <c r="D66" s="342"/>
      <c r="E66" s="302" t="s">
        <v>89</v>
      </c>
      <c r="F66" s="302" t="s">
        <v>90</v>
      </c>
      <c r="G66" s="303">
        <v>44223</v>
      </c>
      <c r="H66" s="303">
        <v>44816</v>
      </c>
      <c r="I66" s="302" t="s">
        <v>92</v>
      </c>
      <c r="J66" s="304">
        <v>250000000</v>
      </c>
      <c r="K66" s="304">
        <v>270913567</v>
      </c>
      <c r="L66" s="304">
        <v>255391965</v>
      </c>
      <c r="M66" s="304">
        <v>250000000</v>
      </c>
      <c r="N66" s="305">
        <v>8.5000000000000006E-2</v>
      </c>
      <c r="O66" s="306">
        <v>2.3E-3</v>
      </c>
      <c r="P66" s="306">
        <v>0.1</v>
      </c>
      <c r="Q66" s="306">
        <v>2.3E-3</v>
      </c>
      <c r="S66" s="383"/>
    </row>
    <row r="67" spans="1:19" s="307" customFormat="1" ht="15" customHeight="1">
      <c r="A67" s="300"/>
      <c r="B67" s="301" t="s">
        <v>571</v>
      </c>
      <c r="C67" s="341" t="s">
        <v>115</v>
      </c>
      <c r="D67" s="342"/>
      <c r="E67" s="302" t="s">
        <v>89</v>
      </c>
      <c r="F67" s="302" t="s">
        <v>90</v>
      </c>
      <c r="G67" s="303">
        <v>44551</v>
      </c>
      <c r="H67" s="303">
        <v>44809</v>
      </c>
      <c r="I67" s="302" t="s">
        <v>92</v>
      </c>
      <c r="J67" s="304">
        <v>140000000</v>
      </c>
      <c r="K67" s="304">
        <v>140330746</v>
      </c>
      <c r="L67" s="304">
        <v>140537240</v>
      </c>
      <c r="M67" s="304">
        <v>140000000</v>
      </c>
      <c r="N67" s="305">
        <v>6.25E-2</v>
      </c>
      <c r="O67" s="306">
        <v>1.2999999999999999E-3</v>
      </c>
      <c r="P67" s="306">
        <v>0.1</v>
      </c>
      <c r="Q67" s="306">
        <v>3.5999999999999999E-3</v>
      </c>
      <c r="S67" s="383"/>
    </row>
    <row r="68" spans="1:19" s="307" customFormat="1" ht="15" customHeight="1">
      <c r="A68" s="300"/>
      <c r="B68" s="301" t="s">
        <v>571</v>
      </c>
      <c r="C68" s="341" t="s">
        <v>115</v>
      </c>
      <c r="D68" s="342"/>
      <c r="E68" s="302" t="s">
        <v>89</v>
      </c>
      <c r="F68" s="302" t="s">
        <v>90</v>
      </c>
      <c r="G68" s="303">
        <v>44551</v>
      </c>
      <c r="H68" s="303">
        <v>44797</v>
      </c>
      <c r="I68" s="302" t="s">
        <v>92</v>
      </c>
      <c r="J68" s="304">
        <v>100000000</v>
      </c>
      <c r="K68" s="304">
        <v>100816459</v>
      </c>
      <c r="L68" s="304">
        <v>100850505</v>
      </c>
      <c r="M68" s="304">
        <v>100000000</v>
      </c>
      <c r="N68" s="305">
        <v>6.7500000000000004E-2</v>
      </c>
      <c r="O68" s="306">
        <v>8.9999999999999998E-4</v>
      </c>
      <c r="P68" s="306">
        <v>0.1</v>
      </c>
      <c r="Q68" s="306">
        <v>4.4999999999999997E-3</v>
      </c>
      <c r="S68" s="383"/>
    </row>
    <row r="69" spans="1:19" s="307" customFormat="1" ht="15" customHeight="1">
      <c r="A69" s="300"/>
      <c r="B69" s="301" t="s">
        <v>571</v>
      </c>
      <c r="C69" s="341" t="s">
        <v>115</v>
      </c>
      <c r="D69" s="342"/>
      <c r="E69" s="302" t="s">
        <v>89</v>
      </c>
      <c r="F69" s="302" t="s">
        <v>90</v>
      </c>
      <c r="G69" s="303">
        <v>44551</v>
      </c>
      <c r="H69" s="303">
        <v>44693</v>
      </c>
      <c r="I69" s="302" t="s">
        <v>92</v>
      </c>
      <c r="J69" s="304">
        <v>60000000</v>
      </c>
      <c r="K69" s="304">
        <v>60610080</v>
      </c>
      <c r="L69" s="304">
        <v>60128492</v>
      </c>
      <c r="M69" s="304">
        <v>60000000</v>
      </c>
      <c r="N69" s="305">
        <v>7.4999999999999997E-2</v>
      </c>
      <c r="O69" s="306">
        <v>5.0000000000000001E-4</v>
      </c>
      <c r="P69" s="306">
        <v>0.1</v>
      </c>
      <c r="Q69" s="306">
        <v>5.1000000000000004E-3</v>
      </c>
      <c r="S69" s="383"/>
    </row>
    <row r="70" spans="1:19" s="307" customFormat="1" ht="15" customHeight="1">
      <c r="A70" s="300"/>
      <c r="B70" s="301" t="s">
        <v>571</v>
      </c>
      <c r="C70" s="341" t="s">
        <v>115</v>
      </c>
      <c r="D70" s="342"/>
      <c r="E70" s="302" t="s">
        <v>89</v>
      </c>
      <c r="F70" s="302" t="s">
        <v>90</v>
      </c>
      <c r="G70" s="303">
        <v>44551</v>
      </c>
      <c r="H70" s="303">
        <v>44778</v>
      </c>
      <c r="I70" s="302" t="s">
        <v>92</v>
      </c>
      <c r="J70" s="304">
        <v>40000000</v>
      </c>
      <c r="K70" s="304">
        <v>40258361</v>
      </c>
      <c r="L70" s="304">
        <v>40218768</v>
      </c>
      <c r="M70" s="304">
        <v>40000000</v>
      </c>
      <c r="N70" s="305">
        <v>7.2499999999999995E-2</v>
      </c>
      <c r="O70" s="306">
        <v>4.0000000000000002E-4</v>
      </c>
      <c r="P70" s="306">
        <v>0.1</v>
      </c>
      <c r="Q70" s="306">
        <v>5.4000000000000003E-3</v>
      </c>
      <c r="S70" s="383"/>
    </row>
    <row r="71" spans="1:19" s="307" customFormat="1" ht="15" customHeight="1">
      <c r="A71" s="300"/>
      <c r="B71" s="301" t="s">
        <v>571</v>
      </c>
      <c r="C71" s="341" t="s">
        <v>115</v>
      </c>
      <c r="D71" s="342"/>
      <c r="E71" s="302" t="s">
        <v>89</v>
      </c>
      <c r="F71" s="302" t="s">
        <v>90</v>
      </c>
      <c r="G71" s="303">
        <v>44568</v>
      </c>
      <c r="H71" s="303">
        <v>44768</v>
      </c>
      <c r="I71" s="302" t="s">
        <v>92</v>
      </c>
      <c r="J71" s="304">
        <v>200000000</v>
      </c>
      <c r="K71" s="304">
        <v>206536001</v>
      </c>
      <c r="L71" s="304">
        <v>204862001</v>
      </c>
      <c r="M71" s="304">
        <v>200000000</v>
      </c>
      <c r="N71" s="305">
        <v>0.09</v>
      </c>
      <c r="O71" s="306">
        <v>1.9E-3</v>
      </c>
      <c r="P71" s="306">
        <v>0.1</v>
      </c>
      <c r="Q71" s="306">
        <v>7.3000000000000001E-3</v>
      </c>
      <c r="S71" s="383"/>
    </row>
    <row r="72" spans="1:19" s="307" customFormat="1" ht="15" customHeight="1">
      <c r="A72" s="300"/>
      <c r="B72" s="301" t="s">
        <v>571</v>
      </c>
      <c r="C72" s="341" t="s">
        <v>115</v>
      </c>
      <c r="D72" s="342"/>
      <c r="E72" s="302" t="s">
        <v>89</v>
      </c>
      <c r="F72" s="302" t="s">
        <v>90</v>
      </c>
      <c r="G72" s="303">
        <v>44568</v>
      </c>
      <c r="H72" s="303">
        <v>44768</v>
      </c>
      <c r="I72" s="302" t="s">
        <v>92</v>
      </c>
      <c r="J72" s="304">
        <v>200000000</v>
      </c>
      <c r="K72" s="304">
        <v>206536001</v>
      </c>
      <c r="L72" s="304">
        <v>204862001</v>
      </c>
      <c r="M72" s="304">
        <v>200000000</v>
      </c>
      <c r="N72" s="305">
        <v>0.09</v>
      </c>
      <c r="O72" s="306">
        <v>1.9E-3</v>
      </c>
      <c r="P72" s="306">
        <v>0.1</v>
      </c>
      <c r="Q72" s="306">
        <v>9.1000000000000004E-3</v>
      </c>
      <c r="S72" s="383"/>
    </row>
    <row r="73" spans="1:19" s="307" customFormat="1" ht="15" customHeight="1">
      <c r="A73" s="300"/>
      <c r="B73" s="301" t="s">
        <v>571</v>
      </c>
      <c r="C73" s="341" t="s">
        <v>115</v>
      </c>
      <c r="D73" s="342"/>
      <c r="E73" s="302" t="s">
        <v>89</v>
      </c>
      <c r="F73" s="302" t="s">
        <v>90</v>
      </c>
      <c r="G73" s="303">
        <v>44568</v>
      </c>
      <c r="H73" s="303">
        <v>44768</v>
      </c>
      <c r="I73" s="302" t="s">
        <v>92</v>
      </c>
      <c r="J73" s="304">
        <v>200000000</v>
      </c>
      <c r="K73" s="304">
        <v>206536001</v>
      </c>
      <c r="L73" s="304">
        <v>204862001</v>
      </c>
      <c r="M73" s="304">
        <v>200000000</v>
      </c>
      <c r="N73" s="305">
        <v>0.09</v>
      </c>
      <c r="O73" s="306">
        <v>1.9E-3</v>
      </c>
      <c r="P73" s="306">
        <v>0.1</v>
      </c>
      <c r="Q73" s="306">
        <v>1.0999999999999999E-2</v>
      </c>
      <c r="S73" s="383"/>
    </row>
    <row r="74" spans="1:19" s="307" customFormat="1" ht="15" customHeight="1">
      <c r="A74" s="300"/>
      <c r="B74" s="301" t="s">
        <v>571</v>
      </c>
      <c r="C74" s="341" t="s">
        <v>115</v>
      </c>
      <c r="D74" s="342"/>
      <c r="E74" s="302" t="s">
        <v>89</v>
      </c>
      <c r="F74" s="302" t="s">
        <v>90</v>
      </c>
      <c r="G74" s="303">
        <v>44568</v>
      </c>
      <c r="H74" s="303">
        <v>44768</v>
      </c>
      <c r="I74" s="302" t="s">
        <v>92</v>
      </c>
      <c r="J74" s="304">
        <v>200000000</v>
      </c>
      <c r="K74" s="304">
        <v>206536001</v>
      </c>
      <c r="L74" s="304">
        <v>204862001</v>
      </c>
      <c r="M74" s="304">
        <v>200000000</v>
      </c>
      <c r="N74" s="305">
        <v>0.09</v>
      </c>
      <c r="O74" s="306">
        <v>1.9E-3</v>
      </c>
      <c r="P74" s="306">
        <v>0.1</v>
      </c>
      <c r="Q74" s="306">
        <v>1.29E-2</v>
      </c>
      <c r="S74" s="383"/>
    </row>
    <row r="75" spans="1:19" s="307" customFormat="1" ht="15" customHeight="1">
      <c r="A75" s="300"/>
      <c r="B75" s="301" t="s">
        <v>571</v>
      </c>
      <c r="C75" s="341" t="s">
        <v>115</v>
      </c>
      <c r="D75" s="342"/>
      <c r="E75" s="302" t="s">
        <v>89</v>
      </c>
      <c r="F75" s="302" t="s">
        <v>90</v>
      </c>
      <c r="G75" s="303">
        <v>44568</v>
      </c>
      <c r="H75" s="303">
        <v>44768</v>
      </c>
      <c r="I75" s="302" t="s">
        <v>92</v>
      </c>
      <c r="J75" s="304">
        <v>200000000</v>
      </c>
      <c r="K75" s="304">
        <v>206536001</v>
      </c>
      <c r="L75" s="304">
        <v>204862001</v>
      </c>
      <c r="M75" s="304">
        <v>200000000</v>
      </c>
      <c r="N75" s="305">
        <v>0.09</v>
      </c>
      <c r="O75" s="306">
        <v>1.9E-3</v>
      </c>
      <c r="P75" s="306">
        <v>0.1</v>
      </c>
      <c r="Q75" s="306">
        <v>1.47E-2</v>
      </c>
      <c r="S75" s="383"/>
    </row>
    <row r="76" spans="1:19" s="307" customFormat="1" ht="15" customHeight="1">
      <c r="A76" s="300"/>
      <c r="B76" s="301" t="s">
        <v>571</v>
      </c>
      <c r="C76" s="341" t="s">
        <v>115</v>
      </c>
      <c r="D76" s="342"/>
      <c r="E76" s="302" t="s">
        <v>89</v>
      </c>
      <c r="F76" s="302" t="s">
        <v>90</v>
      </c>
      <c r="G76" s="303">
        <v>44568</v>
      </c>
      <c r="H76" s="303">
        <v>44768</v>
      </c>
      <c r="I76" s="302" t="s">
        <v>92</v>
      </c>
      <c r="J76" s="304">
        <v>200000000</v>
      </c>
      <c r="K76" s="304">
        <v>206536001</v>
      </c>
      <c r="L76" s="304">
        <v>204862001</v>
      </c>
      <c r="M76" s="304">
        <v>200000000</v>
      </c>
      <c r="N76" s="305">
        <v>0.09</v>
      </c>
      <c r="O76" s="306">
        <v>1.9E-3</v>
      </c>
      <c r="P76" s="306">
        <v>0.1</v>
      </c>
      <c r="Q76" s="306">
        <v>1.66E-2</v>
      </c>
      <c r="S76" s="383"/>
    </row>
    <row r="77" spans="1:19" s="307" customFormat="1" ht="15" customHeight="1">
      <c r="A77" s="300"/>
      <c r="B77" s="301" t="s">
        <v>571</v>
      </c>
      <c r="C77" s="341" t="s">
        <v>115</v>
      </c>
      <c r="D77" s="342"/>
      <c r="E77" s="302" t="s">
        <v>89</v>
      </c>
      <c r="F77" s="302" t="s">
        <v>90</v>
      </c>
      <c r="G77" s="303">
        <v>44568</v>
      </c>
      <c r="H77" s="303">
        <v>44768</v>
      </c>
      <c r="I77" s="302" t="s">
        <v>92</v>
      </c>
      <c r="J77" s="304">
        <v>200000000</v>
      </c>
      <c r="K77" s="304">
        <v>206536001</v>
      </c>
      <c r="L77" s="304">
        <v>204862001</v>
      </c>
      <c r="M77" s="304">
        <v>200000000</v>
      </c>
      <c r="N77" s="305">
        <v>0.09</v>
      </c>
      <c r="O77" s="306">
        <v>1.9E-3</v>
      </c>
      <c r="P77" s="306">
        <v>0.1</v>
      </c>
      <c r="Q77" s="306">
        <v>1.84E-2</v>
      </c>
      <c r="S77" s="383"/>
    </row>
    <row r="78" spans="1:19" s="307" customFormat="1" ht="15" customHeight="1">
      <c r="A78" s="300"/>
      <c r="B78" s="301" t="s">
        <v>571</v>
      </c>
      <c r="C78" s="341" t="s">
        <v>115</v>
      </c>
      <c r="D78" s="342"/>
      <c r="E78" s="302" t="s">
        <v>89</v>
      </c>
      <c r="F78" s="302" t="s">
        <v>90</v>
      </c>
      <c r="G78" s="303">
        <v>44568</v>
      </c>
      <c r="H78" s="303">
        <v>44768</v>
      </c>
      <c r="I78" s="302" t="s">
        <v>92</v>
      </c>
      <c r="J78" s="304">
        <v>200000000</v>
      </c>
      <c r="K78" s="304">
        <v>206536001</v>
      </c>
      <c r="L78" s="304">
        <v>204862001</v>
      </c>
      <c r="M78" s="304">
        <v>200000000</v>
      </c>
      <c r="N78" s="305">
        <v>0.09</v>
      </c>
      <c r="O78" s="306">
        <v>1.9E-3</v>
      </c>
      <c r="P78" s="306">
        <v>0.1</v>
      </c>
      <c r="Q78" s="306">
        <v>2.0299999999999999E-2</v>
      </c>
      <c r="S78" s="383"/>
    </row>
    <row r="79" spans="1:19" s="307" customFormat="1" ht="15" customHeight="1">
      <c r="A79" s="300"/>
      <c r="B79" s="301" t="s">
        <v>571</v>
      </c>
      <c r="C79" s="341" t="s">
        <v>115</v>
      </c>
      <c r="D79" s="342"/>
      <c r="E79" s="302" t="s">
        <v>89</v>
      </c>
      <c r="F79" s="302" t="s">
        <v>90</v>
      </c>
      <c r="G79" s="303">
        <v>44568</v>
      </c>
      <c r="H79" s="303">
        <v>44768</v>
      </c>
      <c r="I79" s="302" t="s">
        <v>92</v>
      </c>
      <c r="J79" s="304">
        <v>200000000</v>
      </c>
      <c r="K79" s="304">
        <v>206536001</v>
      </c>
      <c r="L79" s="304">
        <v>204862001</v>
      </c>
      <c r="M79" s="304">
        <v>200000000</v>
      </c>
      <c r="N79" s="305">
        <v>0.09</v>
      </c>
      <c r="O79" s="306">
        <v>1.9E-3</v>
      </c>
      <c r="P79" s="306">
        <v>0.1</v>
      </c>
      <c r="Q79" s="306">
        <v>2.2100000000000002E-2</v>
      </c>
      <c r="S79" s="383"/>
    </row>
    <row r="80" spans="1:19" s="307" customFormat="1" ht="15" customHeight="1">
      <c r="A80" s="300"/>
      <c r="B80" s="301" t="s">
        <v>571</v>
      </c>
      <c r="C80" s="341" t="s">
        <v>115</v>
      </c>
      <c r="D80" s="342"/>
      <c r="E80" s="302" t="s">
        <v>89</v>
      </c>
      <c r="F80" s="302" t="s">
        <v>90</v>
      </c>
      <c r="G80" s="303">
        <v>44568</v>
      </c>
      <c r="H80" s="303">
        <v>44768</v>
      </c>
      <c r="I80" s="302" t="s">
        <v>92</v>
      </c>
      <c r="J80" s="304">
        <v>200000000</v>
      </c>
      <c r="K80" s="304">
        <v>206536001</v>
      </c>
      <c r="L80" s="304">
        <v>204862001</v>
      </c>
      <c r="M80" s="304">
        <v>200000000</v>
      </c>
      <c r="N80" s="305">
        <v>0.09</v>
      </c>
      <c r="O80" s="306">
        <v>1.9E-3</v>
      </c>
      <c r="P80" s="306">
        <v>0.1</v>
      </c>
      <c r="Q80" s="306">
        <v>2.4E-2</v>
      </c>
      <c r="S80" s="383"/>
    </row>
    <row r="81" spans="1:19" s="307" customFormat="1" ht="15" customHeight="1">
      <c r="A81" s="300"/>
      <c r="B81" s="301" t="s">
        <v>571</v>
      </c>
      <c r="C81" s="341" t="s">
        <v>115</v>
      </c>
      <c r="D81" s="342"/>
      <c r="E81" s="302" t="s">
        <v>89</v>
      </c>
      <c r="F81" s="302" t="s">
        <v>90</v>
      </c>
      <c r="G81" s="303">
        <v>44568</v>
      </c>
      <c r="H81" s="303">
        <v>44768</v>
      </c>
      <c r="I81" s="302" t="s">
        <v>92</v>
      </c>
      <c r="J81" s="304">
        <v>200000000</v>
      </c>
      <c r="K81" s="304">
        <v>206536001</v>
      </c>
      <c r="L81" s="304">
        <v>204862001</v>
      </c>
      <c r="M81" s="304">
        <v>200000000</v>
      </c>
      <c r="N81" s="305">
        <v>0.09</v>
      </c>
      <c r="O81" s="306">
        <v>1.9E-3</v>
      </c>
      <c r="P81" s="306">
        <v>0.1</v>
      </c>
      <c r="Q81" s="306">
        <v>2.5899999999999999E-2</v>
      </c>
      <c r="S81" s="383"/>
    </row>
    <row r="82" spans="1:19" s="307" customFormat="1" ht="15" customHeight="1">
      <c r="A82" s="300"/>
      <c r="B82" s="301" t="s">
        <v>571</v>
      </c>
      <c r="C82" s="341" t="s">
        <v>115</v>
      </c>
      <c r="D82" s="342"/>
      <c r="E82" s="302" t="s">
        <v>89</v>
      </c>
      <c r="F82" s="302" t="s">
        <v>90</v>
      </c>
      <c r="G82" s="303">
        <v>44568</v>
      </c>
      <c r="H82" s="303">
        <v>44768</v>
      </c>
      <c r="I82" s="302" t="s">
        <v>92</v>
      </c>
      <c r="J82" s="304">
        <v>200000000</v>
      </c>
      <c r="K82" s="304">
        <v>206536001</v>
      </c>
      <c r="L82" s="304">
        <v>204862001</v>
      </c>
      <c r="M82" s="304">
        <v>200000000</v>
      </c>
      <c r="N82" s="305">
        <v>0.09</v>
      </c>
      <c r="O82" s="306">
        <v>1.9E-3</v>
      </c>
      <c r="P82" s="306">
        <v>0.1</v>
      </c>
      <c r="Q82" s="306">
        <v>2.7699999999999999E-2</v>
      </c>
      <c r="S82" s="383"/>
    </row>
    <row r="83" spans="1:19" s="307" customFormat="1" ht="15" customHeight="1">
      <c r="A83" s="300"/>
      <c r="B83" s="301" t="s">
        <v>571</v>
      </c>
      <c r="C83" s="341" t="s">
        <v>115</v>
      </c>
      <c r="D83" s="342"/>
      <c r="E83" s="302" t="s">
        <v>89</v>
      </c>
      <c r="F83" s="302" t="s">
        <v>90</v>
      </c>
      <c r="G83" s="303">
        <v>44568</v>
      </c>
      <c r="H83" s="303">
        <v>44768</v>
      </c>
      <c r="I83" s="302" t="s">
        <v>92</v>
      </c>
      <c r="J83" s="304">
        <v>200000000</v>
      </c>
      <c r="K83" s="304">
        <v>206536001</v>
      </c>
      <c r="L83" s="304">
        <v>204862001</v>
      </c>
      <c r="M83" s="304">
        <v>200000000</v>
      </c>
      <c r="N83" s="305">
        <v>0.09</v>
      </c>
      <c r="O83" s="306">
        <v>1.9E-3</v>
      </c>
      <c r="P83" s="306">
        <v>0.1</v>
      </c>
      <c r="Q83" s="306">
        <v>2.9600000000000001E-2</v>
      </c>
      <c r="S83" s="383"/>
    </row>
    <row r="84" spans="1:19" s="307" customFormat="1" ht="15" customHeight="1">
      <c r="A84" s="300"/>
      <c r="B84" s="301" t="s">
        <v>571</v>
      </c>
      <c r="C84" s="341" t="s">
        <v>115</v>
      </c>
      <c r="D84" s="342"/>
      <c r="E84" s="302" t="s">
        <v>89</v>
      </c>
      <c r="F84" s="302" t="s">
        <v>90</v>
      </c>
      <c r="G84" s="303">
        <v>44568</v>
      </c>
      <c r="H84" s="303">
        <v>44768</v>
      </c>
      <c r="I84" s="302" t="s">
        <v>92</v>
      </c>
      <c r="J84" s="304">
        <v>200000000</v>
      </c>
      <c r="K84" s="304">
        <v>206536001</v>
      </c>
      <c r="L84" s="304">
        <v>204862001</v>
      </c>
      <c r="M84" s="304">
        <v>200000000</v>
      </c>
      <c r="N84" s="305">
        <v>0.09</v>
      </c>
      <c r="O84" s="306">
        <v>1.9E-3</v>
      </c>
      <c r="P84" s="306">
        <v>0.1</v>
      </c>
      <c r="Q84" s="306">
        <v>3.1399999999999997E-2</v>
      </c>
      <c r="S84" s="383"/>
    </row>
    <row r="85" spans="1:19" s="307" customFormat="1" ht="15" customHeight="1">
      <c r="A85" s="300"/>
      <c r="B85" s="301" t="s">
        <v>571</v>
      </c>
      <c r="C85" s="341" t="s">
        <v>115</v>
      </c>
      <c r="D85" s="342"/>
      <c r="E85" s="302" t="s">
        <v>89</v>
      </c>
      <c r="F85" s="302" t="s">
        <v>90</v>
      </c>
      <c r="G85" s="303">
        <v>44568</v>
      </c>
      <c r="H85" s="303">
        <v>44768</v>
      </c>
      <c r="I85" s="302" t="s">
        <v>92</v>
      </c>
      <c r="J85" s="304">
        <v>200000000</v>
      </c>
      <c r="K85" s="304">
        <v>206536001</v>
      </c>
      <c r="L85" s="304">
        <v>204862001</v>
      </c>
      <c r="M85" s="304">
        <v>200000000</v>
      </c>
      <c r="N85" s="305">
        <v>0.09</v>
      </c>
      <c r="O85" s="306">
        <v>1.9E-3</v>
      </c>
      <c r="P85" s="306">
        <v>0.1</v>
      </c>
      <c r="Q85" s="306">
        <v>3.3300000000000003E-2</v>
      </c>
      <c r="S85" s="383"/>
    </row>
    <row r="86" spans="1:19" s="307" customFormat="1" ht="15" customHeight="1">
      <c r="A86" s="300"/>
      <c r="B86" s="301" t="s">
        <v>116</v>
      </c>
      <c r="C86" s="341" t="s">
        <v>117</v>
      </c>
      <c r="D86" s="342"/>
      <c r="E86" s="302" t="s">
        <v>89</v>
      </c>
      <c r="F86" s="302" t="s">
        <v>90</v>
      </c>
      <c r="G86" s="303">
        <v>44378</v>
      </c>
      <c r="H86" s="303">
        <v>46007</v>
      </c>
      <c r="I86" s="302" t="s">
        <v>92</v>
      </c>
      <c r="J86" s="304">
        <v>5000000000</v>
      </c>
      <c r="K86" s="304">
        <v>5018700000</v>
      </c>
      <c r="L86" s="304">
        <v>5093266376</v>
      </c>
      <c r="M86" s="304">
        <v>5000000000</v>
      </c>
      <c r="N86" s="305">
        <v>6.0999999999999999E-2</v>
      </c>
      <c r="O86" s="306">
        <v>4.6199999999999998E-2</v>
      </c>
      <c r="P86" s="306">
        <v>0.1</v>
      </c>
      <c r="Q86" s="306">
        <v>4.6199999999999998E-2</v>
      </c>
      <c r="S86" s="383"/>
    </row>
    <row r="87" spans="1:19" s="307" customFormat="1" ht="15" customHeight="1">
      <c r="A87" s="300"/>
      <c r="B87" s="301" t="s">
        <v>116</v>
      </c>
      <c r="C87" s="341" t="s">
        <v>117</v>
      </c>
      <c r="D87" s="342"/>
      <c r="E87" s="302" t="s">
        <v>89</v>
      </c>
      <c r="F87" s="302" t="s">
        <v>90</v>
      </c>
      <c r="G87" s="303">
        <v>44222</v>
      </c>
      <c r="H87" s="303">
        <v>46007</v>
      </c>
      <c r="I87" s="302" t="s">
        <v>92</v>
      </c>
      <c r="J87" s="304">
        <v>1000000000</v>
      </c>
      <c r="K87" s="304">
        <v>1010457681</v>
      </c>
      <c r="L87" s="304">
        <v>1020458673</v>
      </c>
      <c r="M87" s="304">
        <v>1000000000</v>
      </c>
      <c r="N87" s="305">
        <v>6.0999999999999999E-2</v>
      </c>
      <c r="O87" s="306">
        <v>9.2999999999999992E-3</v>
      </c>
      <c r="P87" s="306">
        <v>0.1</v>
      </c>
      <c r="Q87" s="306">
        <v>5.5500000000000001E-2</v>
      </c>
      <c r="S87" s="383"/>
    </row>
    <row r="88" spans="1:19" s="307" customFormat="1" ht="15" customHeight="1">
      <c r="A88" s="300"/>
      <c r="B88" s="301" t="s">
        <v>116</v>
      </c>
      <c r="C88" s="341" t="s">
        <v>117</v>
      </c>
      <c r="D88" s="342"/>
      <c r="E88" s="302" t="s">
        <v>89</v>
      </c>
      <c r="F88" s="302" t="s">
        <v>90</v>
      </c>
      <c r="G88" s="303">
        <v>44225</v>
      </c>
      <c r="H88" s="303">
        <v>46007</v>
      </c>
      <c r="I88" s="302" t="s">
        <v>92</v>
      </c>
      <c r="J88" s="304">
        <v>3775000000</v>
      </c>
      <c r="K88" s="304">
        <v>3816370930</v>
      </c>
      <c r="L88" s="304">
        <v>3852260472</v>
      </c>
      <c r="M88" s="304">
        <v>3775000000</v>
      </c>
      <c r="N88" s="305">
        <v>6.0999999999999999E-2</v>
      </c>
      <c r="O88" s="306">
        <v>3.5000000000000003E-2</v>
      </c>
      <c r="P88" s="306">
        <v>0.1</v>
      </c>
      <c r="Q88" s="306">
        <v>9.0399999999999994E-2</v>
      </c>
      <c r="S88" s="383"/>
    </row>
    <row r="89" spans="1:19" s="307" customFormat="1" ht="15" customHeight="1">
      <c r="A89" s="300"/>
      <c r="B89" s="301" t="s">
        <v>571</v>
      </c>
      <c r="C89" s="341" t="s">
        <v>97</v>
      </c>
      <c r="D89" s="342"/>
      <c r="E89" s="302" t="s">
        <v>89</v>
      </c>
      <c r="F89" s="302" t="s">
        <v>90</v>
      </c>
      <c r="G89" s="303">
        <v>44533</v>
      </c>
      <c r="H89" s="303">
        <v>44802</v>
      </c>
      <c r="I89" s="302" t="s">
        <v>92</v>
      </c>
      <c r="J89" s="304">
        <v>5000000000</v>
      </c>
      <c r="K89" s="304">
        <v>5025503425</v>
      </c>
      <c r="L89" s="304">
        <v>5041287975</v>
      </c>
      <c r="M89" s="304">
        <v>5000000000</v>
      </c>
      <c r="N89" s="305">
        <v>6.8500000000000005E-2</v>
      </c>
      <c r="O89" s="306">
        <v>4.5699999999999998E-2</v>
      </c>
      <c r="P89" s="306">
        <v>1</v>
      </c>
      <c r="Q89" s="306">
        <v>4.5699999999999998E-2</v>
      </c>
      <c r="S89" s="383"/>
    </row>
    <row r="90" spans="1:19" s="307" customFormat="1" ht="15" customHeight="1">
      <c r="A90" s="300"/>
      <c r="B90" s="301" t="s">
        <v>571</v>
      </c>
      <c r="C90" s="341" t="s">
        <v>97</v>
      </c>
      <c r="D90" s="342"/>
      <c r="E90" s="302" t="s">
        <v>89</v>
      </c>
      <c r="F90" s="302" t="s">
        <v>90</v>
      </c>
      <c r="G90" s="303">
        <v>44440</v>
      </c>
      <c r="H90" s="303">
        <v>44802</v>
      </c>
      <c r="I90" s="302" t="s">
        <v>92</v>
      </c>
      <c r="J90" s="304">
        <v>5000000000</v>
      </c>
      <c r="K90" s="304">
        <v>5030697145</v>
      </c>
      <c r="L90" s="304">
        <v>5041184479</v>
      </c>
      <c r="M90" s="304">
        <v>5000000000</v>
      </c>
      <c r="N90" s="305">
        <v>6.8500000000000005E-2</v>
      </c>
      <c r="O90" s="306">
        <v>4.5699999999999998E-2</v>
      </c>
      <c r="P90" s="306">
        <v>1</v>
      </c>
      <c r="Q90" s="306">
        <v>9.1499999999999998E-2</v>
      </c>
      <c r="S90" s="383"/>
    </row>
    <row r="91" spans="1:19" s="307" customFormat="1" ht="15" customHeight="1">
      <c r="A91" s="300"/>
      <c r="B91" s="301" t="s">
        <v>571</v>
      </c>
      <c r="C91" s="341" t="s">
        <v>97</v>
      </c>
      <c r="D91" s="342"/>
      <c r="E91" s="302" t="s">
        <v>89</v>
      </c>
      <c r="F91" s="302" t="s">
        <v>90</v>
      </c>
      <c r="G91" s="303">
        <v>44531</v>
      </c>
      <c r="H91" s="303">
        <v>45348</v>
      </c>
      <c r="I91" s="302" t="s">
        <v>92</v>
      </c>
      <c r="J91" s="304">
        <v>560000000</v>
      </c>
      <c r="K91" s="304">
        <v>571695007</v>
      </c>
      <c r="L91" s="304">
        <v>564798653</v>
      </c>
      <c r="M91" s="304">
        <v>560000000</v>
      </c>
      <c r="N91" s="305">
        <v>6.8500000000000005E-2</v>
      </c>
      <c r="O91" s="306">
        <v>5.1000000000000004E-3</v>
      </c>
      <c r="P91" s="306">
        <v>1</v>
      </c>
      <c r="Q91" s="306">
        <v>9.6600000000000005E-2</v>
      </c>
      <c r="S91" s="383"/>
    </row>
    <row r="92" spans="1:19" s="307" customFormat="1" ht="15" customHeight="1">
      <c r="A92" s="300"/>
      <c r="B92" s="301" t="s">
        <v>571</v>
      </c>
      <c r="C92" s="341" t="s">
        <v>97</v>
      </c>
      <c r="D92" s="342"/>
      <c r="E92" s="302" t="s">
        <v>89</v>
      </c>
      <c r="F92" s="302" t="s">
        <v>90</v>
      </c>
      <c r="G92" s="303">
        <v>44531</v>
      </c>
      <c r="H92" s="303">
        <v>45348</v>
      </c>
      <c r="I92" s="302" t="s">
        <v>92</v>
      </c>
      <c r="J92" s="304">
        <v>560000000</v>
      </c>
      <c r="K92" s="304">
        <v>571695007</v>
      </c>
      <c r="L92" s="304">
        <v>564798653</v>
      </c>
      <c r="M92" s="304">
        <v>560000000</v>
      </c>
      <c r="N92" s="305">
        <v>6.8500000000000005E-2</v>
      </c>
      <c r="O92" s="306">
        <v>5.1000000000000004E-3</v>
      </c>
      <c r="P92" s="306">
        <v>1</v>
      </c>
      <c r="Q92" s="306">
        <v>0.1017</v>
      </c>
      <c r="S92" s="383"/>
    </row>
    <row r="93" spans="1:19" s="307" customFormat="1" ht="15" customHeight="1">
      <c r="A93" s="300"/>
      <c r="B93" s="301" t="s">
        <v>571</v>
      </c>
      <c r="C93" s="341" t="s">
        <v>97</v>
      </c>
      <c r="D93" s="342"/>
      <c r="E93" s="302" t="s">
        <v>89</v>
      </c>
      <c r="F93" s="302" t="s">
        <v>90</v>
      </c>
      <c r="G93" s="303">
        <v>44531</v>
      </c>
      <c r="H93" s="303">
        <v>45348</v>
      </c>
      <c r="I93" s="302" t="s">
        <v>92</v>
      </c>
      <c r="J93" s="304">
        <v>560000000</v>
      </c>
      <c r="K93" s="304">
        <v>571695007</v>
      </c>
      <c r="L93" s="304">
        <v>564798653</v>
      </c>
      <c r="M93" s="304">
        <v>560000000</v>
      </c>
      <c r="N93" s="305">
        <v>6.8500000000000005E-2</v>
      </c>
      <c r="O93" s="306">
        <v>5.1000000000000004E-3</v>
      </c>
      <c r="P93" s="306">
        <v>1</v>
      </c>
      <c r="Q93" s="306">
        <v>0.1069</v>
      </c>
      <c r="S93" s="383"/>
    </row>
    <row r="94" spans="1:19" s="307" customFormat="1" ht="15" customHeight="1">
      <c r="A94" s="300"/>
      <c r="B94" s="301" t="s">
        <v>571</v>
      </c>
      <c r="C94" s="341" t="s">
        <v>97</v>
      </c>
      <c r="D94" s="342"/>
      <c r="E94" s="302" t="s">
        <v>89</v>
      </c>
      <c r="F94" s="302" t="s">
        <v>90</v>
      </c>
      <c r="G94" s="303">
        <v>44405</v>
      </c>
      <c r="H94" s="303">
        <v>45348</v>
      </c>
      <c r="I94" s="302" t="s">
        <v>92</v>
      </c>
      <c r="J94" s="304">
        <v>560000000</v>
      </c>
      <c r="K94" s="304">
        <v>577719313</v>
      </c>
      <c r="L94" s="304">
        <v>564795945</v>
      </c>
      <c r="M94" s="304">
        <v>560000000</v>
      </c>
      <c r="N94" s="305">
        <v>6.8500000000000005E-2</v>
      </c>
      <c r="O94" s="306">
        <v>5.1000000000000004E-3</v>
      </c>
      <c r="P94" s="306">
        <v>1</v>
      </c>
      <c r="Q94" s="306">
        <v>0.112</v>
      </c>
      <c r="S94" s="383"/>
    </row>
    <row r="95" spans="1:19" s="307" customFormat="1" ht="15" customHeight="1">
      <c r="A95" s="300"/>
      <c r="B95" s="301" t="s">
        <v>571</v>
      </c>
      <c r="C95" s="341" t="s">
        <v>97</v>
      </c>
      <c r="D95" s="342"/>
      <c r="E95" s="302" t="s">
        <v>89</v>
      </c>
      <c r="F95" s="302" t="s">
        <v>90</v>
      </c>
      <c r="G95" s="303">
        <v>44405</v>
      </c>
      <c r="H95" s="303">
        <v>45348</v>
      </c>
      <c r="I95" s="302" t="s">
        <v>92</v>
      </c>
      <c r="J95" s="304">
        <v>535000000</v>
      </c>
      <c r="K95" s="304">
        <v>551928272</v>
      </c>
      <c r="L95" s="304">
        <v>539581840</v>
      </c>
      <c r="M95" s="304">
        <v>535000000</v>
      </c>
      <c r="N95" s="305">
        <v>6.8500000000000005E-2</v>
      </c>
      <c r="O95" s="306">
        <v>4.8999999999999998E-3</v>
      </c>
      <c r="P95" s="306">
        <v>1</v>
      </c>
      <c r="Q95" s="306">
        <v>0.1169</v>
      </c>
      <c r="S95" s="383"/>
    </row>
    <row r="96" spans="1:19" s="307" customFormat="1" ht="15" customHeight="1">
      <c r="A96" s="300"/>
      <c r="B96" s="301" t="s">
        <v>571</v>
      </c>
      <c r="C96" s="341" t="s">
        <v>97</v>
      </c>
      <c r="D96" s="342"/>
      <c r="E96" s="302" t="s">
        <v>89</v>
      </c>
      <c r="F96" s="302" t="s">
        <v>90</v>
      </c>
      <c r="G96" s="303">
        <v>44531</v>
      </c>
      <c r="H96" s="303">
        <v>45369</v>
      </c>
      <c r="I96" s="302" t="s">
        <v>92</v>
      </c>
      <c r="J96" s="304">
        <v>501000000</v>
      </c>
      <c r="K96" s="304">
        <v>509437160</v>
      </c>
      <c r="L96" s="304">
        <v>503564280</v>
      </c>
      <c r="M96" s="304">
        <v>501000000</v>
      </c>
      <c r="N96" s="305">
        <v>6.8500000000000005E-2</v>
      </c>
      <c r="O96" s="306">
        <v>4.5999999999999999E-3</v>
      </c>
      <c r="P96" s="306">
        <v>1</v>
      </c>
      <c r="Q96" s="306">
        <v>0.12139999999999999</v>
      </c>
      <c r="S96" s="383"/>
    </row>
    <row r="97" spans="1:19" s="307" customFormat="1" ht="15" customHeight="1">
      <c r="A97" s="300"/>
      <c r="B97" s="301" t="s">
        <v>571</v>
      </c>
      <c r="C97" s="341" t="s">
        <v>97</v>
      </c>
      <c r="D97" s="342"/>
      <c r="E97" s="302" t="s">
        <v>89</v>
      </c>
      <c r="F97" s="302" t="s">
        <v>90</v>
      </c>
      <c r="G97" s="303">
        <v>44463</v>
      </c>
      <c r="H97" s="303">
        <v>45369</v>
      </c>
      <c r="I97" s="302" t="s">
        <v>92</v>
      </c>
      <c r="J97" s="304">
        <v>501000000</v>
      </c>
      <c r="K97" s="304">
        <v>503139910</v>
      </c>
      <c r="L97" s="304">
        <v>503529740</v>
      </c>
      <c r="M97" s="304">
        <v>501000000</v>
      </c>
      <c r="N97" s="305">
        <v>6.8500000000000005E-2</v>
      </c>
      <c r="O97" s="306">
        <v>4.5999999999999999E-3</v>
      </c>
      <c r="P97" s="306">
        <v>1</v>
      </c>
      <c r="Q97" s="306">
        <v>0.126</v>
      </c>
      <c r="S97" s="383"/>
    </row>
    <row r="98" spans="1:19" s="307" customFormat="1" ht="15" customHeight="1">
      <c r="A98" s="300"/>
      <c r="B98" s="301" t="s">
        <v>571</v>
      </c>
      <c r="C98" s="341" t="s">
        <v>97</v>
      </c>
      <c r="D98" s="342"/>
      <c r="E98" s="302" t="s">
        <v>89</v>
      </c>
      <c r="F98" s="302" t="s">
        <v>90</v>
      </c>
      <c r="G98" s="303">
        <v>44463</v>
      </c>
      <c r="H98" s="303">
        <v>45369</v>
      </c>
      <c r="I98" s="302" t="s">
        <v>92</v>
      </c>
      <c r="J98" s="304">
        <v>501000000</v>
      </c>
      <c r="K98" s="304">
        <v>503139910</v>
      </c>
      <c r="L98" s="304">
        <v>503529740</v>
      </c>
      <c r="M98" s="304">
        <v>501000000</v>
      </c>
      <c r="N98" s="305">
        <v>6.8500000000000005E-2</v>
      </c>
      <c r="O98" s="306">
        <v>4.5999999999999999E-3</v>
      </c>
      <c r="P98" s="306">
        <v>1</v>
      </c>
      <c r="Q98" s="306">
        <v>0.13059999999999999</v>
      </c>
      <c r="S98" s="383"/>
    </row>
    <row r="99" spans="1:19" s="307" customFormat="1" ht="15" customHeight="1">
      <c r="A99" s="300"/>
      <c r="B99" s="301" t="s">
        <v>571</v>
      </c>
      <c r="C99" s="341" t="s">
        <v>97</v>
      </c>
      <c r="D99" s="342"/>
      <c r="E99" s="302" t="s">
        <v>89</v>
      </c>
      <c r="F99" s="302" t="s">
        <v>90</v>
      </c>
      <c r="G99" s="303">
        <v>44463</v>
      </c>
      <c r="H99" s="303">
        <v>45369</v>
      </c>
      <c r="I99" s="302" t="s">
        <v>92</v>
      </c>
      <c r="J99" s="304">
        <v>501000000</v>
      </c>
      <c r="K99" s="304">
        <v>503139910</v>
      </c>
      <c r="L99" s="304">
        <v>503529740</v>
      </c>
      <c r="M99" s="304">
        <v>501000000</v>
      </c>
      <c r="N99" s="305">
        <v>6.8500000000000005E-2</v>
      </c>
      <c r="O99" s="306">
        <v>4.5999999999999999E-3</v>
      </c>
      <c r="P99" s="306">
        <v>1</v>
      </c>
      <c r="Q99" s="306">
        <v>0.1351</v>
      </c>
      <c r="S99" s="383"/>
    </row>
    <row r="100" spans="1:19" s="307" customFormat="1" ht="15" customHeight="1">
      <c r="A100" s="300"/>
      <c r="B100" s="301" t="s">
        <v>571</v>
      </c>
      <c r="C100" s="341" t="s">
        <v>97</v>
      </c>
      <c r="D100" s="342"/>
      <c r="E100" s="302" t="s">
        <v>89</v>
      </c>
      <c r="F100" s="302" t="s">
        <v>90</v>
      </c>
      <c r="G100" s="303">
        <v>44456</v>
      </c>
      <c r="H100" s="303">
        <v>45369</v>
      </c>
      <c r="I100" s="302" t="s">
        <v>92</v>
      </c>
      <c r="J100" s="304">
        <v>501000000</v>
      </c>
      <c r="K100" s="304">
        <v>502372423</v>
      </c>
      <c r="L100" s="304">
        <v>503391833</v>
      </c>
      <c r="M100" s="304">
        <v>501000000</v>
      </c>
      <c r="N100" s="305">
        <v>6.8500000000000005E-2</v>
      </c>
      <c r="O100" s="306">
        <v>4.5999999999999999E-3</v>
      </c>
      <c r="P100" s="306">
        <v>1</v>
      </c>
      <c r="Q100" s="306">
        <v>0.13969999999999999</v>
      </c>
      <c r="S100" s="383"/>
    </row>
    <row r="101" spans="1:19" s="307" customFormat="1" ht="15" customHeight="1">
      <c r="A101" s="300"/>
      <c r="B101" s="301" t="s">
        <v>571</v>
      </c>
      <c r="C101" s="341" t="s">
        <v>97</v>
      </c>
      <c r="D101" s="342"/>
      <c r="E101" s="302" t="s">
        <v>89</v>
      </c>
      <c r="F101" s="302" t="s">
        <v>90</v>
      </c>
      <c r="G101" s="303">
        <v>44456</v>
      </c>
      <c r="H101" s="303">
        <v>45369</v>
      </c>
      <c r="I101" s="302" t="s">
        <v>92</v>
      </c>
      <c r="J101" s="304">
        <v>501000000</v>
      </c>
      <c r="K101" s="304">
        <v>502372423</v>
      </c>
      <c r="L101" s="304">
        <v>503391833</v>
      </c>
      <c r="M101" s="304">
        <v>501000000</v>
      </c>
      <c r="N101" s="305">
        <v>6.8500000000000005E-2</v>
      </c>
      <c r="O101" s="306">
        <v>4.5999999999999999E-3</v>
      </c>
      <c r="P101" s="306">
        <v>1</v>
      </c>
      <c r="Q101" s="306">
        <v>0.14430000000000001</v>
      </c>
      <c r="S101" s="383"/>
    </row>
    <row r="102" spans="1:19" s="307" customFormat="1" ht="15" customHeight="1">
      <c r="A102" s="300"/>
      <c r="B102" s="301" t="s">
        <v>571</v>
      </c>
      <c r="C102" s="341" t="s">
        <v>97</v>
      </c>
      <c r="D102" s="342"/>
      <c r="E102" s="302" t="s">
        <v>89</v>
      </c>
      <c r="F102" s="302" t="s">
        <v>90</v>
      </c>
      <c r="G102" s="303">
        <v>44456</v>
      </c>
      <c r="H102" s="303">
        <v>45369</v>
      </c>
      <c r="I102" s="302" t="s">
        <v>92</v>
      </c>
      <c r="J102" s="304">
        <v>501000000</v>
      </c>
      <c r="K102" s="304">
        <v>502372423</v>
      </c>
      <c r="L102" s="304">
        <v>503391833</v>
      </c>
      <c r="M102" s="304">
        <v>501000000</v>
      </c>
      <c r="N102" s="305">
        <v>6.8500000000000005E-2</v>
      </c>
      <c r="O102" s="306">
        <v>4.5999999999999999E-3</v>
      </c>
      <c r="P102" s="306">
        <v>1</v>
      </c>
      <c r="Q102" s="306">
        <v>0.1489</v>
      </c>
      <c r="S102" s="383"/>
    </row>
    <row r="103" spans="1:19" s="307" customFormat="1" ht="15" customHeight="1">
      <c r="A103" s="300"/>
      <c r="B103" s="301" t="s">
        <v>571</v>
      </c>
      <c r="C103" s="341" t="s">
        <v>97</v>
      </c>
      <c r="D103" s="342"/>
      <c r="E103" s="302" t="s">
        <v>89</v>
      </c>
      <c r="F103" s="302" t="s">
        <v>90</v>
      </c>
      <c r="G103" s="303">
        <v>44456</v>
      </c>
      <c r="H103" s="303">
        <v>45369</v>
      </c>
      <c r="I103" s="302" t="s">
        <v>92</v>
      </c>
      <c r="J103" s="304">
        <v>501000000</v>
      </c>
      <c r="K103" s="304">
        <v>502372423</v>
      </c>
      <c r="L103" s="304">
        <v>503391833</v>
      </c>
      <c r="M103" s="304">
        <v>501000000</v>
      </c>
      <c r="N103" s="305">
        <v>6.8500000000000005E-2</v>
      </c>
      <c r="O103" s="306">
        <v>4.5999999999999999E-3</v>
      </c>
      <c r="P103" s="306">
        <v>1</v>
      </c>
      <c r="Q103" s="306">
        <v>0.15340000000000001</v>
      </c>
      <c r="S103" s="383"/>
    </row>
    <row r="104" spans="1:19" s="307" customFormat="1" ht="15" customHeight="1">
      <c r="A104" s="300"/>
      <c r="B104" s="301" t="s">
        <v>571</v>
      </c>
      <c r="C104" s="341" t="s">
        <v>97</v>
      </c>
      <c r="D104" s="342"/>
      <c r="E104" s="302" t="s">
        <v>89</v>
      </c>
      <c r="F104" s="302" t="s">
        <v>90</v>
      </c>
      <c r="G104" s="303">
        <v>44456</v>
      </c>
      <c r="H104" s="303">
        <v>45369</v>
      </c>
      <c r="I104" s="302" t="s">
        <v>92</v>
      </c>
      <c r="J104" s="304">
        <v>501000000</v>
      </c>
      <c r="K104" s="304">
        <v>502372423</v>
      </c>
      <c r="L104" s="304">
        <v>503391833</v>
      </c>
      <c r="M104" s="304">
        <v>501000000</v>
      </c>
      <c r="N104" s="305">
        <v>6.8500000000000005E-2</v>
      </c>
      <c r="O104" s="306">
        <v>4.5999999999999999E-3</v>
      </c>
      <c r="P104" s="306">
        <v>1</v>
      </c>
      <c r="Q104" s="306">
        <v>0.158</v>
      </c>
      <c r="S104" s="383"/>
    </row>
    <row r="105" spans="1:19" s="307" customFormat="1" ht="15" customHeight="1">
      <c r="A105" s="300"/>
      <c r="B105" s="301" t="s">
        <v>571</v>
      </c>
      <c r="C105" s="341" t="s">
        <v>97</v>
      </c>
      <c r="D105" s="342"/>
      <c r="E105" s="302" t="s">
        <v>89</v>
      </c>
      <c r="F105" s="302" t="s">
        <v>90</v>
      </c>
      <c r="G105" s="303">
        <v>44461</v>
      </c>
      <c r="H105" s="303">
        <v>45369</v>
      </c>
      <c r="I105" s="302" t="s">
        <v>92</v>
      </c>
      <c r="J105" s="304">
        <v>501000000</v>
      </c>
      <c r="K105" s="304">
        <v>502842540</v>
      </c>
      <c r="L105" s="304">
        <v>503423807</v>
      </c>
      <c r="M105" s="304">
        <v>501000000</v>
      </c>
      <c r="N105" s="305">
        <v>6.8500000000000005E-2</v>
      </c>
      <c r="O105" s="306">
        <v>4.5999999999999999E-3</v>
      </c>
      <c r="P105" s="306">
        <v>1</v>
      </c>
      <c r="Q105" s="306">
        <v>0.16259999999999999</v>
      </c>
      <c r="S105" s="383"/>
    </row>
    <row r="106" spans="1:19" s="307" customFormat="1" ht="15" customHeight="1">
      <c r="A106" s="300"/>
      <c r="B106" s="301" t="s">
        <v>571</v>
      </c>
      <c r="C106" s="341" t="s">
        <v>97</v>
      </c>
      <c r="D106" s="342"/>
      <c r="E106" s="302" t="s">
        <v>89</v>
      </c>
      <c r="F106" s="302" t="s">
        <v>90</v>
      </c>
      <c r="G106" s="303">
        <v>44461</v>
      </c>
      <c r="H106" s="303">
        <v>45369</v>
      </c>
      <c r="I106" s="302" t="s">
        <v>92</v>
      </c>
      <c r="J106" s="304">
        <v>501000000</v>
      </c>
      <c r="K106" s="304">
        <v>502842540</v>
      </c>
      <c r="L106" s="304">
        <v>503423807</v>
      </c>
      <c r="M106" s="304">
        <v>501000000</v>
      </c>
      <c r="N106" s="305">
        <v>6.8500000000000005E-2</v>
      </c>
      <c r="O106" s="306">
        <v>4.5999999999999999E-3</v>
      </c>
      <c r="P106" s="306">
        <v>1</v>
      </c>
      <c r="Q106" s="306">
        <v>0.1671</v>
      </c>
      <c r="S106" s="383"/>
    </row>
    <row r="107" spans="1:19" s="307" customFormat="1" ht="15" customHeight="1">
      <c r="A107" s="300"/>
      <c r="B107" s="301" t="s">
        <v>571</v>
      </c>
      <c r="C107" s="341" t="s">
        <v>97</v>
      </c>
      <c r="D107" s="342"/>
      <c r="E107" s="302" t="s">
        <v>89</v>
      </c>
      <c r="F107" s="302" t="s">
        <v>90</v>
      </c>
      <c r="G107" s="303">
        <v>44461</v>
      </c>
      <c r="H107" s="303">
        <v>45369</v>
      </c>
      <c r="I107" s="302" t="s">
        <v>92</v>
      </c>
      <c r="J107" s="304">
        <v>501000000</v>
      </c>
      <c r="K107" s="304">
        <v>502842540</v>
      </c>
      <c r="L107" s="304">
        <v>503423807</v>
      </c>
      <c r="M107" s="304">
        <v>501000000</v>
      </c>
      <c r="N107" s="305">
        <v>6.8500000000000005E-2</v>
      </c>
      <c r="O107" s="306">
        <v>4.5999999999999999E-3</v>
      </c>
      <c r="P107" s="306">
        <v>1</v>
      </c>
      <c r="Q107" s="306">
        <v>0.17169999999999999</v>
      </c>
      <c r="S107" s="383"/>
    </row>
    <row r="108" spans="1:19" s="307" customFormat="1" ht="15" customHeight="1">
      <c r="A108" s="300"/>
      <c r="B108" s="301" t="s">
        <v>571</v>
      </c>
      <c r="C108" s="341" t="s">
        <v>97</v>
      </c>
      <c r="D108" s="342"/>
      <c r="E108" s="302" t="s">
        <v>89</v>
      </c>
      <c r="F108" s="302" t="s">
        <v>90</v>
      </c>
      <c r="G108" s="303">
        <v>44461</v>
      </c>
      <c r="H108" s="303">
        <v>45369</v>
      </c>
      <c r="I108" s="302" t="s">
        <v>92</v>
      </c>
      <c r="J108" s="304">
        <v>501000000</v>
      </c>
      <c r="K108" s="304">
        <v>502842540</v>
      </c>
      <c r="L108" s="304">
        <v>503423807</v>
      </c>
      <c r="M108" s="304">
        <v>501000000</v>
      </c>
      <c r="N108" s="305">
        <v>6.8500000000000005E-2</v>
      </c>
      <c r="O108" s="306">
        <v>4.5999999999999999E-3</v>
      </c>
      <c r="P108" s="306">
        <v>1</v>
      </c>
      <c r="Q108" s="306">
        <v>0.17630000000000001</v>
      </c>
      <c r="S108" s="383"/>
    </row>
    <row r="109" spans="1:19" s="307" customFormat="1" ht="15" customHeight="1">
      <c r="A109" s="300"/>
      <c r="B109" s="301" t="s">
        <v>571</v>
      </c>
      <c r="C109" s="341" t="s">
        <v>97</v>
      </c>
      <c r="D109" s="342"/>
      <c r="E109" s="302" t="s">
        <v>89</v>
      </c>
      <c r="F109" s="302" t="s">
        <v>90</v>
      </c>
      <c r="G109" s="303">
        <v>44470</v>
      </c>
      <c r="H109" s="303">
        <v>45369</v>
      </c>
      <c r="I109" s="302" t="s">
        <v>92</v>
      </c>
      <c r="J109" s="304">
        <v>501000000</v>
      </c>
      <c r="K109" s="304">
        <v>503688749</v>
      </c>
      <c r="L109" s="304">
        <v>503423807</v>
      </c>
      <c r="M109" s="304">
        <v>501000000</v>
      </c>
      <c r="N109" s="305">
        <v>6.8500000000000005E-2</v>
      </c>
      <c r="O109" s="306">
        <v>4.5999999999999999E-3</v>
      </c>
      <c r="P109" s="306">
        <v>1</v>
      </c>
      <c r="Q109" s="306">
        <v>0.18079999999999999</v>
      </c>
      <c r="S109" s="383"/>
    </row>
    <row r="110" spans="1:19" s="307" customFormat="1" ht="15" customHeight="1">
      <c r="A110" s="300"/>
      <c r="B110" s="301" t="s">
        <v>571</v>
      </c>
      <c r="C110" s="341" t="s">
        <v>97</v>
      </c>
      <c r="D110" s="342"/>
      <c r="E110" s="302" t="s">
        <v>89</v>
      </c>
      <c r="F110" s="302" t="s">
        <v>90</v>
      </c>
      <c r="G110" s="303">
        <v>44397</v>
      </c>
      <c r="H110" s="303">
        <v>45369</v>
      </c>
      <c r="I110" s="302" t="s">
        <v>92</v>
      </c>
      <c r="J110" s="304">
        <v>501000000</v>
      </c>
      <c r="K110" s="304">
        <v>514255911</v>
      </c>
      <c r="L110" s="304">
        <v>503477226</v>
      </c>
      <c r="M110" s="304">
        <v>501000000</v>
      </c>
      <c r="N110" s="305">
        <v>6.8500000000000005E-2</v>
      </c>
      <c r="O110" s="306">
        <v>4.5999999999999999E-3</v>
      </c>
      <c r="P110" s="306">
        <v>1</v>
      </c>
      <c r="Q110" s="306">
        <v>0.18540000000000001</v>
      </c>
      <c r="S110" s="383"/>
    </row>
    <row r="111" spans="1:19" s="307" customFormat="1" ht="15" customHeight="1">
      <c r="A111" s="300"/>
      <c r="B111" s="301" t="s">
        <v>571</v>
      </c>
      <c r="C111" s="341" t="s">
        <v>97</v>
      </c>
      <c r="D111" s="342"/>
      <c r="E111" s="302" t="s">
        <v>89</v>
      </c>
      <c r="F111" s="302" t="s">
        <v>90</v>
      </c>
      <c r="G111" s="303">
        <v>44397</v>
      </c>
      <c r="H111" s="303">
        <v>45369</v>
      </c>
      <c r="I111" s="302" t="s">
        <v>92</v>
      </c>
      <c r="J111" s="304">
        <v>501000000</v>
      </c>
      <c r="K111" s="304">
        <v>514255911</v>
      </c>
      <c r="L111" s="304">
        <v>503477226</v>
      </c>
      <c r="M111" s="304">
        <v>501000000</v>
      </c>
      <c r="N111" s="305">
        <v>6.8500000000000005E-2</v>
      </c>
      <c r="O111" s="306">
        <v>4.5999999999999999E-3</v>
      </c>
      <c r="P111" s="306">
        <v>1</v>
      </c>
      <c r="Q111" s="306">
        <v>0.19</v>
      </c>
      <c r="S111" s="383"/>
    </row>
    <row r="112" spans="1:19" s="307" customFormat="1" ht="15" customHeight="1">
      <c r="A112" s="300"/>
      <c r="B112" s="301" t="s">
        <v>571</v>
      </c>
      <c r="C112" s="341" t="s">
        <v>97</v>
      </c>
      <c r="D112" s="342"/>
      <c r="E112" s="302" t="s">
        <v>89</v>
      </c>
      <c r="F112" s="302" t="s">
        <v>90</v>
      </c>
      <c r="G112" s="303">
        <v>44397</v>
      </c>
      <c r="H112" s="303">
        <v>45369</v>
      </c>
      <c r="I112" s="302" t="s">
        <v>92</v>
      </c>
      <c r="J112" s="304">
        <v>501000000</v>
      </c>
      <c r="K112" s="304">
        <v>514255911</v>
      </c>
      <c r="L112" s="304">
        <v>503477226</v>
      </c>
      <c r="M112" s="304">
        <v>501000000</v>
      </c>
      <c r="N112" s="305">
        <v>6.8500000000000005E-2</v>
      </c>
      <c r="O112" s="306">
        <v>4.5999999999999999E-3</v>
      </c>
      <c r="P112" s="306">
        <v>1</v>
      </c>
      <c r="Q112" s="306">
        <v>0.19450000000000001</v>
      </c>
      <c r="S112" s="383"/>
    </row>
    <row r="113" spans="1:19" s="307" customFormat="1" ht="15" customHeight="1">
      <c r="A113" s="300"/>
      <c r="B113" s="301" t="s">
        <v>571</v>
      </c>
      <c r="C113" s="341" t="s">
        <v>97</v>
      </c>
      <c r="D113" s="342"/>
      <c r="E113" s="302" t="s">
        <v>89</v>
      </c>
      <c r="F113" s="302" t="s">
        <v>90</v>
      </c>
      <c r="G113" s="303">
        <v>44397</v>
      </c>
      <c r="H113" s="303">
        <v>45369</v>
      </c>
      <c r="I113" s="302" t="s">
        <v>92</v>
      </c>
      <c r="J113" s="304">
        <v>501000000</v>
      </c>
      <c r="K113" s="304">
        <v>514255911</v>
      </c>
      <c r="L113" s="304">
        <v>503477226</v>
      </c>
      <c r="M113" s="304">
        <v>501000000</v>
      </c>
      <c r="N113" s="305">
        <v>6.8500000000000005E-2</v>
      </c>
      <c r="O113" s="306">
        <v>4.5999999999999999E-3</v>
      </c>
      <c r="P113" s="306">
        <v>1</v>
      </c>
      <c r="Q113" s="306">
        <v>0.1991</v>
      </c>
      <c r="S113" s="383"/>
    </row>
    <row r="114" spans="1:19" s="307" customFormat="1" ht="15" customHeight="1">
      <c r="A114" s="300"/>
      <c r="B114" s="301" t="s">
        <v>571</v>
      </c>
      <c r="C114" s="341" t="s">
        <v>97</v>
      </c>
      <c r="D114" s="342"/>
      <c r="E114" s="302" t="s">
        <v>89</v>
      </c>
      <c r="F114" s="302" t="s">
        <v>90</v>
      </c>
      <c r="G114" s="303">
        <v>44322</v>
      </c>
      <c r="H114" s="303">
        <v>45418</v>
      </c>
      <c r="I114" s="302" t="s">
        <v>92</v>
      </c>
      <c r="J114" s="304">
        <v>501000000</v>
      </c>
      <c r="K114" s="304">
        <v>501000000</v>
      </c>
      <c r="L114" s="304">
        <v>514401319</v>
      </c>
      <c r="M114" s="304">
        <v>501000000</v>
      </c>
      <c r="N114" s="305">
        <v>6.8500000000000005E-2</v>
      </c>
      <c r="O114" s="306">
        <v>4.7000000000000002E-3</v>
      </c>
      <c r="P114" s="306">
        <v>1</v>
      </c>
      <c r="Q114" s="306">
        <v>0.20380000000000001</v>
      </c>
      <c r="S114" s="383"/>
    </row>
    <row r="115" spans="1:19" s="307" customFormat="1" ht="15" customHeight="1">
      <c r="A115" s="300"/>
      <c r="B115" s="301" t="s">
        <v>571</v>
      </c>
      <c r="C115" s="341" t="s">
        <v>97</v>
      </c>
      <c r="D115" s="342"/>
      <c r="E115" s="302" t="s">
        <v>89</v>
      </c>
      <c r="F115" s="302" t="s">
        <v>90</v>
      </c>
      <c r="G115" s="303">
        <v>44322</v>
      </c>
      <c r="H115" s="303">
        <v>45418</v>
      </c>
      <c r="I115" s="302" t="s">
        <v>92</v>
      </c>
      <c r="J115" s="304">
        <v>501000000</v>
      </c>
      <c r="K115" s="304">
        <v>501000000</v>
      </c>
      <c r="L115" s="304">
        <v>514401319</v>
      </c>
      <c r="M115" s="304">
        <v>501000000</v>
      </c>
      <c r="N115" s="305">
        <v>6.8500000000000005E-2</v>
      </c>
      <c r="O115" s="306">
        <v>4.7000000000000002E-3</v>
      </c>
      <c r="P115" s="306">
        <v>1</v>
      </c>
      <c r="Q115" s="306">
        <v>0.2084</v>
      </c>
      <c r="S115" s="383"/>
    </row>
    <row r="116" spans="1:19" s="307" customFormat="1" ht="15" customHeight="1">
      <c r="A116" s="300"/>
      <c r="B116" s="301" t="s">
        <v>571</v>
      </c>
      <c r="C116" s="341" t="s">
        <v>97</v>
      </c>
      <c r="D116" s="342"/>
      <c r="E116" s="302" t="s">
        <v>89</v>
      </c>
      <c r="F116" s="302" t="s">
        <v>90</v>
      </c>
      <c r="G116" s="303">
        <v>44322</v>
      </c>
      <c r="H116" s="303">
        <v>45418</v>
      </c>
      <c r="I116" s="302" t="s">
        <v>92</v>
      </c>
      <c r="J116" s="304">
        <v>501000000</v>
      </c>
      <c r="K116" s="304">
        <v>501000000</v>
      </c>
      <c r="L116" s="304">
        <v>514401319</v>
      </c>
      <c r="M116" s="304">
        <v>501000000</v>
      </c>
      <c r="N116" s="305">
        <v>6.8500000000000005E-2</v>
      </c>
      <c r="O116" s="306">
        <v>4.7000000000000002E-3</v>
      </c>
      <c r="P116" s="306">
        <v>1</v>
      </c>
      <c r="Q116" s="306">
        <v>0.21310000000000001</v>
      </c>
      <c r="S116" s="383"/>
    </row>
    <row r="117" spans="1:19" s="307" customFormat="1" ht="15" customHeight="1">
      <c r="A117" s="300"/>
      <c r="B117" s="301" t="s">
        <v>571</v>
      </c>
      <c r="C117" s="341" t="s">
        <v>97</v>
      </c>
      <c r="D117" s="342"/>
      <c r="E117" s="302" t="s">
        <v>89</v>
      </c>
      <c r="F117" s="302" t="s">
        <v>90</v>
      </c>
      <c r="G117" s="303">
        <v>44322</v>
      </c>
      <c r="H117" s="303">
        <v>45418</v>
      </c>
      <c r="I117" s="302" t="s">
        <v>92</v>
      </c>
      <c r="J117" s="304">
        <v>501000000</v>
      </c>
      <c r="K117" s="304">
        <v>501000000</v>
      </c>
      <c r="L117" s="304">
        <v>514401319</v>
      </c>
      <c r="M117" s="304">
        <v>501000000</v>
      </c>
      <c r="N117" s="305">
        <v>6.8500000000000005E-2</v>
      </c>
      <c r="O117" s="306">
        <v>4.7000000000000002E-3</v>
      </c>
      <c r="P117" s="306">
        <v>1</v>
      </c>
      <c r="Q117" s="306">
        <v>0.21779999999999999</v>
      </c>
      <c r="S117" s="383"/>
    </row>
    <row r="118" spans="1:19" s="307" customFormat="1" ht="15" customHeight="1">
      <c r="A118" s="300"/>
      <c r="B118" s="301" t="s">
        <v>571</v>
      </c>
      <c r="C118" s="341" t="s">
        <v>97</v>
      </c>
      <c r="D118" s="342"/>
      <c r="E118" s="302" t="s">
        <v>89</v>
      </c>
      <c r="F118" s="302" t="s">
        <v>90</v>
      </c>
      <c r="G118" s="303">
        <v>44322</v>
      </c>
      <c r="H118" s="303">
        <v>45418</v>
      </c>
      <c r="I118" s="302" t="s">
        <v>92</v>
      </c>
      <c r="J118" s="304">
        <v>501000000</v>
      </c>
      <c r="K118" s="304">
        <v>501000000</v>
      </c>
      <c r="L118" s="304">
        <v>514401319</v>
      </c>
      <c r="M118" s="304">
        <v>501000000</v>
      </c>
      <c r="N118" s="305">
        <v>6.8500000000000005E-2</v>
      </c>
      <c r="O118" s="306">
        <v>4.7000000000000002E-3</v>
      </c>
      <c r="P118" s="306">
        <v>1</v>
      </c>
      <c r="Q118" s="306">
        <v>0.22239999999999999</v>
      </c>
      <c r="S118" s="383"/>
    </row>
    <row r="119" spans="1:19" s="307" customFormat="1" ht="15" customHeight="1">
      <c r="A119" s="300"/>
      <c r="B119" s="301" t="s">
        <v>571</v>
      </c>
      <c r="C119" s="341" t="s">
        <v>97</v>
      </c>
      <c r="D119" s="342"/>
      <c r="E119" s="302" t="s">
        <v>89</v>
      </c>
      <c r="F119" s="302" t="s">
        <v>90</v>
      </c>
      <c r="G119" s="303">
        <v>44322</v>
      </c>
      <c r="H119" s="303">
        <v>45418</v>
      </c>
      <c r="I119" s="302" t="s">
        <v>92</v>
      </c>
      <c r="J119" s="304">
        <v>501000000</v>
      </c>
      <c r="K119" s="304">
        <v>501000000</v>
      </c>
      <c r="L119" s="304">
        <v>514401319</v>
      </c>
      <c r="M119" s="304">
        <v>501000000</v>
      </c>
      <c r="N119" s="305">
        <v>6.8500000000000005E-2</v>
      </c>
      <c r="O119" s="306">
        <v>4.7000000000000002E-3</v>
      </c>
      <c r="P119" s="306">
        <v>1</v>
      </c>
      <c r="Q119" s="306">
        <v>0.2271</v>
      </c>
      <c r="S119" s="383"/>
    </row>
    <row r="120" spans="1:19" s="307" customFormat="1" ht="15" customHeight="1">
      <c r="A120" s="300"/>
      <c r="B120" s="301" t="s">
        <v>571</v>
      </c>
      <c r="C120" s="341" t="s">
        <v>97</v>
      </c>
      <c r="D120" s="342"/>
      <c r="E120" s="302" t="s">
        <v>89</v>
      </c>
      <c r="F120" s="302" t="s">
        <v>90</v>
      </c>
      <c r="G120" s="303">
        <v>44643</v>
      </c>
      <c r="H120" s="303">
        <v>44802</v>
      </c>
      <c r="I120" s="302" t="s">
        <v>92</v>
      </c>
      <c r="J120" s="304">
        <v>500000000</v>
      </c>
      <c r="K120" s="304">
        <v>503433201</v>
      </c>
      <c r="L120" s="304">
        <v>504117575</v>
      </c>
      <c r="M120" s="304">
        <v>500000000</v>
      </c>
      <c r="N120" s="305">
        <v>6.8500000000000005E-2</v>
      </c>
      <c r="O120" s="306">
        <v>4.5999999999999999E-3</v>
      </c>
      <c r="P120" s="306">
        <v>1</v>
      </c>
      <c r="Q120" s="306">
        <v>0.23169999999999999</v>
      </c>
      <c r="S120" s="383"/>
    </row>
    <row r="121" spans="1:19" s="307" customFormat="1" ht="15" customHeight="1">
      <c r="A121" s="300"/>
      <c r="B121" s="301" t="s">
        <v>571</v>
      </c>
      <c r="C121" s="341" t="s">
        <v>97</v>
      </c>
      <c r="D121" s="342"/>
      <c r="E121" s="302" t="s">
        <v>89</v>
      </c>
      <c r="F121" s="302" t="s">
        <v>90</v>
      </c>
      <c r="G121" s="303">
        <v>44643</v>
      </c>
      <c r="H121" s="303">
        <v>44802</v>
      </c>
      <c r="I121" s="302" t="s">
        <v>92</v>
      </c>
      <c r="J121" s="304">
        <v>500000000</v>
      </c>
      <c r="K121" s="304">
        <v>503433201</v>
      </c>
      <c r="L121" s="304">
        <v>504117575</v>
      </c>
      <c r="M121" s="304">
        <v>500000000</v>
      </c>
      <c r="N121" s="305">
        <v>6.8500000000000005E-2</v>
      </c>
      <c r="O121" s="306">
        <v>4.5999999999999999E-3</v>
      </c>
      <c r="P121" s="306">
        <v>1</v>
      </c>
      <c r="Q121" s="306">
        <v>0.23619999999999999</v>
      </c>
      <c r="S121" s="383"/>
    </row>
    <row r="122" spans="1:19" s="307" customFormat="1" ht="15" customHeight="1">
      <c r="A122" s="300"/>
      <c r="B122" s="301" t="s">
        <v>571</v>
      </c>
      <c r="C122" s="341" t="s">
        <v>97</v>
      </c>
      <c r="D122" s="342"/>
      <c r="E122" s="302" t="s">
        <v>89</v>
      </c>
      <c r="F122" s="302" t="s">
        <v>90</v>
      </c>
      <c r="G122" s="303">
        <v>44643</v>
      </c>
      <c r="H122" s="303">
        <v>44802</v>
      </c>
      <c r="I122" s="302" t="s">
        <v>92</v>
      </c>
      <c r="J122" s="304">
        <v>500000000</v>
      </c>
      <c r="K122" s="304">
        <v>503433201</v>
      </c>
      <c r="L122" s="304">
        <v>504117575</v>
      </c>
      <c r="M122" s="304">
        <v>500000000</v>
      </c>
      <c r="N122" s="305">
        <v>6.8500000000000005E-2</v>
      </c>
      <c r="O122" s="306">
        <v>4.5999999999999999E-3</v>
      </c>
      <c r="P122" s="306">
        <v>1</v>
      </c>
      <c r="Q122" s="306">
        <v>0.24079999999999999</v>
      </c>
      <c r="S122" s="383"/>
    </row>
    <row r="123" spans="1:19" s="307" customFormat="1" ht="15" customHeight="1">
      <c r="A123" s="300"/>
      <c r="B123" s="301" t="s">
        <v>571</v>
      </c>
      <c r="C123" s="341" t="s">
        <v>97</v>
      </c>
      <c r="D123" s="342"/>
      <c r="E123" s="302" t="s">
        <v>89</v>
      </c>
      <c r="F123" s="302" t="s">
        <v>90</v>
      </c>
      <c r="G123" s="303">
        <v>44643</v>
      </c>
      <c r="H123" s="303">
        <v>44802</v>
      </c>
      <c r="I123" s="302" t="s">
        <v>92</v>
      </c>
      <c r="J123" s="304">
        <v>500000000</v>
      </c>
      <c r="K123" s="304">
        <v>503433201</v>
      </c>
      <c r="L123" s="304">
        <v>504117575</v>
      </c>
      <c r="M123" s="304">
        <v>500000000</v>
      </c>
      <c r="N123" s="305">
        <v>6.8500000000000005E-2</v>
      </c>
      <c r="O123" s="306">
        <v>4.5999999999999999E-3</v>
      </c>
      <c r="P123" s="306">
        <v>1</v>
      </c>
      <c r="Q123" s="306">
        <v>0.24540000000000001</v>
      </c>
      <c r="S123" s="383"/>
    </row>
    <row r="124" spans="1:19" s="307" customFormat="1" ht="15" customHeight="1">
      <c r="A124" s="300"/>
      <c r="B124" s="301" t="s">
        <v>571</v>
      </c>
      <c r="C124" s="341" t="s">
        <v>97</v>
      </c>
      <c r="D124" s="342"/>
      <c r="E124" s="302" t="s">
        <v>89</v>
      </c>
      <c r="F124" s="302" t="s">
        <v>90</v>
      </c>
      <c r="G124" s="303">
        <v>44294</v>
      </c>
      <c r="H124" s="303">
        <v>44802</v>
      </c>
      <c r="I124" s="302" t="s">
        <v>92</v>
      </c>
      <c r="J124" s="304">
        <v>500000000</v>
      </c>
      <c r="K124" s="304">
        <v>506884253</v>
      </c>
      <c r="L124" s="304">
        <v>503915841</v>
      </c>
      <c r="M124" s="304">
        <v>500000000</v>
      </c>
      <c r="N124" s="305">
        <v>6.8500000000000005E-2</v>
      </c>
      <c r="O124" s="306">
        <v>4.5999999999999999E-3</v>
      </c>
      <c r="P124" s="306">
        <v>1</v>
      </c>
      <c r="Q124" s="306">
        <v>0.25</v>
      </c>
      <c r="S124" s="383"/>
    </row>
    <row r="125" spans="1:19" s="307" customFormat="1" ht="15" customHeight="1">
      <c r="A125" s="300"/>
      <c r="B125" s="301" t="s">
        <v>571</v>
      </c>
      <c r="C125" s="341" t="s">
        <v>97</v>
      </c>
      <c r="D125" s="342"/>
      <c r="E125" s="302" t="s">
        <v>89</v>
      </c>
      <c r="F125" s="302" t="s">
        <v>90</v>
      </c>
      <c r="G125" s="303">
        <v>44176</v>
      </c>
      <c r="H125" s="303">
        <v>44802</v>
      </c>
      <c r="I125" s="302" t="s">
        <v>92</v>
      </c>
      <c r="J125" s="304">
        <v>500000000</v>
      </c>
      <c r="K125" s="304">
        <v>506491692</v>
      </c>
      <c r="L125" s="304">
        <v>504266310</v>
      </c>
      <c r="M125" s="304">
        <v>500000000</v>
      </c>
      <c r="N125" s="305">
        <v>6.8500000000000005E-2</v>
      </c>
      <c r="O125" s="306">
        <v>4.5999999999999999E-3</v>
      </c>
      <c r="P125" s="306">
        <v>1</v>
      </c>
      <c r="Q125" s="306">
        <v>0.2545</v>
      </c>
      <c r="S125" s="383"/>
    </row>
    <row r="126" spans="1:19" s="307" customFormat="1" ht="15" customHeight="1">
      <c r="A126" s="300"/>
      <c r="B126" s="301" t="s">
        <v>571</v>
      </c>
      <c r="C126" s="341" t="s">
        <v>97</v>
      </c>
      <c r="D126" s="342"/>
      <c r="E126" s="302" t="s">
        <v>89</v>
      </c>
      <c r="F126" s="302" t="s">
        <v>90</v>
      </c>
      <c r="G126" s="303">
        <v>44176</v>
      </c>
      <c r="H126" s="303">
        <v>44802</v>
      </c>
      <c r="I126" s="302" t="s">
        <v>92</v>
      </c>
      <c r="J126" s="304">
        <v>500000000</v>
      </c>
      <c r="K126" s="304">
        <v>506491692</v>
      </c>
      <c r="L126" s="304">
        <v>504266310</v>
      </c>
      <c r="M126" s="304">
        <v>500000000</v>
      </c>
      <c r="N126" s="305">
        <v>6.8500000000000005E-2</v>
      </c>
      <c r="O126" s="306">
        <v>4.5999999999999999E-3</v>
      </c>
      <c r="P126" s="306">
        <v>1</v>
      </c>
      <c r="Q126" s="306">
        <v>0.2591</v>
      </c>
      <c r="S126" s="383"/>
    </row>
    <row r="127" spans="1:19" s="307" customFormat="1" ht="15" customHeight="1">
      <c r="A127" s="300"/>
      <c r="B127" s="301" t="s">
        <v>571</v>
      </c>
      <c r="C127" s="341" t="s">
        <v>97</v>
      </c>
      <c r="D127" s="342"/>
      <c r="E127" s="302" t="s">
        <v>89</v>
      </c>
      <c r="F127" s="302" t="s">
        <v>90</v>
      </c>
      <c r="G127" s="303">
        <v>44260</v>
      </c>
      <c r="H127" s="303">
        <v>45348</v>
      </c>
      <c r="I127" s="302" t="s">
        <v>92</v>
      </c>
      <c r="J127" s="304">
        <v>545000000</v>
      </c>
      <c r="K127" s="304">
        <v>545818247</v>
      </c>
      <c r="L127" s="304">
        <v>548438072</v>
      </c>
      <c r="M127" s="304">
        <v>545000000</v>
      </c>
      <c r="N127" s="305">
        <v>6.8500000000000005E-2</v>
      </c>
      <c r="O127" s="306">
        <v>5.0000000000000001E-3</v>
      </c>
      <c r="P127" s="306">
        <v>1</v>
      </c>
      <c r="Q127" s="306">
        <v>0.2641</v>
      </c>
      <c r="S127" s="383"/>
    </row>
    <row r="128" spans="1:19" s="307" customFormat="1" ht="15" customHeight="1">
      <c r="A128" s="300"/>
      <c r="B128" s="301" t="s">
        <v>571</v>
      </c>
      <c r="C128" s="341" t="s">
        <v>530</v>
      </c>
      <c r="D128" s="342"/>
      <c r="E128" s="302" t="s">
        <v>89</v>
      </c>
      <c r="F128" s="302" t="s">
        <v>90</v>
      </c>
      <c r="G128" s="303">
        <v>44545</v>
      </c>
      <c r="H128" s="303">
        <v>44915</v>
      </c>
      <c r="I128" s="302" t="s">
        <v>92</v>
      </c>
      <c r="J128" s="304">
        <v>250000000</v>
      </c>
      <c r="K128" s="304">
        <v>250000000</v>
      </c>
      <c r="L128" s="304">
        <v>250760481</v>
      </c>
      <c r="M128" s="304">
        <v>250000000</v>
      </c>
      <c r="N128" s="305">
        <v>7.0000000000000007E-2</v>
      </c>
      <c r="O128" s="306">
        <v>2.3E-3</v>
      </c>
      <c r="P128" s="306">
        <v>1</v>
      </c>
      <c r="Q128" s="306">
        <v>2.3E-3</v>
      </c>
      <c r="S128" s="383"/>
    </row>
    <row r="129" spans="1:19" s="307" customFormat="1" ht="15" customHeight="1">
      <c r="A129" s="300"/>
      <c r="B129" s="301" t="s">
        <v>571</v>
      </c>
      <c r="C129" s="341" t="s">
        <v>530</v>
      </c>
      <c r="D129" s="342"/>
      <c r="E129" s="302" t="s">
        <v>89</v>
      </c>
      <c r="F129" s="302" t="s">
        <v>90</v>
      </c>
      <c r="G129" s="303">
        <v>44545</v>
      </c>
      <c r="H129" s="303">
        <v>44915</v>
      </c>
      <c r="I129" s="302" t="s">
        <v>92</v>
      </c>
      <c r="J129" s="304">
        <v>250000000</v>
      </c>
      <c r="K129" s="304">
        <v>250000000</v>
      </c>
      <c r="L129" s="304">
        <v>250760481</v>
      </c>
      <c r="M129" s="304">
        <v>250000000</v>
      </c>
      <c r="N129" s="305">
        <v>7.0000000000000007E-2</v>
      </c>
      <c r="O129" s="306">
        <v>2.3E-3</v>
      </c>
      <c r="P129" s="306">
        <v>1</v>
      </c>
      <c r="Q129" s="306">
        <v>4.5999999999999999E-3</v>
      </c>
      <c r="S129" s="383"/>
    </row>
    <row r="130" spans="1:19" s="307" customFormat="1" ht="15" customHeight="1">
      <c r="A130" s="300"/>
      <c r="B130" s="301" t="s">
        <v>571</v>
      </c>
      <c r="C130" s="341" t="s">
        <v>530</v>
      </c>
      <c r="D130" s="342"/>
      <c r="E130" s="302" t="s">
        <v>89</v>
      </c>
      <c r="F130" s="302" t="s">
        <v>90</v>
      </c>
      <c r="G130" s="303">
        <v>44545</v>
      </c>
      <c r="H130" s="303">
        <v>44915</v>
      </c>
      <c r="I130" s="302" t="s">
        <v>92</v>
      </c>
      <c r="J130" s="304">
        <v>250000000</v>
      </c>
      <c r="K130" s="304">
        <v>250000000</v>
      </c>
      <c r="L130" s="304">
        <v>250760481</v>
      </c>
      <c r="M130" s="304">
        <v>250000000</v>
      </c>
      <c r="N130" s="305">
        <v>7.0000000000000007E-2</v>
      </c>
      <c r="O130" s="306">
        <v>2.3E-3</v>
      </c>
      <c r="P130" s="306">
        <v>1</v>
      </c>
      <c r="Q130" s="306">
        <v>6.7999999999999996E-3</v>
      </c>
      <c r="S130" s="383"/>
    </row>
    <row r="131" spans="1:19" s="307" customFormat="1" ht="15" customHeight="1">
      <c r="A131" s="300"/>
      <c r="B131" s="301" t="s">
        <v>571</v>
      </c>
      <c r="C131" s="341" t="s">
        <v>530</v>
      </c>
      <c r="D131" s="342"/>
      <c r="E131" s="302" t="s">
        <v>89</v>
      </c>
      <c r="F131" s="302" t="s">
        <v>90</v>
      </c>
      <c r="G131" s="303">
        <v>44545</v>
      </c>
      <c r="H131" s="303">
        <v>44915</v>
      </c>
      <c r="I131" s="302" t="s">
        <v>92</v>
      </c>
      <c r="J131" s="304">
        <v>250000000</v>
      </c>
      <c r="K131" s="304">
        <v>250000000</v>
      </c>
      <c r="L131" s="304">
        <v>250760481</v>
      </c>
      <c r="M131" s="304">
        <v>250000000</v>
      </c>
      <c r="N131" s="305">
        <v>7.0000000000000007E-2</v>
      </c>
      <c r="O131" s="306">
        <v>2.3E-3</v>
      </c>
      <c r="P131" s="306">
        <v>1</v>
      </c>
      <c r="Q131" s="306">
        <v>9.1000000000000004E-3</v>
      </c>
      <c r="S131" s="383"/>
    </row>
    <row r="132" spans="1:19" s="307" customFormat="1" ht="15" customHeight="1">
      <c r="A132" s="300"/>
      <c r="B132" s="301" t="s">
        <v>571</v>
      </c>
      <c r="C132" s="341" t="s">
        <v>530</v>
      </c>
      <c r="D132" s="342"/>
      <c r="E132" s="302" t="s">
        <v>89</v>
      </c>
      <c r="F132" s="302" t="s">
        <v>90</v>
      </c>
      <c r="G132" s="303">
        <v>44545</v>
      </c>
      <c r="H132" s="303">
        <v>44915</v>
      </c>
      <c r="I132" s="302" t="s">
        <v>92</v>
      </c>
      <c r="J132" s="304">
        <v>250000000</v>
      </c>
      <c r="K132" s="304">
        <v>250000000</v>
      </c>
      <c r="L132" s="304">
        <v>250760481</v>
      </c>
      <c r="M132" s="304">
        <v>250000000</v>
      </c>
      <c r="N132" s="305">
        <v>7.0000000000000007E-2</v>
      </c>
      <c r="O132" s="306">
        <v>2.3E-3</v>
      </c>
      <c r="P132" s="306">
        <v>1</v>
      </c>
      <c r="Q132" s="306">
        <v>1.14E-2</v>
      </c>
      <c r="S132" s="383"/>
    </row>
    <row r="133" spans="1:19" s="307" customFormat="1" ht="15" customHeight="1">
      <c r="A133" s="300"/>
      <c r="B133" s="301" t="s">
        <v>571</v>
      </c>
      <c r="C133" s="341" t="s">
        <v>530</v>
      </c>
      <c r="D133" s="342"/>
      <c r="E133" s="302" t="s">
        <v>89</v>
      </c>
      <c r="F133" s="302" t="s">
        <v>90</v>
      </c>
      <c r="G133" s="303">
        <v>44545</v>
      </c>
      <c r="H133" s="303">
        <v>44915</v>
      </c>
      <c r="I133" s="302" t="s">
        <v>92</v>
      </c>
      <c r="J133" s="304">
        <v>250000000</v>
      </c>
      <c r="K133" s="304">
        <v>250000000</v>
      </c>
      <c r="L133" s="304">
        <v>250760481</v>
      </c>
      <c r="M133" s="304">
        <v>250000000</v>
      </c>
      <c r="N133" s="305">
        <v>7.0000000000000007E-2</v>
      </c>
      <c r="O133" s="306">
        <v>2.3E-3</v>
      </c>
      <c r="P133" s="306">
        <v>1</v>
      </c>
      <c r="Q133" s="306">
        <v>1.37E-2</v>
      </c>
      <c r="S133" s="383"/>
    </row>
    <row r="134" spans="1:19" s="307" customFormat="1" ht="15" customHeight="1">
      <c r="A134" s="300"/>
      <c r="B134" s="301" t="s">
        <v>571</v>
      </c>
      <c r="C134" s="341" t="s">
        <v>530</v>
      </c>
      <c r="D134" s="342"/>
      <c r="E134" s="302" t="s">
        <v>89</v>
      </c>
      <c r="F134" s="302" t="s">
        <v>90</v>
      </c>
      <c r="G134" s="303">
        <v>44545</v>
      </c>
      <c r="H134" s="303">
        <v>44915</v>
      </c>
      <c r="I134" s="302" t="s">
        <v>92</v>
      </c>
      <c r="J134" s="304">
        <v>250000000</v>
      </c>
      <c r="K134" s="304">
        <v>250000000</v>
      </c>
      <c r="L134" s="304">
        <v>250760481</v>
      </c>
      <c r="M134" s="304">
        <v>250000000</v>
      </c>
      <c r="N134" s="305">
        <v>7.0000000000000007E-2</v>
      </c>
      <c r="O134" s="306">
        <v>2.3E-3</v>
      </c>
      <c r="P134" s="306">
        <v>1</v>
      </c>
      <c r="Q134" s="306">
        <v>1.5900000000000001E-2</v>
      </c>
      <c r="S134" s="383"/>
    </row>
    <row r="135" spans="1:19" s="307" customFormat="1" ht="15" customHeight="1">
      <c r="A135" s="300"/>
      <c r="B135" s="301" t="s">
        <v>571</v>
      </c>
      <c r="C135" s="341" t="s">
        <v>530</v>
      </c>
      <c r="D135" s="342"/>
      <c r="E135" s="302" t="s">
        <v>89</v>
      </c>
      <c r="F135" s="302" t="s">
        <v>90</v>
      </c>
      <c r="G135" s="303">
        <v>44545</v>
      </c>
      <c r="H135" s="303">
        <v>44915</v>
      </c>
      <c r="I135" s="302" t="s">
        <v>92</v>
      </c>
      <c r="J135" s="304">
        <v>250000000</v>
      </c>
      <c r="K135" s="304">
        <v>250000000</v>
      </c>
      <c r="L135" s="304">
        <v>250760481</v>
      </c>
      <c r="M135" s="304">
        <v>250000000</v>
      </c>
      <c r="N135" s="305">
        <v>7.0000000000000007E-2</v>
      </c>
      <c r="O135" s="306">
        <v>2.3E-3</v>
      </c>
      <c r="P135" s="306">
        <v>1</v>
      </c>
      <c r="Q135" s="306">
        <v>1.8200000000000001E-2</v>
      </c>
      <c r="S135" s="383"/>
    </row>
    <row r="136" spans="1:19" s="307" customFormat="1" ht="15" customHeight="1">
      <c r="A136" s="300"/>
      <c r="B136" s="301" t="s">
        <v>571</v>
      </c>
      <c r="C136" s="341" t="s">
        <v>530</v>
      </c>
      <c r="D136" s="342"/>
      <c r="E136" s="302" t="s">
        <v>89</v>
      </c>
      <c r="F136" s="302" t="s">
        <v>90</v>
      </c>
      <c r="G136" s="303">
        <v>44545</v>
      </c>
      <c r="H136" s="303">
        <v>44915</v>
      </c>
      <c r="I136" s="302" t="s">
        <v>92</v>
      </c>
      <c r="J136" s="304">
        <v>250000000</v>
      </c>
      <c r="K136" s="304">
        <v>250000000</v>
      </c>
      <c r="L136" s="304">
        <v>250760481</v>
      </c>
      <c r="M136" s="304">
        <v>250000000</v>
      </c>
      <c r="N136" s="305">
        <v>7.0000000000000007E-2</v>
      </c>
      <c r="O136" s="306">
        <v>2.3E-3</v>
      </c>
      <c r="P136" s="306">
        <v>1</v>
      </c>
      <c r="Q136" s="306">
        <v>2.0500000000000001E-2</v>
      </c>
      <c r="S136" s="383"/>
    </row>
    <row r="137" spans="1:19" s="307" customFormat="1" ht="15" customHeight="1">
      <c r="A137" s="300"/>
      <c r="B137" s="301" t="s">
        <v>571</v>
      </c>
      <c r="C137" s="341" t="s">
        <v>530</v>
      </c>
      <c r="D137" s="342"/>
      <c r="E137" s="302" t="s">
        <v>89</v>
      </c>
      <c r="F137" s="302" t="s">
        <v>90</v>
      </c>
      <c r="G137" s="303">
        <v>44545</v>
      </c>
      <c r="H137" s="303">
        <v>44915</v>
      </c>
      <c r="I137" s="302" t="s">
        <v>92</v>
      </c>
      <c r="J137" s="304">
        <v>250000000</v>
      </c>
      <c r="K137" s="304">
        <v>250000000</v>
      </c>
      <c r="L137" s="304">
        <v>250760481</v>
      </c>
      <c r="M137" s="304">
        <v>250000000</v>
      </c>
      <c r="N137" s="305">
        <v>7.0000000000000007E-2</v>
      </c>
      <c r="O137" s="306">
        <v>2.3E-3</v>
      </c>
      <c r="P137" s="306">
        <v>1</v>
      </c>
      <c r="Q137" s="306">
        <v>2.2800000000000001E-2</v>
      </c>
      <c r="S137" s="383"/>
    </row>
    <row r="138" spans="1:19" s="307" customFormat="1" ht="15" customHeight="1">
      <c r="A138" s="300"/>
      <c r="B138" s="301" t="s">
        <v>571</v>
      </c>
      <c r="C138" s="341" t="s">
        <v>530</v>
      </c>
      <c r="D138" s="342"/>
      <c r="E138" s="302" t="s">
        <v>89</v>
      </c>
      <c r="F138" s="302" t="s">
        <v>90</v>
      </c>
      <c r="G138" s="303">
        <v>44545</v>
      </c>
      <c r="H138" s="303">
        <v>44915</v>
      </c>
      <c r="I138" s="302" t="s">
        <v>92</v>
      </c>
      <c r="J138" s="304">
        <v>250000000</v>
      </c>
      <c r="K138" s="304">
        <v>250000000</v>
      </c>
      <c r="L138" s="304">
        <v>250760481</v>
      </c>
      <c r="M138" s="304">
        <v>250000000</v>
      </c>
      <c r="N138" s="305">
        <v>7.0000000000000007E-2</v>
      </c>
      <c r="O138" s="306">
        <v>2.3E-3</v>
      </c>
      <c r="P138" s="306">
        <v>1</v>
      </c>
      <c r="Q138" s="306">
        <v>2.5000000000000001E-2</v>
      </c>
      <c r="S138" s="383"/>
    </row>
    <row r="139" spans="1:19" s="307" customFormat="1" ht="15" customHeight="1">
      <c r="A139" s="300"/>
      <c r="B139" s="301" t="s">
        <v>571</v>
      </c>
      <c r="C139" s="341" t="s">
        <v>530</v>
      </c>
      <c r="D139" s="342"/>
      <c r="E139" s="302" t="s">
        <v>89</v>
      </c>
      <c r="F139" s="302" t="s">
        <v>90</v>
      </c>
      <c r="G139" s="303">
        <v>44545</v>
      </c>
      <c r="H139" s="303">
        <v>44915</v>
      </c>
      <c r="I139" s="302" t="s">
        <v>92</v>
      </c>
      <c r="J139" s="304">
        <v>250000000</v>
      </c>
      <c r="K139" s="304">
        <v>250000000</v>
      </c>
      <c r="L139" s="304">
        <v>250760481</v>
      </c>
      <c r="M139" s="304">
        <v>250000000</v>
      </c>
      <c r="N139" s="305">
        <v>7.0000000000000007E-2</v>
      </c>
      <c r="O139" s="306">
        <v>2.3E-3</v>
      </c>
      <c r="P139" s="306">
        <v>1</v>
      </c>
      <c r="Q139" s="306">
        <v>2.7300000000000001E-2</v>
      </c>
      <c r="S139" s="383"/>
    </row>
    <row r="140" spans="1:19" s="307" customFormat="1" ht="15" customHeight="1">
      <c r="A140" s="300"/>
      <c r="B140" s="301" t="s">
        <v>93</v>
      </c>
      <c r="C140" s="341" t="s">
        <v>531</v>
      </c>
      <c r="D140" s="342"/>
      <c r="E140" s="302" t="s">
        <v>94</v>
      </c>
      <c r="F140" s="302" t="s">
        <v>90</v>
      </c>
      <c r="G140" s="303">
        <v>44488</v>
      </c>
      <c r="H140" s="303">
        <v>47050</v>
      </c>
      <c r="I140" s="302" t="s">
        <v>92</v>
      </c>
      <c r="J140" s="304">
        <v>2500000000</v>
      </c>
      <c r="K140" s="304">
        <v>2841052500</v>
      </c>
      <c r="L140" s="304">
        <v>2816383145</v>
      </c>
      <c r="M140" s="304">
        <v>2500000000</v>
      </c>
      <c r="N140" s="305">
        <v>7.9000000000000001E-2</v>
      </c>
      <c r="O140" s="306">
        <v>2.5600000000000001E-2</v>
      </c>
      <c r="P140" s="306">
        <v>1</v>
      </c>
      <c r="Q140" s="306">
        <v>2.5600000000000001E-2</v>
      </c>
      <c r="S140" s="383"/>
    </row>
    <row r="141" spans="1:19" s="307" customFormat="1" ht="15" customHeight="1">
      <c r="A141" s="300"/>
      <c r="B141" s="301" t="s">
        <v>93</v>
      </c>
      <c r="C141" s="341" t="s">
        <v>531</v>
      </c>
      <c r="D141" s="342"/>
      <c r="E141" s="302" t="s">
        <v>94</v>
      </c>
      <c r="F141" s="302" t="s">
        <v>90</v>
      </c>
      <c r="G141" s="303">
        <v>44092</v>
      </c>
      <c r="H141" s="303">
        <v>47050</v>
      </c>
      <c r="I141" s="302" t="s">
        <v>92</v>
      </c>
      <c r="J141" s="304">
        <v>2500000000</v>
      </c>
      <c r="K141" s="304">
        <v>2630033688</v>
      </c>
      <c r="L141" s="304">
        <v>2632549443</v>
      </c>
      <c r="M141" s="304">
        <v>2500000000</v>
      </c>
      <c r="N141" s="305">
        <v>7.9000000000000001E-2</v>
      </c>
      <c r="O141" s="306">
        <v>2.3900000000000001E-2</v>
      </c>
      <c r="P141" s="306">
        <v>1</v>
      </c>
      <c r="Q141" s="306">
        <v>4.9399999999999999E-2</v>
      </c>
      <c r="S141" s="383"/>
    </row>
    <row r="142" spans="1:19" s="307" customFormat="1" ht="15" customHeight="1">
      <c r="A142" s="300"/>
      <c r="B142" s="301" t="s">
        <v>93</v>
      </c>
      <c r="C142" s="341" t="s">
        <v>531</v>
      </c>
      <c r="D142" s="342"/>
      <c r="E142" s="302" t="s">
        <v>94</v>
      </c>
      <c r="F142" s="302" t="s">
        <v>90</v>
      </c>
      <c r="G142" s="303">
        <v>44099</v>
      </c>
      <c r="H142" s="303">
        <v>47050</v>
      </c>
      <c r="I142" s="302" t="s">
        <v>92</v>
      </c>
      <c r="J142" s="304">
        <v>3425000000</v>
      </c>
      <c r="K142" s="304">
        <v>3825682831</v>
      </c>
      <c r="L142" s="304">
        <v>3574443797</v>
      </c>
      <c r="M142" s="304">
        <v>3425000000</v>
      </c>
      <c r="N142" s="305">
        <v>7.9000000000000001E-2</v>
      </c>
      <c r="O142" s="306">
        <v>3.2399999999999998E-2</v>
      </c>
      <c r="P142" s="306">
        <v>1</v>
      </c>
      <c r="Q142" s="306">
        <v>8.1900000000000001E-2</v>
      </c>
      <c r="S142" s="383"/>
    </row>
    <row r="143" spans="1:19" s="307" customFormat="1" ht="15" customHeight="1">
      <c r="A143" s="300"/>
      <c r="B143" s="301" t="s">
        <v>93</v>
      </c>
      <c r="C143" s="341" t="s">
        <v>531</v>
      </c>
      <c r="D143" s="342"/>
      <c r="E143" s="302" t="s">
        <v>94</v>
      </c>
      <c r="F143" s="302" t="s">
        <v>90</v>
      </c>
      <c r="G143" s="303">
        <v>44183</v>
      </c>
      <c r="H143" s="303">
        <v>47050</v>
      </c>
      <c r="I143" s="302" t="s">
        <v>92</v>
      </c>
      <c r="J143" s="304">
        <v>4000000000</v>
      </c>
      <c r="K143" s="304">
        <v>4108857092</v>
      </c>
      <c r="L143" s="304">
        <v>4195233366</v>
      </c>
      <c r="M143" s="304">
        <v>4000000000</v>
      </c>
      <c r="N143" s="305">
        <v>7.9000000000000001E-2</v>
      </c>
      <c r="O143" s="306">
        <v>3.8100000000000002E-2</v>
      </c>
      <c r="P143" s="306">
        <v>1</v>
      </c>
      <c r="Q143" s="306">
        <v>0.11990000000000001</v>
      </c>
      <c r="S143" s="383"/>
    </row>
    <row r="144" spans="1:19" s="307" customFormat="1" ht="15" customHeight="1">
      <c r="A144" s="300"/>
      <c r="B144" s="301" t="s">
        <v>93</v>
      </c>
      <c r="C144" s="341" t="s">
        <v>531</v>
      </c>
      <c r="D144" s="342"/>
      <c r="E144" s="302" t="s">
        <v>94</v>
      </c>
      <c r="F144" s="302" t="s">
        <v>90</v>
      </c>
      <c r="G144" s="303">
        <v>44210</v>
      </c>
      <c r="H144" s="303">
        <v>47050</v>
      </c>
      <c r="I144" s="302" t="s">
        <v>92</v>
      </c>
      <c r="J144" s="304">
        <v>1500000000</v>
      </c>
      <c r="K144" s="304">
        <v>1552614148</v>
      </c>
      <c r="L144" s="304">
        <v>1576041213</v>
      </c>
      <c r="M144" s="304">
        <v>1500000000</v>
      </c>
      <c r="N144" s="305">
        <v>7.9000000000000001E-2</v>
      </c>
      <c r="O144" s="306">
        <v>1.43E-2</v>
      </c>
      <c r="P144" s="306">
        <v>1</v>
      </c>
      <c r="Q144" s="306">
        <v>0.13420000000000001</v>
      </c>
      <c r="S144" s="383"/>
    </row>
    <row r="145" spans="1:19" s="307" customFormat="1" ht="15" customHeight="1">
      <c r="A145" s="300"/>
      <c r="B145" s="301" t="s">
        <v>93</v>
      </c>
      <c r="C145" s="341" t="s">
        <v>531</v>
      </c>
      <c r="D145" s="342"/>
      <c r="E145" s="302" t="s">
        <v>94</v>
      </c>
      <c r="F145" s="302" t="s">
        <v>90</v>
      </c>
      <c r="G145" s="303">
        <v>44582</v>
      </c>
      <c r="H145" s="303">
        <v>45828</v>
      </c>
      <c r="I145" s="302" t="s">
        <v>92</v>
      </c>
      <c r="J145" s="304">
        <v>450000000</v>
      </c>
      <c r="K145" s="304">
        <v>473443731</v>
      </c>
      <c r="L145" s="304">
        <v>478865214</v>
      </c>
      <c r="M145" s="304">
        <v>450000000</v>
      </c>
      <c r="N145" s="305">
        <v>7.7499999999999999E-2</v>
      </c>
      <c r="O145" s="306">
        <v>4.3E-3</v>
      </c>
      <c r="P145" s="306">
        <v>1</v>
      </c>
      <c r="Q145" s="306">
        <v>0.1386</v>
      </c>
      <c r="S145" s="383"/>
    </row>
    <row r="146" spans="1:19" s="307" customFormat="1" ht="15" customHeight="1">
      <c r="A146" s="300"/>
      <c r="B146" s="301" t="s">
        <v>93</v>
      </c>
      <c r="C146" s="341" t="s">
        <v>531</v>
      </c>
      <c r="D146" s="342"/>
      <c r="E146" s="302" t="s">
        <v>94</v>
      </c>
      <c r="F146" s="302" t="s">
        <v>90</v>
      </c>
      <c r="G146" s="303">
        <v>44210</v>
      </c>
      <c r="H146" s="303">
        <v>45828</v>
      </c>
      <c r="I146" s="302" t="s">
        <v>92</v>
      </c>
      <c r="J146" s="304">
        <v>2505000000</v>
      </c>
      <c r="K146" s="304">
        <v>2694410914</v>
      </c>
      <c r="L146" s="304">
        <v>2693240820</v>
      </c>
      <c r="M146" s="304">
        <v>2505000000</v>
      </c>
      <c r="N146" s="305">
        <v>7.7499999999999999E-2</v>
      </c>
      <c r="O146" s="306">
        <v>2.4400000000000002E-2</v>
      </c>
      <c r="P146" s="306">
        <v>1</v>
      </c>
      <c r="Q146" s="306">
        <v>0.15870000000000001</v>
      </c>
      <c r="S146" s="383"/>
    </row>
    <row r="147" spans="1:19" s="307" customFormat="1" ht="15" customHeight="1">
      <c r="A147" s="300"/>
      <c r="B147" s="301" t="s">
        <v>571</v>
      </c>
      <c r="C147" s="341" t="s">
        <v>88</v>
      </c>
      <c r="D147" s="342"/>
      <c r="E147" s="302" t="s">
        <v>89</v>
      </c>
      <c r="F147" s="302" t="s">
        <v>90</v>
      </c>
      <c r="G147" s="303">
        <v>44447</v>
      </c>
      <c r="H147" s="303">
        <v>44844</v>
      </c>
      <c r="I147" s="302" t="s">
        <v>92</v>
      </c>
      <c r="J147" s="304">
        <v>500000000</v>
      </c>
      <c r="K147" s="304">
        <v>515461038</v>
      </c>
      <c r="L147" s="304">
        <v>516858082</v>
      </c>
      <c r="M147" s="304">
        <v>500000000</v>
      </c>
      <c r="N147" s="305">
        <v>6.6000000000000003E-2</v>
      </c>
      <c r="O147" s="306">
        <v>4.7000000000000002E-3</v>
      </c>
      <c r="P147" s="306">
        <v>0.1</v>
      </c>
      <c r="Q147" s="306">
        <v>4.7000000000000002E-3</v>
      </c>
      <c r="S147" s="383"/>
    </row>
    <row r="148" spans="1:19" s="307" customFormat="1" ht="15" customHeight="1">
      <c r="A148" s="300"/>
      <c r="B148" s="301" t="s">
        <v>571</v>
      </c>
      <c r="C148" s="341" t="s">
        <v>88</v>
      </c>
      <c r="D148" s="342"/>
      <c r="E148" s="302" t="s">
        <v>89</v>
      </c>
      <c r="F148" s="302" t="s">
        <v>90</v>
      </c>
      <c r="G148" s="303">
        <v>44447</v>
      </c>
      <c r="H148" s="303">
        <v>44844</v>
      </c>
      <c r="I148" s="302" t="s">
        <v>92</v>
      </c>
      <c r="J148" s="304">
        <v>500000000</v>
      </c>
      <c r="K148" s="304">
        <v>515461038</v>
      </c>
      <c r="L148" s="304">
        <v>516858082</v>
      </c>
      <c r="M148" s="304">
        <v>500000000</v>
      </c>
      <c r="N148" s="305">
        <v>6.6000000000000003E-2</v>
      </c>
      <c r="O148" s="306">
        <v>4.7000000000000002E-3</v>
      </c>
      <c r="P148" s="306">
        <v>0.1</v>
      </c>
      <c r="Q148" s="306">
        <v>9.4000000000000004E-3</v>
      </c>
      <c r="S148" s="383"/>
    </row>
    <row r="149" spans="1:19" s="307" customFormat="1" ht="15" customHeight="1">
      <c r="A149" s="300"/>
      <c r="B149" s="301" t="s">
        <v>96</v>
      </c>
      <c r="C149" s="341" t="s">
        <v>188</v>
      </c>
      <c r="D149" s="342"/>
      <c r="E149" s="302" t="s">
        <v>576</v>
      </c>
      <c r="F149" s="302" t="s">
        <v>90</v>
      </c>
      <c r="G149" s="303">
        <v>44281</v>
      </c>
      <c r="H149" s="303">
        <v>46106</v>
      </c>
      <c r="I149" s="302" t="s">
        <v>92</v>
      </c>
      <c r="J149" s="304">
        <v>2000000000</v>
      </c>
      <c r="K149" s="304">
        <v>2000540000</v>
      </c>
      <c r="L149" s="304">
        <v>2003372508</v>
      </c>
      <c r="M149" s="304">
        <v>2000000000</v>
      </c>
      <c r="N149" s="305">
        <v>0.09</v>
      </c>
      <c r="O149" s="306">
        <v>1.8200000000000001E-2</v>
      </c>
      <c r="P149" s="306">
        <v>0.1</v>
      </c>
      <c r="Q149" s="306">
        <v>1.8200000000000001E-2</v>
      </c>
      <c r="S149" s="383"/>
    </row>
    <row r="150" spans="1:19" s="307" customFormat="1" ht="15" customHeight="1">
      <c r="A150" s="300"/>
      <c r="B150" s="301" t="s">
        <v>96</v>
      </c>
      <c r="C150" s="341" t="s">
        <v>188</v>
      </c>
      <c r="D150" s="342"/>
      <c r="E150" s="302" t="s">
        <v>576</v>
      </c>
      <c r="F150" s="302" t="s">
        <v>90</v>
      </c>
      <c r="G150" s="303">
        <v>44305</v>
      </c>
      <c r="H150" s="303">
        <v>46106</v>
      </c>
      <c r="I150" s="302" t="s">
        <v>92</v>
      </c>
      <c r="J150" s="304">
        <v>1500000000</v>
      </c>
      <c r="K150" s="304">
        <v>1523876712</v>
      </c>
      <c r="L150" s="304">
        <v>1514844995</v>
      </c>
      <c r="M150" s="304">
        <v>1500000000</v>
      </c>
      <c r="N150" s="305">
        <v>0.09</v>
      </c>
      <c r="O150" s="306">
        <v>1.37E-2</v>
      </c>
      <c r="P150" s="306">
        <v>0.1</v>
      </c>
      <c r="Q150" s="306">
        <v>3.1899999999999998E-2</v>
      </c>
      <c r="S150" s="383"/>
    </row>
    <row r="151" spans="1:19" s="307" customFormat="1" ht="15" customHeight="1">
      <c r="A151" s="300"/>
      <c r="B151" s="301" t="s">
        <v>96</v>
      </c>
      <c r="C151" s="341" t="s">
        <v>188</v>
      </c>
      <c r="D151" s="342"/>
      <c r="E151" s="302" t="s">
        <v>576</v>
      </c>
      <c r="F151" s="302" t="s">
        <v>90</v>
      </c>
      <c r="G151" s="303">
        <v>44306</v>
      </c>
      <c r="H151" s="303">
        <v>46106</v>
      </c>
      <c r="I151" s="302" t="s">
        <v>92</v>
      </c>
      <c r="J151" s="304">
        <v>2500000000</v>
      </c>
      <c r="K151" s="304">
        <v>2540410959</v>
      </c>
      <c r="L151" s="304">
        <v>2524753631</v>
      </c>
      <c r="M151" s="304">
        <v>2500000000</v>
      </c>
      <c r="N151" s="305">
        <v>0.09</v>
      </c>
      <c r="O151" s="306">
        <v>2.29E-2</v>
      </c>
      <c r="P151" s="306">
        <v>0.1</v>
      </c>
      <c r="Q151" s="306">
        <v>5.4800000000000001E-2</v>
      </c>
      <c r="S151" s="383"/>
    </row>
    <row r="152" spans="1:19" s="307" customFormat="1" ht="15" customHeight="1">
      <c r="A152" s="300"/>
      <c r="B152" s="301" t="s">
        <v>571</v>
      </c>
      <c r="C152" s="341" t="s">
        <v>650</v>
      </c>
      <c r="D152" s="342"/>
      <c r="E152" s="302" t="s">
        <v>89</v>
      </c>
      <c r="F152" s="302" t="s">
        <v>90</v>
      </c>
      <c r="G152" s="303">
        <v>44643</v>
      </c>
      <c r="H152" s="303">
        <v>45197</v>
      </c>
      <c r="I152" s="302" t="s">
        <v>92</v>
      </c>
      <c r="J152" s="304">
        <v>1000000000</v>
      </c>
      <c r="K152" s="304">
        <v>1026259504</v>
      </c>
      <c r="L152" s="304">
        <v>1027687582</v>
      </c>
      <c r="M152" s="304">
        <v>1000000000</v>
      </c>
      <c r="N152" s="305">
        <v>6.5000000000000002E-2</v>
      </c>
      <c r="O152" s="306">
        <v>9.2999999999999992E-3</v>
      </c>
      <c r="P152" s="306">
        <v>0.1</v>
      </c>
      <c r="Q152" s="306">
        <v>9.2999999999999992E-3</v>
      </c>
      <c r="S152" s="383"/>
    </row>
    <row r="153" spans="1:19" s="307" customFormat="1" ht="15" customHeight="1">
      <c r="A153" s="300"/>
      <c r="B153" s="301" t="s">
        <v>96</v>
      </c>
      <c r="C153" s="341" t="s">
        <v>532</v>
      </c>
      <c r="D153" s="342"/>
      <c r="E153" s="302" t="s">
        <v>576</v>
      </c>
      <c r="F153" s="302" t="s">
        <v>90</v>
      </c>
      <c r="G153" s="303">
        <v>44306</v>
      </c>
      <c r="H153" s="303">
        <v>45727</v>
      </c>
      <c r="I153" s="302" t="s">
        <v>92</v>
      </c>
      <c r="J153" s="304">
        <v>2000000000</v>
      </c>
      <c r="K153" s="304">
        <v>2212816000</v>
      </c>
      <c r="L153" s="304">
        <v>2161024349</v>
      </c>
      <c r="M153" s="304">
        <v>2000000000</v>
      </c>
      <c r="N153" s="305">
        <v>8.7499999999999994E-2</v>
      </c>
      <c r="O153" s="306">
        <v>1.9599999999999999E-2</v>
      </c>
      <c r="P153" s="306">
        <v>0.1</v>
      </c>
      <c r="Q153" s="306">
        <v>1.9599999999999999E-2</v>
      </c>
      <c r="S153" s="383"/>
    </row>
    <row r="154" spans="1:19" s="307" customFormat="1" ht="15" customHeight="1">
      <c r="A154" s="300"/>
      <c r="B154" s="301" t="s">
        <v>96</v>
      </c>
      <c r="C154" s="341" t="s">
        <v>532</v>
      </c>
      <c r="D154" s="342"/>
      <c r="E154" s="302" t="s">
        <v>576</v>
      </c>
      <c r="F154" s="302" t="s">
        <v>90</v>
      </c>
      <c r="G154" s="303">
        <v>44294</v>
      </c>
      <c r="H154" s="303">
        <v>46785</v>
      </c>
      <c r="I154" s="302" t="s">
        <v>92</v>
      </c>
      <c r="J154" s="304">
        <v>5000000000</v>
      </c>
      <c r="K154" s="304">
        <v>5059178082</v>
      </c>
      <c r="L154" s="304">
        <v>5050759588</v>
      </c>
      <c r="M154" s="304">
        <v>5000000000</v>
      </c>
      <c r="N154" s="305">
        <v>7.0999999999999994E-2</v>
      </c>
      <c r="O154" s="306">
        <v>4.58E-2</v>
      </c>
      <c r="P154" s="306">
        <v>0.1</v>
      </c>
      <c r="Q154" s="306">
        <v>6.54E-2</v>
      </c>
      <c r="S154" s="383"/>
    </row>
    <row r="155" spans="1:19" s="307" customFormat="1" ht="15" customHeight="1">
      <c r="A155" s="300"/>
      <c r="B155" s="301" t="s">
        <v>96</v>
      </c>
      <c r="C155" s="341" t="s">
        <v>532</v>
      </c>
      <c r="D155" s="342"/>
      <c r="E155" s="302" t="s">
        <v>576</v>
      </c>
      <c r="F155" s="302" t="s">
        <v>90</v>
      </c>
      <c r="G155" s="303">
        <v>44582</v>
      </c>
      <c r="H155" s="303">
        <v>45362</v>
      </c>
      <c r="I155" s="302" t="s">
        <v>92</v>
      </c>
      <c r="J155" s="304">
        <v>268000000</v>
      </c>
      <c r="K155" s="304">
        <v>281941023</v>
      </c>
      <c r="L155" s="304">
        <v>279077122</v>
      </c>
      <c r="M155" s="304">
        <v>268000000</v>
      </c>
      <c r="N155" s="305">
        <v>0.09</v>
      </c>
      <c r="O155" s="306">
        <v>2.5000000000000001E-3</v>
      </c>
      <c r="P155" s="306">
        <v>0.1</v>
      </c>
      <c r="Q155" s="306">
        <v>6.8000000000000005E-2</v>
      </c>
      <c r="S155" s="383"/>
    </row>
    <row r="156" spans="1:19" s="307" customFormat="1" ht="15" customHeight="1">
      <c r="A156" s="300"/>
      <c r="B156" s="301" t="s">
        <v>96</v>
      </c>
      <c r="C156" s="341" t="s">
        <v>532</v>
      </c>
      <c r="D156" s="342"/>
      <c r="E156" s="302" t="s">
        <v>576</v>
      </c>
      <c r="F156" s="302" t="s">
        <v>90</v>
      </c>
      <c r="G156" s="303">
        <v>44267</v>
      </c>
      <c r="H156" s="303">
        <v>46785</v>
      </c>
      <c r="I156" s="302" t="s">
        <v>92</v>
      </c>
      <c r="J156" s="304">
        <v>2000000000</v>
      </c>
      <c r="K156" s="304">
        <v>2013321532</v>
      </c>
      <c r="L156" s="304">
        <v>2020217422</v>
      </c>
      <c r="M156" s="304">
        <v>2000000000</v>
      </c>
      <c r="N156" s="305">
        <v>7.0999999999999994E-2</v>
      </c>
      <c r="O156" s="306">
        <v>1.83E-2</v>
      </c>
      <c r="P156" s="306">
        <v>0.1</v>
      </c>
      <c r="Q156" s="306">
        <v>8.6300000000000002E-2</v>
      </c>
      <c r="S156" s="383"/>
    </row>
    <row r="157" spans="1:19" s="307" customFormat="1" ht="15" customHeight="1">
      <c r="A157" s="300"/>
      <c r="B157" s="301" t="s">
        <v>96</v>
      </c>
      <c r="C157" s="341" t="s">
        <v>532</v>
      </c>
      <c r="D157" s="342"/>
      <c r="E157" s="302" t="s">
        <v>576</v>
      </c>
      <c r="F157" s="302" t="s">
        <v>90</v>
      </c>
      <c r="G157" s="303">
        <v>44092</v>
      </c>
      <c r="H157" s="303">
        <v>45362</v>
      </c>
      <c r="I157" s="302" t="s">
        <v>92</v>
      </c>
      <c r="J157" s="304">
        <v>250000000</v>
      </c>
      <c r="K157" s="304">
        <v>258186130</v>
      </c>
      <c r="L157" s="304">
        <v>255780425</v>
      </c>
      <c r="M157" s="304">
        <v>250000000</v>
      </c>
      <c r="N157" s="305">
        <v>0.09</v>
      </c>
      <c r="O157" s="306">
        <v>2.3E-3</v>
      </c>
      <c r="P157" s="306">
        <v>0.1</v>
      </c>
      <c r="Q157" s="306">
        <v>8.8599999999999998E-2</v>
      </c>
      <c r="S157" s="383"/>
    </row>
    <row r="158" spans="1:19" s="307" customFormat="1" ht="15" customHeight="1">
      <c r="A158" s="300"/>
      <c r="B158" s="301" t="s">
        <v>571</v>
      </c>
      <c r="C158" s="341" t="s">
        <v>533</v>
      </c>
      <c r="D158" s="342"/>
      <c r="E158" s="302" t="s">
        <v>89</v>
      </c>
      <c r="F158" s="302" t="s">
        <v>90</v>
      </c>
      <c r="G158" s="303">
        <v>44225</v>
      </c>
      <c r="H158" s="303">
        <v>44956</v>
      </c>
      <c r="I158" s="302" t="s">
        <v>92</v>
      </c>
      <c r="J158" s="304">
        <v>500000000</v>
      </c>
      <c r="K158" s="304">
        <v>502800000</v>
      </c>
      <c r="L158" s="304">
        <v>507070357</v>
      </c>
      <c r="M158" s="304">
        <v>500000000</v>
      </c>
      <c r="N158" s="305">
        <v>6.5000000000000002E-2</v>
      </c>
      <c r="O158" s="306">
        <v>4.5999999999999999E-3</v>
      </c>
      <c r="P158" s="306">
        <v>0.1</v>
      </c>
      <c r="Q158" s="306">
        <v>4.5999999999999999E-3</v>
      </c>
      <c r="S158" s="383"/>
    </row>
    <row r="159" spans="1:19" s="307" customFormat="1" ht="15" customHeight="1">
      <c r="A159" s="300"/>
      <c r="B159" s="301" t="s">
        <v>571</v>
      </c>
      <c r="C159" s="341" t="s">
        <v>533</v>
      </c>
      <c r="D159" s="342"/>
      <c r="E159" s="302" t="s">
        <v>89</v>
      </c>
      <c r="F159" s="302" t="s">
        <v>90</v>
      </c>
      <c r="G159" s="303">
        <v>44225</v>
      </c>
      <c r="H159" s="303">
        <v>44956</v>
      </c>
      <c r="I159" s="302" t="s">
        <v>92</v>
      </c>
      <c r="J159" s="304">
        <v>500000000</v>
      </c>
      <c r="K159" s="304">
        <v>502800000</v>
      </c>
      <c r="L159" s="304">
        <v>507070357</v>
      </c>
      <c r="M159" s="304">
        <v>500000000</v>
      </c>
      <c r="N159" s="305">
        <v>6.5000000000000002E-2</v>
      </c>
      <c r="O159" s="306">
        <v>4.5999999999999999E-3</v>
      </c>
      <c r="P159" s="306">
        <v>0.1</v>
      </c>
      <c r="Q159" s="306">
        <v>9.1999999999999998E-3</v>
      </c>
      <c r="S159" s="383"/>
    </row>
    <row r="160" spans="1:19" s="307" customFormat="1" ht="15" customHeight="1">
      <c r="A160" s="300"/>
      <c r="B160" s="301" t="s">
        <v>571</v>
      </c>
      <c r="C160" s="341" t="s">
        <v>533</v>
      </c>
      <c r="D160" s="342"/>
      <c r="E160" s="302" t="s">
        <v>89</v>
      </c>
      <c r="F160" s="302" t="s">
        <v>90</v>
      </c>
      <c r="G160" s="303">
        <v>44225</v>
      </c>
      <c r="H160" s="303">
        <v>44956</v>
      </c>
      <c r="I160" s="302" t="s">
        <v>92</v>
      </c>
      <c r="J160" s="304">
        <v>500000000</v>
      </c>
      <c r="K160" s="304">
        <v>502800000</v>
      </c>
      <c r="L160" s="304">
        <v>507070357</v>
      </c>
      <c r="M160" s="304">
        <v>500000000</v>
      </c>
      <c r="N160" s="305">
        <v>6.5000000000000002E-2</v>
      </c>
      <c r="O160" s="306">
        <v>4.5999999999999999E-3</v>
      </c>
      <c r="P160" s="306">
        <v>0.1</v>
      </c>
      <c r="Q160" s="306">
        <v>1.38E-2</v>
      </c>
      <c r="S160" s="383"/>
    </row>
    <row r="161" spans="1:19" s="307" customFormat="1" ht="15" customHeight="1">
      <c r="A161" s="300"/>
      <c r="B161" s="301" t="s">
        <v>571</v>
      </c>
      <c r="C161" s="341" t="s">
        <v>533</v>
      </c>
      <c r="D161" s="342"/>
      <c r="E161" s="302" t="s">
        <v>89</v>
      </c>
      <c r="F161" s="302" t="s">
        <v>90</v>
      </c>
      <c r="G161" s="303">
        <v>44225</v>
      </c>
      <c r="H161" s="303">
        <v>44956</v>
      </c>
      <c r="I161" s="302" t="s">
        <v>92</v>
      </c>
      <c r="J161" s="304">
        <v>100000000</v>
      </c>
      <c r="K161" s="304">
        <v>100560000</v>
      </c>
      <c r="L161" s="304">
        <v>101428271</v>
      </c>
      <c r="M161" s="304">
        <v>100000000</v>
      </c>
      <c r="N161" s="305">
        <v>6.5000000000000002E-2</v>
      </c>
      <c r="O161" s="306">
        <v>8.9999999999999998E-4</v>
      </c>
      <c r="P161" s="306">
        <v>0.1</v>
      </c>
      <c r="Q161" s="306">
        <v>1.47E-2</v>
      </c>
      <c r="S161" s="383"/>
    </row>
    <row r="162" spans="1:19" s="307" customFormat="1" ht="15" customHeight="1">
      <c r="A162" s="300"/>
      <c r="B162" s="301" t="s">
        <v>571</v>
      </c>
      <c r="C162" s="341" t="s">
        <v>533</v>
      </c>
      <c r="D162" s="342"/>
      <c r="E162" s="302" t="s">
        <v>89</v>
      </c>
      <c r="F162" s="302" t="s">
        <v>90</v>
      </c>
      <c r="G162" s="303">
        <v>44225</v>
      </c>
      <c r="H162" s="303">
        <v>44956</v>
      </c>
      <c r="I162" s="302" t="s">
        <v>92</v>
      </c>
      <c r="J162" s="304">
        <v>100000000</v>
      </c>
      <c r="K162" s="304">
        <v>100560000</v>
      </c>
      <c r="L162" s="304">
        <v>101414071</v>
      </c>
      <c r="M162" s="304">
        <v>100000000</v>
      </c>
      <c r="N162" s="305">
        <v>6.5000000000000002E-2</v>
      </c>
      <c r="O162" s="306">
        <v>8.9999999999999998E-4</v>
      </c>
      <c r="P162" s="306">
        <v>0.1</v>
      </c>
      <c r="Q162" s="306">
        <v>1.5599999999999999E-2</v>
      </c>
      <c r="S162" s="383"/>
    </row>
    <row r="163" spans="1:19" s="307" customFormat="1" ht="15" customHeight="1">
      <c r="A163" s="300"/>
      <c r="B163" s="301" t="s">
        <v>571</v>
      </c>
      <c r="C163" s="341" t="s">
        <v>533</v>
      </c>
      <c r="D163" s="342"/>
      <c r="E163" s="302" t="s">
        <v>89</v>
      </c>
      <c r="F163" s="302" t="s">
        <v>90</v>
      </c>
      <c r="G163" s="303">
        <v>44225</v>
      </c>
      <c r="H163" s="303">
        <v>44956</v>
      </c>
      <c r="I163" s="302" t="s">
        <v>92</v>
      </c>
      <c r="J163" s="304">
        <v>100000000</v>
      </c>
      <c r="K163" s="304">
        <v>100560000</v>
      </c>
      <c r="L163" s="304">
        <v>101414071</v>
      </c>
      <c r="M163" s="304">
        <v>100000000</v>
      </c>
      <c r="N163" s="305">
        <v>6.5000000000000002E-2</v>
      </c>
      <c r="O163" s="306">
        <v>8.9999999999999998E-4</v>
      </c>
      <c r="P163" s="306">
        <v>0.1</v>
      </c>
      <c r="Q163" s="306">
        <v>1.66E-2</v>
      </c>
      <c r="S163" s="383"/>
    </row>
    <row r="164" spans="1:19" s="307" customFormat="1" ht="15" customHeight="1">
      <c r="A164" s="300"/>
      <c r="B164" s="301" t="s">
        <v>571</v>
      </c>
      <c r="C164" s="341" t="s">
        <v>533</v>
      </c>
      <c r="D164" s="342"/>
      <c r="E164" s="302" t="s">
        <v>89</v>
      </c>
      <c r="F164" s="302" t="s">
        <v>90</v>
      </c>
      <c r="G164" s="303">
        <v>44225</v>
      </c>
      <c r="H164" s="303">
        <v>44956</v>
      </c>
      <c r="I164" s="302" t="s">
        <v>92</v>
      </c>
      <c r="J164" s="304">
        <v>250000000</v>
      </c>
      <c r="K164" s="304">
        <v>251400000</v>
      </c>
      <c r="L164" s="304">
        <v>253535179</v>
      </c>
      <c r="M164" s="304">
        <v>250000000</v>
      </c>
      <c r="N164" s="305">
        <v>6.5000000000000002E-2</v>
      </c>
      <c r="O164" s="306">
        <v>2.3E-3</v>
      </c>
      <c r="P164" s="306">
        <v>0.1</v>
      </c>
      <c r="Q164" s="306">
        <v>1.89E-2</v>
      </c>
      <c r="S164" s="383"/>
    </row>
    <row r="165" spans="1:19" s="307" customFormat="1" ht="15" customHeight="1">
      <c r="A165" s="300"/>
      <c r="B165" s="301" t="s">
        <v>571</v>
      </c>
      <c r="C165" s="341" t="s">
        <v>533</v>
      </c>
      <c r="D165" s="342"/>
      <c r="E165" s="302" t="s">
        <v>89</v>
      </c>
      <c r="F165" s="302" t="s">
        <v>90</v>
      </c>
      <c r="G165" s="303">
        <v>44225</v>
      </c>
      <c r="H165" s="303">
        <v>44956</v>
      </c>
      <c r="I165" s="302" t="s">
        <v>92</v>
      </c>
      <c r="J165" s="304">
        <v>100000000</v>
      </c>
      <c r="K165" s="304">
        <v>100560000</v>
      </c>
      <c r="L165" s="304">
        <v>101414071</v>
      </c>
      <c r="M165" s="304">
        <v>100000000</v>
      </c>
      <c r="N165" s="305">
        <v>6.5000000000000002E-2</v>
      </c>
      <c r="O165" s="306">
        <v>8.9999999999999998E-4</v>
      </c>
      <c r="P165" s="306">
        <v>0.1</v>
      </c>
      <c r="Q165" s="306">
        <v>1.9800000000000002E-2</v>
      </c>
      <c r="S165" s="383"/>
    </row>
    <row r="166" spans="1:19" s="307" customFormat="1" ht="15" customHeight="1">
      <c r="A166" s="300"/>
      <c r="B166" s="301" t="s">
        <v>571</v>
      </c>
      <c r="C166" s="341" t="s">
        <v>533</v>
      </c>
      <c r="D166" s="342"/>
      <c r="E166" s="302" t="s">
        <v>89</v>
      </c>
      <c r="F166" s="302" t="s">
        <v>90</v>
      </c>
      <c r="G166" s="303">
        <v>44225</v>
      </c>
      <c r="H166" s="303">
        <v>44956</v>
      </c>
      <c r="I166" s="302" t="s">
        <v>92</v>
      </c>
      <c r="J166" s="304">
        <v>250000000</v>
      </c>
      <c r="K166" s="304">
        <v>251400000</v>
      </c>
      <c r="L166" s="304">
        <v>253535179</v>
      </c>
      <c r="M166" s="304">
        <v>250000000</v>
      </c>
      <c r="N166" s="305">
        <v>6.5000000000000002E-2</v>
      </c>
      <c r="O166" s="306">
        <v>2.3E-3</v>
      </c>
      <c r="P166" s="306">
        <v>0.1</v>
      </c>
      <c r="Q166" s="306">
        <v>2.2100000000000002E-2</v>
      </c>
      <c r="S166" s="383"/>
    </row>
    <row r="167" spans="1:19" s="307" customFormat="1" ht="15" customHeight="1">
      <c r="A167" s="300"/>
      <c r="B167" s="301" t="s">
        <v>571</v>
      </c>
      <c r="C167" s="341" t="s">
        <v>533</v>
      </c>
      <c r="D167" s="342"/>
      <c r="E167" s="302" t="s">
        <v>89</v>
      </c>
      <c r="F167" s="302" t="s">
        <v>90</v>
      </c>
      <c r="G167" s="303">
        <v>44225</v>
      </c>
      <c r="H167" s="303">
        <v>44956</v>
      </c>
      <c r="I167" s="302" t="s">
        <v>92</v>
      </c>
      <c r="J167" s="304">
        <v>250000000</v>
      </c>
      <c r="K167" s="304">
        <v>251400000</v>
      </c>
      <c r="L167" s="304">
        <v>253535179</v>
      </c>
      <c r="M167" s="304">
        <v>250000000</v>
      </c>
      <c r="N167" s="305">
        <v>6.5000000000000002E-2</v>
      </c>
      <c r="O167" s="306">
        <v>2.3E-3</v>
      </c>
      <c r="P167" s="306">
        <v>0.1</v>
      </c>
      <c r="Q167" s="306">
        <v>2.4400000000000002E-2</v>
      </c>
      <c r="S167" s="383"/>
    </row>
    <row r="168" spans="1:19" s="307" customFormat="1" ht="15" customHeight="1">
      <c r="A168" s="300"/>
      <c r="B168" s="301" t="s">
        <v>571</v>
      </c>
      <c r="C168" s="341" t="s">
        <v>533</v>
      </c>
      <c r="D168" s="342"/>
      <c r="E168" s="302" t="s">
        <v>89</v>
      </c>
      <c r="F168" s="302" t="s">
        <v>90</v>
      </c>
      <c r="G168" s="303">
        <v>44225</v>
      </c>
      <c r="H168" s="303">
        <v>44956</v>
      </c>
      <c r="I168" s="302" t="s">
        <v>92</v>
      </c>
      <c r="J168" s="304">
        <v>250000000</v>
      </c>
      <c r="K168" s="304">
        <v>251400000</v>
      </c>
      <c r="L168" s="304">
        <v>253535179</v>
      </c>
      <c r="M168" s="304">
        <v>250000000</v>
      </c>
      <c r="N168" s="305">
        <v>6.5000000000000002E-2</v>
      </c>
      <c r="O168" s="306">
        <v>2.3E-3</v>
      </c>
      <c r="P168" s="306">
        <v>0.1</v>
      </c>
      <c r="Q168" s="306">
        <v>2.6700000000000002E-2</v>
      </c>
      <c r="S168" s="383"/>
    </row>
    <row r="169" spans="1:19" s="307" customFormat="1" ht="15" customHeight="1">
      <c r="A169" s="300"/>
      <c r="B169" s="301" t="s">
        <v>571</v>
      </c>
      <c r="C169" s="341" t="s">
        <v>533</v>
      </c>
      <c r="D169" s="342"/>
      <c r="E169" s="302" t="s">
        <v>89</v>
      </c>
      <c r="F169" s="302" t="s">
        <v>90</v>
      </c>
      <c r="G169" s="303">
        <v>44225</v>
      </c>
      <c r="H169" s="303">
        <v>44956</v>
      </c>
      <c r="I169" s="302" t="s">
        <v>92</v>
      </c>
      <c r="J169" s="304">
        <v>250000000</v>
      </c>
      <c r="K169" s="304">
        <v>251400000</v>
      </c>
      <c r="L169" s="304">
        <v>253535179</v>
      </c>
      <c r="M169" s="304">
        <v>250000000</v>
      </c>
      <c r="N169" s="305">
        <v>6.5000000000000002E-2</v>
      </c>
      <c r="O169" s="306">
        <v>2.3E-3</v>
      </c>
      <c r="P169" s="306">
        <v>0.1</v>
      </c>
      <c r="Q169" s="306">
        <v>2.9000000000000001E-2</v>
      </c>
      <c r="S169" s="383"/>
    </row>
    <row r="170" spans="1:19" s="307" customFormat="1" ht="15" customHeight="1">
      <c r="A170" s="300"/>
      <c r="B170" s="301" t="s">
        <v>571</v>
      </c>
      <c r="C170" s="341" t="s">
        <v>533</v>
      </c>
      <c r="D170" s="342"/>
      <c r="E170" s="302" t="s">
        <v>89</v>
      </c>
      <c r="F170" s="302" t="s">
        <v>90</v>
      </c>
      <c r="G170" s="303">
        <v>44225</v>
      </c>
      <c r="H170" s="303">
        <v>44956</v>
      </c>
      <c r="I170" s="302" t="s">
        <v>92</v>
      </c>
      <c r="J170" s="304">
        <v>250000000</v>
      </c>
      <c r="K170" s="304">
        <v>251400000</v>
      </c>
      <c r="L170" s="304">
        <v>253535179</v>
      </c>
      <c r="M170" s="304">
        <v>250000000</v>
      </c>
      <c r="N170" s="305">
        <v>6.5000000000000002E-2</v>
      </c>
      <c r="O170" s="306">
        <v>2.3E-3</v>
      </c>
      <c r="P170" s="306">
        <v>0.1</v>
      </c>
      <c r="Q170" s="306">
        <v>3.1300000000000001E-2</v>
      </c>
      <c r="S170" s="383"/>
    </row>
    <row r="171" spans="1:19" s="307" customFormat="1" ht="15" customHeight="1">
      <c r="A171" s="300"/>
      <c r="B171" s="301" t="s">
        <v>571</v>
      </c>
      <c r="C171" s="341" t="s">
        <v>533</v>
      </c>
      <c r="D171" s="342"/>
      <c r="E171" s="302" t="s">
        <v>89</v>
      </c>
      <c r="F171" s="302" t="s">
        <v>90</v>
      </c>
      <c r="G171" s="303">
        <v>44225</v>
      </c>
      <c r="H171" s="303">
        <v>44956</v>
      </c>
      <c r="I171" s="302" t="s">
        <v>92</v>
      </c>
      <c r="J171" s="304">
        <v>250000000</v>
      </c>
      <c r="K171" s="304">
        <v>251400000</v>
      </c>
      <c r="L171" s="304">
        <v>253535179</v>
      </c>
      <c r="M171" s="304">
        <v>250000000</v>
      </c>
      <c r="N171" s="305">
        <v>6.5000000000000002E-2</v>
      </c>
      <c r="O171" s="306">
        <v>2.3E-3</v>
      </c>
      <c r="P171" s="306">
        <v>0.1</v>
      </c>
      <c r="Q171" s="306">
        <v>3.3599999999999998E-2</v>
      </c>
      <c r="S171" s="383"/>
    </row>
    <row r="172" spans="1:19" s="307" customFormat="1" ht="15" customHeight="1">
      <c r="A172" s="300"/>
      <c r="B172" s="301" t="s">
        <v>571</v>
      </c>
      <c r="C172" s="341" t="s">
        <v>533</v>
      </c>
      <c r="D172" s="342"/>
      <c r="E172" s="302" t="s">
        <v>89</v>
      </c>
      <c r="F172" s="302" t="s">
        <v>90</v>
      </c>
      <c r="G172" s="303">
        <v>44225</v>
      </c>
      <c r="H172" s="303">
        <v>44956</v>
      </c>
      <c r="I172" s="302" t="s">
        <v>92</v>
      </c>
      <c r="J172" s="304">
        <v>250000000</v>
      </c>
      <c r="K172" s="304">
        <v>251400000</v>
      </c>
      <c r="L172" s="304">
        <v>253535179</v>
      </c>
      <c r="M172" s="304">
        <v>250000000</v>
      </c>
      <c r="N172" s="305">
        <v>6.5000000000000002E-2</v>
      </c>
      <c r="O172" s="306">
        <v>2.3E-3</v>
      </c>
      <c r="P172" s="306">
        <v>0.1</v>
      </c>
      <c r="Q172" s="306">
        <v>3.5900000000000001E-2</v>
      </c>
      <c r="S172" s="383"/>
    </row>
    <row r="173" spans="1:19" s="307" customFormat="1" ht="15" customHeight="1">
      <c r="A173" s="300"/>
      <c r="B173" s="301" t="s">
        <v>571</v>
      </c>
      <c r="C173" s="341" t="s">
        <v>533</v>
      </c>
      <c r="D173" s="342"/>
      <c r="E173" s="302" t="s">
        <v>89</v>
      </c>
      <c r="F173" s="302" t="s">
        <v>90</v>
      </c>
      <c r="G173" s="303">
        <v>44225</v>
      </c>
      <c r="H173" s="303">
        <v>44956</v>
      </c>
      <c r="I173" s="302" t="s">
        <v>92</v>
      </c>
      <c r="J173" s="304">
        <v>250000000</v>
      </c>
      <c r="K173" s="304">
        <v>251400000</v>
      </c>
      <c r="L173" s="304">
        <v>253535179</v>
      </c>
      <c r="M173" s="304">
        <v>250000000</v>
      </c>
      <c r="N173" s="305">
        <v>6.5000000000000002E-2</v>
      </c>
      <c r="O173" s="306">
        <v>2.3E-3</v>
      </c>
      <c r="P173" s="306">
        <v>0.1</v>
      </c>
      <c r="Q173" s="306">
        <v>3.8199999999999998E-2</v>
      </c>
      <c r="S173" s="383"/>
    </row>
    <row r="174" spans="1:19" s="307" customFormat="1" ht="15" customHeight="1">
      <c r="A174" s="300"/>
      <c r="B174" s="301" t="s">
        <v>571</v>
      </c>
      <c r="C174" s="341" t="s">
        <v>533</v>
      </c>
      <c r="D174" s="342"/>
      <c r="E174" s="302" t="s">
        <v>89</v>
      </c>
      <c r="F174" s="302" t="s">
        <v>90</v>
      </c>
      <c r="G174" s="303">
        <v>44225</v>
      </c>
      <c r="H174" s="303">
        <v>44956</v>
      </c>
      <c r="I174" s="302" t="s">
        <v>92</v>
      </c>
      <c r="J174" s="304">
        <v>250000000</v>
      </c>
      <c r="K174" s="304">
        <v>251400000</v>
      </c>
      <c r="L174" s="304">
        <v>253535179</v>
      </c>
      <c r="M174" s="304">
        <v>250000000</v>
      </c>
      <c r="N174" s="305">
        <v>6.5000000000000002E-2</v>
      </c>
      <c r="O174" s="306">
        <v>2.3E-3</v>
      </c>
      <c r="P174" s="306">
        <v>0.1</v>
      </c>
      <c r="Q174" s="306">
        <v>4.0500000000000001E-2</v>
      </c>
      <c r="S174" s="383"/>
    </row>
    <row r="175" spans="1:19" s="307" customFormat="1" ht="15" customHeight="1">
      <c r="A175" s="300"/>
      <c r="B175" s="301" t="s">
        <v>571</v>
      </c>
      <c r="C175" s="341" t="s">
        <v>586</v>
      </c>
      <c r="D175" s="342"/>
      <c r="E175" s="302" t="s">
        <v>89</v>
      </c>
      <c r="F175" s="302" t="s">
        <v>90</v>
      </c>
      <c r="G175" s="303">
        <v>44643</v>
      </c>
      <c r="H175" s="303">
        <v>44795</v>
      </c>
      <c r="I175" s="302" t="s">
        <v>92</v>
      </c>
      <c r="J175" s="304">
        <v>150000000</v>
      </c>
      <c r="K175" s="304">
        <v>150948999</v>
      </c>
      <c r="L175" s="304">
        <v>151156867</v>
      </c>
      <c r="M175" s="304">
        <v>150000000</v>
      </c>
      <c r="N175" s="305">
        <v>6.6000000000000003E-2</v>
      </c>
      <c r="O175" s="306">
        <v>1.4E-3</v>
      </c>
      <c r="P175" s="306">
        <v>0.1</v>
      </c>
      <c r="Q175" s="306">
        <v>1.4E-3</v>
      </c>
      <c r="S175" s="383"/>
    </row>
    <row r="176" spans="1:19" s="307" customFormat="1" ht="15" customHeight="1">
      <c r="A176" s="300"/>
      <c r="B176" s="301" t="s">
        <v>571</v>
      </c>
      <c r="C176" s="341" t="s">
        <v>586</v>
      </c>
      <c r="D176" s="342"/>
      <c r="E176" s="302" t="s">
        <v>89</v>
      </c>
      <c r="F176" s="302" t="s">
        <v>90</v>
      </c>
      <c r="G176" s="303">
        <v>44643</v>
      </c>
      <c r="H176" s="303">
        <v>44795</v>
      </c>
      <c r="I176" s="302" t="s">
        <v>92</v>
      </c>
      <c r="J176" s="304">
        <v>150000000</v>
      </c>
      <c r="K176" s="304">
        <v>150948999</v>
      </c>
      <c r="L176" s="304">
        <v>151156867</v>
      </c>
      <c r="M176" s="304">
        <v>150000000</v>
      </c>
      <c r="N176" s="305">
        <v>6.6000000000000003E-2</v>
      </c>
      <c r="O176" s="306">
        <v>1.4E-3</v>
      </c>
      <c r="P176" s="306">
        <v>0.1</v>
      </c>
      <c r="Q176" s="306">
        <v>2.7000000000000001E-3</v>
      </c>
      <c r="S176" s="383"/>
    </row>
    <row r="177" spans="1:19" s="307" customFormat="1" ht="15" customHeight="1">
      <c r="A177" s="300"/>
      <c r="B177" s="301" t="s">
        <v>571</v>
      </c>
      <c r="C177" s="341" t="s">
        <v>586</v>
      </c>
      <c r="D177" s="342"/>
      <c r="E177" s="302" t="s">
        <v>89</v>
      </c>
      <c r="F177" s="302" t="s">
        <v>90</v>
      </c>
      <c r="G177" s="303">
        <v>44643</v>
      </c>
      <c r="H177" s="303">
        <v>44795</v>
      </c>
      <c r="I177" s="302" t="s">
        <v>92</v>
      </c>
      <c r="J177" s="304">
        <v>150000000</v>
      </c>
      <c r="K177" s="304">
        <v>150948999</v>
      </c>
      <c r="L177" s="304">
        <v>151156867</v>
      </c>
      <c r="M177" s="304">
        <v>150000000</v>
      </c>
      <c r="N177" s="306">
        <v>6.6000000000000003E-2</v>
      </c>
      <c r="O177" s="306">
        <v>1.4E-3</v>
      </c>
      <c r="P177" s="306">
        <v>0.1</v>
      </c>
      <c r="Q177" s="306">
        <v>4.1000000000000003E-3</v>
      </c>
      <c r="S177" s="383"/>
    </row>
    <row r="178" spans="1:19" s="307" customFormat="1" ht="15" customHeight="1">
      <c r="A178" s="300"/>
      <c r="B178" s="301" t="s">
        <v>571</v>
      </c>
      <c r="C178" s="341" t="s">
        <v>586</v>
      </c>
      <c r="D178" s="342"/>
      <c r="E178" s="302" t="s">
        <v>89</v>
      </c>
      <c r="F178" s="302" t="s">
        <v>90</v>
      </c>
      <c r="G178" s="303">
        <v>44643</v>
      </c>
      <c r="H178" s="303">
        <v>44795</v>
      </c>
      <c r="I178" s="302" t="s">
        <v>92</v>
      </c>
      <c r="J178" s="304">
        <v>150000000</v>
      </c>
      <c r="K178" s="304">
        <v>150948999</v>
      </c>
      <c r="L178" s="304">
        <v>151156867</v>
      </c>
      <c r="M178" s="304">
        <v>150000000</v>
      </c>
      <c r="N178" s="306">
        <v>6.6000000000000003E-2</v>
      </c>
      <c r="O178" s="306">
        <v>1.4E-3</v>
      </c>
      <c r="P178" s="306">
        <v>0.1</v>
      </c>
      <c r="Q178" s="306">
        <v>5.4999999999999997E-3</v>
      </c>
      <c r="S178" s="383"/>
    </row>
    <row r="179" spans="1:19" s="307" customFormat="1" ht="15" customHeight="1">
      <c r="A179" s="300"/>
      <c r="B179" s="301" t="s">
        <v>571</v>
      </c>
      <c r="C179" s="341" t="s">
        <v>586</v>
      </c>
      <c r="D179" s="342"/>
      <c r="E179" s="302" t="s">
        <v>89</v>
      </c>
      <c r="F179" s="302" t="s">
        <v>90</v>
      </c>
      <c r="G179" s="303">
        <v>44643</v>
      </c>
      <c r="H179" s="303">
        <v>44795</v>
      </c>
      <c r="I179" s="302" t="s">
        <v>92</v>
      </c>
      <c r="J179" s="304">
        <v>150000000</v>
      </c>
      <c r="K179" s="304">
        <v>150948999</v>
      </c>
      <c r="L179" s="304">
        <v>151156867</v>
      </c>
      <c r="M179" s="304">
        <v>150000000</v>
      </c>
      <c r="N179" s="306">
        <v>6.6000000000000003E-2</v>
      </c>
      <c r="O179" s="306">
        <v>1.4E-3</v>
      </c>
      <c r="P179" s="306">
        <v>0.1</v>
      </c>
      <c r="Q179" s="306">
        <v>6.8999999999999999E-3</v>
      </c>
      <c r="S179" s="383"/>
    </row>
    <row r="180" spans="1:19" s="307" customFormat="1" ht="15" customHeight="1">
      <c r="A180" s="300"/>
      <c r="B180" s="301" t="s">
        <v>571</v>
      </c>
      <c r="C180" s="341" t="s">
        <v>586</v>
      </c>
      <c r="D180" s="342"/>
      <c r="E180" s="302" t="s">
        <v>89</v>
      </c>
      <c r="F180" s="302" t="s">
        <v>90</v>
      </c>
      <c r="G180" s="303">
        <v>44643</v>
      </c>
      <c r="H180" s="303">
        <v>44795</v>
      </c>
      <c r="I180" s="302" t="s">
        <v>92</v>
      </c>
      <c r="J180" s="304">
        <v>150000000</v>
      </c>
      <c r="K180" s="304">
        <v>150948999</v>
      </c>
      <c r="L180" s="304">
        <v>151156867</v>
      </c>
      <c r="M180" s="304">
        <v>150000000</v>
      </c>
      <c r="N180" s="306">
        <v>6.6000000000000003E-2</v>
      </c>
      <c r="O180" s="306">
        <v>1.4E-3</v>
      </c>
      <c r="P180" s="306">
        <v>0.1</v>
      </c>
      <c r="Q180" s="306">
        <v>8.2000000000000007E-3</v>
      </c>
      <c r="S180" s="383"/>
    </row>
    <row r="181" spans="1:19" s="307" customFormat="1" ht="15" customHeight="1">
      <c r="A181" s="300"/>
      <c r="B181" s="301" t="s">
        <v>571</v>
      </c>
      <c r="C181" s="341" t="s">
        <v>586</v>
      </c>
      <c r="D181" s="342"/>
      <c r="E181" s="302" t="s">
        <v>89</v>
      </c>
      <c r="F181" s="302" t="s">
        <v>90</v>
      </c>
      <c r="G181" s="303">
        <v>44643</v>
      </c>
      <c r="H181" s="303">
        <v>44795</v>
      </c>
      <c r="I181" s="302" t="s">
        <v>92</v>
      </c>
      <c r="J181" s="304">
        <v>150000000</v>
      </c>
      <c r="K181" s="304">
        <v>150948999</v>
      </c>
      <c r="L181" s="304">
        <v>151156867</v>
      </c>
      <c r="M181" s="304">
        <v>150000000</v>
      </c>
      <c r="N181" s="306">
        <v>6.6000000000000003E-2</v>
      </c>
      <c r="O181" s="306">
        <v>1.4E-3</v>
      </c>
      <c r="P181" s="306">
        <v>0.1</v>
      </c>
      <c r="Q181" s="306">
        <v>9.5999999999999992E-3</v>
      </c>
      <c r="S181" s="383"/>
    </row>
    <row r="182" spans="1:19" s="307" customFormat="1" ht="15" customHeight="1">
      <c r="A182" s="300"/>
      <c r="B182" s="301" t="s">
        <v>571</v>
      </c>
      <c r="C182" s="341" t="s">
        <v>586</v>
      </c>
      <c r="D182" s="342"/>
      <c r="E182" s="302" t="s">
        <v>89</v>
      </c>
      <c r="F182" s="302" t="s">
        <v>90</v>
      </c>
      <c r="G182" s="303">
        <v>44643</v>
      </c>
      <c r="H182" s="303">
        <v>44795</v>
      </c>
      <c r="I182" s="302" t="s">
        <v>92</v>
      </c>
      <c r="J182" s="304">
        <v>150000000</v>
      </c>
      <c r="K182" s="304">
        <v>150948999</v>
      </c>
      <c r="L182" s="304">
        <v>151156867</v>
      </c>
      <c r="M182" s="304">
        <v>150000000</v>
      </c>
      <c r="N182" s="306">
        <v>6.6000000000000003E-2</v>
      </c>
      <c r="O182" s="306">
        <v>1.4E-3</v>
      </c>
      <c r="P182" s="306">
        <v>0.1</v>
      </c>
      <c r="Q182" s="306">
        <v>1.0999999999999999E-2</v>
      </c>
      <c r="S182" s="383"/>
    </row>
    <row r="183" spans="1:19" s="307" customFormat="1" ht="15" customHeight="1">
      <c r="A183" s="300"/>
      <c r="B183" s="301" t="s">
        <v>571</v>
      </c>
      <c r="C183" s="341" t="s">
        <v>586</v>
      </c>
      <c r="D183" s="342"/>
      <c r="E183" s="302" t="s">
        <v>89</v>
      </c>
      <c r="F183" s="302" t="s">
        <v>90</v>
      </c>
      <c r="G183" s="303">
        <v>44643</v>
      </c>
      <c r="H183" s="303">
        <v>44795</v>
      </c>
      <c r="I183" s="302" t="s">
        <v>92</v>
      </c>
      <c r="J183" s="304">
        <v>150000000</v>
      </c>
      <c r="K183" s="304">
        <v>150948999</v>
      </c>
      <c r="L183" s="304">
        <v>151156867</v>
      </c>
      <c r="M183" s="304">
        <v>150000000</v>
      </c>
      <c r="N183" s="306">
        <v>6.6000000000000003E-2</v>
      </c>
      <c r="O183" s="306">
        <v>1.4E-3</v>
      </c>
      <c r="P183" s="306">
        <v>0.1</v>
      </c>
      <c r="Q183" s="306">
        <v>1.23E-2</v>
      </c>
      <c r="S183" s="383"/>
    </row>
    <row r="184" spans="1:19" s="307" customFormat="1" ht="15" customHeight="1">
      <c r="A184" s="300"/>
      <c r="B184" s="301" t="s">
        <v>571</v>
      </c>
      <c r="C184" s="341" t="s">
        <v>586</v>
      </c>
      <c r="D184" s="342"/>
      <c r="E184" s="302" t="s">
        <v>89</v>
      </c>
      <c r="F184" s="302" t="s">
        <v>90</v>
      </c>
      <c r="G184" s="303">
        <v>44643</v>
      </c>
      <c r="H184" s="303">
        <v>44795</v>
      </c>
      <c r="I184" s="302" t="s">
        <v>92</v>
      </c>
      <c r="J184" s="304">
        <v>150000000</v>
      </c>
      <c r="K184" s="304">
        <v>150948999</v>
      </c>
      <c r="L184" s="304">
        <v>151156867</v>
      </c>
      <c r="M184" s="304">
        <v>150000000</v>
      </c>
      <c r="N184" s="306">
        <v>6.6000000000000003E-2</v>
      </c>
      <c r="O184" s="306">
        <v>1.4E-3</v>
      </c>
      <c r="P184" s="306">
        <v>0.1</v>
      </c>
      <c r="Q184" s="306">
        <v>1.37E-2</v>
      </c>
      <c r="S184" s="383"/>
    </row>
    <row r="185" spans="1:19" s="307" customFormat="1" ht="15" customHeight="1">
      <c r="A185" s="300"/>
      <c r="B185" s="301" t="s">
        <v>96</v>
      </c>
      <c r="C185" s="341" t="s">
        <v>99</v>
      </c>
      <c r="D185" s="342"/>
      <c r="E185" s="302" t="s">
        <v>576</v>
      </c>
      <c r="F185" s="302" t="s">
        <v>90</v>
      </c>
      <c r="G185" s="303">
        <v>44271</v>
      </c>
      <c r="H185" s="303">
        <v>45446</v>
      </c>
      <c r="I185" s="302" t="s">
        <v>92</v>
      </c>
      <c r="J185" s="304">
        <v>1750000000</v>
      </c>
      <c r="K185" s="304">
        <v>1891241998</v>
      </c>
      <c r="L185" s="304">
        <v>1856197515</v>
      </c>
      <c r="M185" s="304">
        <v>1750000000</v>
      </c>
      <c r="N185" s="306">
        <v>8.7499999999999994E-2</v>
      </c>
      <c r="O185" s="306">
        <v>1.6799999999999999E-2</v>
      </c>
      <c r="P185" s="306">
        <v>0.1</v>
      </c>
      <c r="Q185" s="306">
        <v>1.6799999999999999E-2</v>
      </c>
      <c r="S185" s="383"/>
    </row>
    <row r="186" spans="1:19" s="307" customFormat="1" ht="15" customHeight="1">
      <c r="A186" s="300"/>
      <c r="B186" s="301" t="s">
        <v>96</v>
      </c>
      <c r="C186" s="341" t="s">
        <v>99</v>
      </c>
      <c r="D186" s="342"/>
      <c r="E186" s="302" t="s">
        <v>576</v>
      </c>
      <c r="F186" s="302" t="s">
        <v>90</v>
      </c>
      <c r="G186" s="303">
        <v>44272</v>
      </c>
      <c r="H186" s="303">
        <v>45446</v>
      </c>
      <c r="I186" s="302" t="s">
        <v>92</v>
      </c>
      <c r="J186" s="304">
        <v>2000000000</v>
      </c>
      <c r="K186" s="304">
        <v>2162288592</v>
      </c>
      <c r="L186" s="304">
        <v>2121723063</v>
      </c>
      <c r="M186" s="304">
        <v>2000000000</v>
      </c>
      <c r="N186" s="306">
        <v>8.7499999999999994E-2</v>
      </c>
      <c r="O186" s="306">
        <v>1.9300000000000001E-2</v>
      </c>
      <c r="P186" s="306">
        <v>0.1</v>
      </c>
      <c r="Q186" s="306">
        <v>3.61E-2</v>
      </c>
      <c r="S186" s="383"/>
    </row>
    <row r="187" spans="1:19" s="307" customFormat="1" ht="15" customHeight="1">
      <c r="A187" s="300"/>
      <c r="B187" s="301" t="s">
        <v>96</v>
      </c>
      <c r="C187" s="341" t="s">
        <v>99</v>
      </c>
      <c r="D187" s="342"/>
      <c r="E187" s="302" t="s">
        <v>576</v>
      </c>
      <c r="F187" s="302" t="s">
        <v>90</v>
      </c>
      <c r="G187" s="303">
        <v>44544</v>
      </c>
      <c r="H187" s="303">
        <v>47025</v>
      </c>
      <c r="I187" s="302" t="s">
        <v>92</v>
      </c>
      <c r="J187" s="304">
        <v>5000000000</v>
      </c>
      <c r="K187" s="304">
        <v>5012849315</v>
      </c>
      <c r="L187" s="304">
        <v>5000017012</v>
      </c>
      <c r="M187" s="304">
        <v>5000000000</v>
      </c>
      <c r="N187" s="306">
        <v>6.7000000000000004E-2</v>
      </c>
      <c r="O187" s="306">
        <v>4.5400000000000003E-2</v>
      </c>
      <c r="P187" s="306">
        <v>0.1</v>
      </c>
      <c r="Q187" s="306">
        <v>8.1500000000000003E-2</v>
      </c>
      <c r="S187" s="383"/>
    </row>
    <row r="188" spans="1:19" s="307" customFormat="1" ht="15" customHeight="1">
      <c r="A188" s="300"/>
      <c r="B188" s="301" t="s">
        <v>96</v>
      </c>
      <c r="C188" s="341" t="s">
        <v>99</v>
      </c>
      <c r="D188" s="342"/>
      <c r="E188" s="302" t="s">
        <v>576</v>
      </c>
      <c r="F188" s="302" t="s">
        <v>90</v>
      </c>
      <c r="G188" s="303">
        <v>44582</v>
      </c>
      <c r="H188" s="303">
        <v>45446</v>
      </c>
      <c r="I188" s="302" t="s">
        <v>92</v>
      </c>
      <c r="J188" s="304">
        <v>450000000</v>
      </c>
      <c r="K188" s="304">
        <v>472117588</v>
      </c>
      <c r="L188" s="304">
        <v>468360574</v>
      </c>
      <c r="M188" s="304">
        <v>450000000</v>
      </c>
      <c r="N188" s="306">
        <v>8.7499999999999994E-2</v>
      </c>
      <c r="O188" s="306">
        <v>4.1999999999999997E-3</v>
      </c>
      <c r="P188" s="306">
        <v>0.1</v>
      </c>
      <c r="Q188" s="306">
        <v>8.5699999999999998E-2</v>
      </c>
      <c r="S188" s="383"/>
    </row>
    <row r="189" spans="1:19" s="307" customFormat="1" ht="15" customHeight="1">
      <c r="A189" s="300"/>
      <c r="B189" s="301" t="s">
        <v>96</v>
      </c>
      <c r="C189" s="341" t="s">
        <v>99</v>
      </c>
      <c r="D189" s="342"/>
      <c r="E189" s="302" t="s">
        <v>576</v>
      </c>
      <c r="F189" s="302" t="s">
        <v>90</v>
      </c>
      <c r="G189" s="303">
        <v>44571</v>
      </c>
      <c r="H189" s="303">
        <v>45446</v>
      </c>
      <c r="I189" s="302" t="s">
        <v>92</v>
      </c>
      <c r="J189" s="304">
        <v>97000000</v>
      </c>
      <c r="K189" s="304">
        <v>102652779</v>
      </c>
      <c r="L189" s="304">
        <v>101960003</v>
      </c>
      <c r="M189" s="304">
        <v>97000000</v>
      </c>
      <c r="N189" s="306">
        <v>8.7499999999999994E-2</v>
      </c>
      <c r="O189" s="306">
        <v>8.9999999999999998E-4</v>
      </c>
      <c r="P189" s="306">
        <v>0.1</v>
      </c>
      <c r="Q189" s="306">
        <v>8.6599999999999996E-2</v>
      </c>
      <c r="S189" s="383"/>
    </row>
    <row r="190" spans="1:19" s="307" customFormat="1" ht="15" customHeight="1">
      <c r="A190" s="300"/>
      <c r="B190" s="301" t="s">
        <v>96</v>
      </c>
      <c r="C190" s="341" t="s">
        <v>99</v>
      </c>
      <c r="D190" s="342"/>
      <c r="E190" s="302" t="s">
        <v>576</v>
      </c>
      <c r="F190" s="302" t="s">
        <v>90</v>
      </c>
      <c r="G190" s="303">
        <v>44412</v>
      </c>
      <c r="H190" s="303">
        <v>46171</v>
      </c>
      <c r="I190" s="302" t="s">
        <v>92</v>
      </c>
      <c r="J190" s="304">
        <v>1244000000</v>
      </c>
      <c r="K190" s="304">
        <v>1409037901</v>
      </c>
      <c r="L190" s="304">
        <v>1387965004</v>
      </c>
      <c r="M190" s="304">
        <v>1244000000</v>
      </c>
      <c r="N190" s="306">
        <v>9.2499999999999999E-2</v>
      </c>
      <c r="O190" s="306">
        <v>1.26E-2</v>
      </c>
      <c r="P190" s="306">
        <v>0.1</v>
      </c>
      <c r="Q190" s="306">
        <v>9.9199999999999997E-2</v>
      </c>
      <c r="S190" s="383"/>
    </row>
    <row r="191" spans="1:19" s="307" customFormat="1" ht="15" customHeight="1">
      <c r="A191" s="300"/>
      <c r="B191" s="301" t="s">
        <v>96</v>
      </c>
      <c r="C191" s="341" t="s">
        <v>99</v>
      </c>
      <c r="D191" s="342"/>
      <c r="E191" s="302" t="s">
        <v>576</v>
      </c>
      <c r="F191" s="302" t="s">
        <v>90</v>
      </c>
      <c r="G191" s="303">
        <v>44099</v>
      </c>
      <c r="H191" s="303">
        <v>46386</v>
      </c>
      <c r="I191" s="302" t="s">
        <v>92</v>
      </c>
      <c r="J191" s="304">
        <v>500000000</v>
      </c>
      <c r="K191" s="304">
        <v>528310605</v>
      </c>
      <c r="L191" s="304">
        <v>520200200</v>
      </c>
      <c r="M191" s="304">
        <v>500000000</v>
      </c>
      <c r="N191" s="306">
        <v>9.2499999999999999E-2</v>
      </c>
      <c r="O191" s="306">
        <v>4.7000000000000002E-3</v>
      </c>
      <c r="P191" s="306">
        <v>0.1</v>
      </c>
      <c r="Q191" s="306">
        <v>0.10390000000000001</v>
      </c>
      <c r="S191" s="383"/>
    </row>
    <row r="192" spans="1:19" s="307" customFormat="1" ht="15" customHeight="1">
      <c r="A192" s="300"/>
      <c r="B192" s="301" t="s">
        <v>571</v>
      </c>
      <c r="C192" s="341" t="s">
        <v>534</v>
      </c>
      <c r="D192" s="342"/>
      <c r="E192" s="302" t="s">
        <v>89</v>
      </c>
      <c r="F192" s="302" t="s">
        <v>90</v>
      </c>
      <c r="G192" s="303">
        <v>44216</v>
      </c>
      <c r="H192" s="303">
        <v>45313</v>
      </c>
      <c r="I192" s="302" t="s">
        <v>92</v>
      </c>
      <c r="J192" s="304">
        <v>100000000</v>
      </c>
      <c r="K192" s="304">
        <v>101470000</v>
      </c>
      <c r="L192" s="304">
        <v>102407571</v>
      </c>
      <c r="M192" s="304">
        <v>100000000</v>
      </c>
      <c r="N192" s="306">
        <v>7.7499999999999999E-2</v>
      </c>
      <c r="O192" s="306">
        <v>8.9999999999999998E-4</v>
      </c>
      <c r="P192" s="306">
        <v>0.1</v>
      </c>
      <c r="Q192" s="306">
        <v>8.9999999999999998E-4</v>
      </c>
      <c r="S192" s="383"/>
    </row>
    <row r="193" spans="1:22" s="307" customFormat="1" ht="15" customHeight="1">
      <c r="A193" s="300"/>
      <c r="B193" s="301" t="s">
        <v>571</v>
      </c>
      <c r="C193" s="341" t="s">
        <v>534</v>
      </c>
      <c r="D193" s="342"/>
      <c r="E193" s="302" t="s">
        <v>89</v>
      </c>
      <c r="F193" s="302" t="s">
        <v>90</v>
      </c>
      <c r="G193" s="303">
        <v>44216</v>
      </c>
      <c r="H193" s="303">
        <v>45313</v>
      </c>
      <c r="I193" s="302" t="s">
        <v>92</v>
      </c>
      <c r="J193" s="304">
        <v>100000000</v>
      </c>
      <c r="K193" s="304">
        <v>101470000</v>
      </c>
      <c r="L193" s="304">
        <v>102407571</v>
      </c>
      <c r="M193" s="304">
        <v>100000000</v>
      </c>
      <c r="N193" s="306">
        <v>7.7499999999999999E-2</v>
      </c>
      <c r="O193" s="306">
        <v>8.9999999999999998E-4</v>
      </c>
      <c r="P193" s="306">
        <v>0.1</v>
      </c>
      <c r="Q193" s="306">
        <v>1.9E-3</v>
      </c>
      <c r="S193" s="383"/>
    </row>
    <row r="194" spans="1:22" s="307" customFormat="1" ht="15" customHeight="1">
      <c r="A194" s="300"/>
      <c r="B194" s="301" t="s">
        <v>571</v>
      </c>
      <c r="C194" s="341" t="s">
        <v>534</v>
      </c>
      <c r="D194" s="342"/>
      <c r="E194" s="302" t="s">
        <v>89</v>
      </c>
      <c r="F194" s="302" t="s">
        <v>90</v>
      </c>
      <c r="G194" s="303">
        <v>44216</v>
      </c>
      <c r="H194" s="303">
        <v>45313</v>
      </c>
      <c r="I194" s="302" t="s">
        <v>92</v>
      </c>
      <c r="J194" s="304">
        <v>100000000</v>
      </c>
      <c r="K194" s="304">
        <v>101470000</v>
      </c>
      <c r="L194" s="304">
        <v>102407571</v>
      </c>
      <c r="M194" s="304">
        <v>100000000</v>
      </c>
      <c r="N194" s="306">
        <v>7.7499999999999999E-2</v>
      </c>
      <c r="O194" s="306">
        <v>8.9999999999999998E-4</v>
      </c>
      <c r="P194" s="306">
        <v>0.1</v>
      </c>
      <c r="Q194" s="306">
        <v>2.8E-3</v>
      </c>
      <c r="S194" s="383"/>
    </row>
    <row r="195" spans="1:22" s="307" customFormat="1" ht="15" customHeight="1">
      <c r="A195" s="300"/>
      <c r="B195" s="301" t="s">
        <v>571</v>
      </c>
      <c r="C195" s="341" t="s">
        <v>534</v>
      </c>
      <c r="D195" s="342"/>
      <c r="E195" s="302" t="s">
        <v>89</v>
      </c>
      <c r="F195" s="302" t="s">
        <v>90</v>
      </c>
      <c r="G195" s="303">
        <v>44643</v>
      </c>
      <c r="H195" s="303">
        <v>44949</v>
      </c>
      <c r="I195" s="302" t="s">
        <v>92</v>
      </c>
      <c r="J195" s="304">
        <v>150000000</v>
      </c>
      <c r="K195" s="304">
        <v>152131940</v>
      </c>
      <c r="L195" s="304">
        <v>152363834</v>
      </c>
      <c r="M195" s="304">
        <v>150000000</v>
      </c>
      <c r="N195" s="306">
        <v>7.2499999999999995E-2</v>
      </c>
      <c r="O195" s="306">
        <v>1.4E-3</v>
      </c>
      <c r="P195" s="306">
        <v>0.1</v>
      </c>
      <c r="Q195" s="306">
        <v>4.1999999999999997E-3</v>
      </c>
      <c r="S195" s="383"/>
    </row>
    <row r="196" spans="1:22" s="307" customFormat="1" ht="15" customHeight="1">
      <c r="A196" s="300"/>
      <c r="B196" s="301" t="s">
        <v>571</v>
      </c>
      <c r="C196" s="341" t="s">
        <v>534</v>
      </c>
      <c r="D196" s="342"/>
      <c r="E196" s="302" t="s">
        <v>89</v>
      </c>
      <c r="F196" s="302" t="s">
        <v>90</v>
      </c>
      <c r="G196" s="303">
        <v>44643</v>
      </c>
      <c r="H196" s="303">
        <v>44949</v>
      </c>
      <c r="I196" s="302" t="s">
        <v>92</v>
      </c>
      <c r="J196" s="304">
        <v>150000000</v>
      </c>
      <c r="K196" s="304">
        <v>152131940</v>
      </c>
      <c r="L196" s="304">
        <v>152363834</v>
      </c>
      <c r="M196" s="304">
        <v>150000000</v>
      </c>
      <c r="N196" s="306">
        <v>7.2499999999999995E-2</v>
      </c>
      <c r="O196" s="306">
        <v>1.4E-3</v>
      </c>
      <c r="P196" s="306">
        <v>0.1</v>
      </c>
      <c r="Q196" s="306">
        <v>5.5999999999999999E-3</v>
      </c>
      <c r="S196" s="383"/>
    </row>
    <row r="197" spans="1:22" s="307" customFormat="1" ht="15" customHeight="1">
      <c r="A197" s="300"/>
      <c r="B197" s="301" t="s">
        <v>571</v>
      </c>
      <c r="C197" s="341" t="s">
        <v>534</v>
      </c>
      <c r="D197" s="342"/>
      <c r="E197" s="302" t="s">
        <v>89</v>
      </c>
      <c r="F197" s="302" t="s">
        <v>90</v>
      </c>
      <c r="G197" s="303">
        <v>44643</v>
      </c>
      <c r="H197" s="303">
        <v>44949</v>
      </c>
      <c r="I197" s="302" t="s">
        <v>92</v>
      </c>
      <c r="J197" s="304">
        <v>150000000</v>
      </c>
      <c r="K197" s="304">
        <v>152131940</v>
      </c>
      <c r="L197" s="304">
        <v>152363834</v>
      </c>
      <c r="M197" s="304">
        <v>150000000</v>
      </c>
      <c r="N197" s="305">
        <v>7.2499999999999995E-2</v>
      </c>
      <c r="O197" s="306">
        <v>1.4E-3</v>
      </c>
      <c r="P197" s="306">
        <v>0.1</v>
      </c>
      <c r="Q197" s="306">
        <v>6.8999999999999999E-3</v>
      </c>
      <c r="S197" s="383"/>
    </row>
    <row r="198" spans="1:22" s="307" customFormat="1" ht="15" customHeight="1">
      <c r="A198" s="300"/>
      <c r="B198" s="301" t="s">
        <v>572</v>
      </c>
      <c r="C198" s="341"/>
      <c r="D198" s="342"/>
      <c r="E198" s="302"/>
      <c r="F198" s="302"/>
      <c r="G198" s="303"/>
      <c r="H198" s="303"/>
      <c r="I198" s="302"/>
      <c r="J198" s="304"/>
      <c r="K198" s="304">
        <v>8261606249</v>
      </c>
      <c r="L198" s="304">
        <v>8261606249</v>
      </c>
      <c r="M198" s="304"/>
      <c r="N198" s="305"/>
      <c r="O198" s="305" t="s">
        <v>574</v>
      </c>
      <c r="P198" s="305"/>
      <c r="Q198" s="305"/>
    </row>
    <row r="199" spans="1:22" s="307" customFormat="1">
      <c r="A199" s="300"/>
      <c r="B199" s="308" t="s">
        <v>5</v>
      </c>
      <c r="C199" s="343"/>
      <c r="D199" s="344"/>
      <c r="E199" s="309"/>
      <c r="F199" s="309"/>
      <c r="G199" s="310"/>
      <c r="H199" s="310"/>
      <c r="I199" s="311"/>
      <c r="J199" s="312"/>
      <c r="K199" s="312">
        <f>+SUM(K64:K198)</f>
        <v>109270642516</v>
      </c>
      <c r="L199" s="312">
        <f>+SUM(L64:L198)</f>
        <v>109055461925</v>
      </c>
      <c r="M199" s="312"/>
      <c r="N199" s="313"/>
      <c r="O199" s="313"/>
      <c r="P199" s="313"/>
      <c r="Q199" s="313"/>
      <c r="R199" s="314">
        <f>+L199-'Activo Neto'!E19</f>
        <v>-5.8298797607421875</v>
      </c>
    </row>
    <row r="200" spans="1:22" s="307" customFormat="1">
      <c r="A200" s="300"/>
      <c r="B200" s="82"/>
      <c r="C200" s="82"/>
      <c r="D200" s="82"/>
      <c r="E200" s="390"/>
      <c r="F200" s="390"/>
      <c r="G200" s="395"/>
      <c r="H200" s="395"/>
      <c r="I200" s="396"/>
      <c r="J200" s="397"/>
      <c r="K200" s="397"/>
      <c r="L200" s="397"/>
      <c r="M200" s="397"/>
      <c r="N200" s="398"/>
      <c r="O200" s="398"/>
      <c r="P200" s="398"/>
      <c r="Q200" s="398"/>
      <c r="R200" s="314"/>
    </row>
    <row r="201" spans="1:22" s="295" customFormat="1">
      <c r="A201" s="293"/>
      <c r="B201" s="263" t="s">
        <v>648</v>
      </c>
      <c r="C201" s="263"/>
      <c r="F201" s="296"/>
      <c r="J201" s="297"/>
      <c r="P201" s="307"/>
      <c r="Q201" s="307"/>
      <c r="R201" s="307"/>
      <c r="S201" s="307"/>
      <c r="T201" s="307"/>
      <c r="U201" s="307"/>
      <c r="V201" s="307"/>
    </row>
    <row r="202" spans="1:22" s="295" customFormat="1" ht="4.05" customHeight="1">
      <c r="A202" s="293"/>
      <c r="B202" s="263"/>
      <c r="C202" s="263"/>
      <c r="F202" s="296"/>
      <c r="J202" s="297"/>
      <c r="P202" s="307"/>
      <c r="Q202" s="307"/>
      <c r="R202" s="307"/>
      <c r="S202" s="307"/>
      <c r="T202" s="307"/>
      <c r="U202" s="307"/>
      <c r="V202" s="307"/>
    </row>
    <row r="203" spans="1:22" s="299" customFormat="1" ht="30" customHeight="1">
      <c r="A203" s="298"/>
      <c r="B203" s="410" t="s">
        <v>56</v>
      </c>
      <c r="C203" s="457" t="s">
        <v>57</v>
      </c>
      <c r="D203" s="458"/>
      <c r="E203" s="410" t="s">
        <v>58</v>
      </c>
      <c r="F203" s="410" t="s">
        <v>59</v>
      </c>
      <c r="G203" s="410" t="s">
        <v>60</v>
      </c>
      <c r="H203" s="410" t="s">
        <v>61</v>
      </c>
      <c r="I203" s="410" t="s">
        <v>1</v>
      </c>
      <c r="J203" s="410" t="s">
        <v>20</v>
      </c>
      <c r="K203" s="410" t="s">
        <v>62</v>
      </c>
      <c r="L203" s="410" t="s">
        <v>63</v>
      </c>
      <c r="M203" s="410" t="s">
        <v>64</v>
      </c>
      <c r="N203" s="410" t="s">
        <v>65</v>
      </c>
      <c r="O203" s="410" t="s">
        <v>66</v>
      </c>
      <c r="P203" s="410" t="s">
        <v>528</v>
      </c>
      <c r="Q203" s="410" t="s">
        <v>584</v>
      </c>
      <c r="R203" s="330"/>
      <c r="S203" s="330"/>
      <c r="T203" s="330"/>
      <c r="U203" s="330"/>
      <c r="V203" s="330"/>
    </row>
    <row r="204" spans="1:22" s="299" customFormat="1" ht="33.6" customHeight="1">
      <c r="A204" s="298"/>
      <c r="B204" s="410"/>
      <c r="C204" s="459"/>
      <c r="D204" s="460"/>
      <c r="E204" s="410"/>
      <c r="F204" s="410"/>
      <c r="G204" s="410"/>
      <c r="H204" s="410"/>
      <c r="I204" s="410"/>
      <c r="J204" s="410"/>
      <c r="K204" s="410"/>
      <c r="L204" s="410"/>
      <c r="M204" s="410"/>
      <c r="N204" s="410"/>
      <c r="O204" s="410"/>
      <c r="P204" s="410"/>
      <c r="Q204" s="410"/>
      <c r="R204" s="330"/>
      <c r="S204" s="330"/>
      <c r="T204" s="330"/>
      <c r="U204" s="330"/>
      <c r="V204" s="330"/>
    </row>
    <row r="205" spans="1:22" s="307" customFormat="1" ht="15" customHeight="1">
      <c r="A205" s="300"/>
      <c r="B205" s="301" t="s">
        <v>571</v>
      </c>
      <c r="C205" s="341" t="s">
        <v>115</v>
      </c>
      <c r="D205" s="342"/>
      <c r="E205" s="302" t="s">
        <v>89</v>
      </c>
      <c r="F205" s="302" t="s">
        <v>90</v>
      </c>
      <c r="G205" s="303" t="s">
        <v>535</v>
      </c>
      <c r="H205" s="303">
        <v>44620</v>
      </c>
      <c r="I205" s="302" t="s">
        <v>92</v>
      </c>
      <c r="J205" s="304">
        <v>700000000</v>
      </c>
      <c r="K205" s="304">
        <v>731837935.99000001</v>
      </c>
      <c r="L205" s="304">
        <v>705079565.88999999</v>
      </c>
      <c r="M205" s="304">
        <v>700000000</v>
      </c>
      <c r="N205" s="305">
        <v>8.5000000000000006E-2</v>
      </c>
      <c r="O205" s="306">
        <v>5.3532359028839061E-3</v>
      </c>
      <c r="P205" s="306">
        <v>0.1</v>
      </c>
      <c r="Q205" s="306">
        <v>5.5251647043114182E-3</v>
      </c>
      <c r="S205" s="383"/>
    </row>
    <row r="206" spans="1:22" s="307" customFormat="1" ht="15" customHeight="1">
      <c r="A206" s="300"/>
      <c r="B206" s="301" t="s">
        <v>571</v>
      </c>
      <c r="C206" s="341" t="s">
        <v>115</v>
      </c>
      <c r="D206" s="342"/>
      <c r="E206" s="302" t="s">
        <v>89</v>
      </c>
      <c r="F206" s="302" t="s">
        <v>90</v>
      </c>
      <c r="G206" s="303" t="s">
        <v>536</v>
      </c>
      <c r="H206" s="303">
        <v>44638</v>
      </c>
      <c r="I206" s="302" t="s">
        <v>92</v>
      </c>
      <c r="J206" s="304">
        <v>1115000000</v>
      </c>
      <c r="K206" s="304">
        <v>1176178245.04</v>
      </c>
      <c r="L206" s="304">
        <v>1129317443.3900001</v>
      </c>
      <c r="M206" s="304">
        <v>1115000000</v>
      </c>
      <c r="N206" s="305">
        <v>0.09</v>
      </c>
      <c r="O206" s="306">
        <v>8.5742134309017472E-3</v>
      </c>
      <c r="P206" s="306">
        <v>0.1</v>
      </c>
      <c r="Q206" s="306">
        <v>1.4374754424452438E-2</v>
      </c>
      <c r="S206" s="383"/>
    </row>
    <row r="207" spans="1:22" s="307" customFormat="1" ht="15" customHeight="1">
      <c r="A207" s="300"/>
      <c r="B207" s="301" t="s">
        <v>571</v>
      </c>
      <c r="C207" s="341" t="s">
        <v>115</v>
      </c>
      <c r="D207" s="342"/>
      <c r="E207" s="302" t="s">
        <v>89</v>
      </c>
      <c r="F207" s="302" t="s">
        <v>90</v>
      </c>
      <c r="G207" s="303" t="s">
        <v>537</v>
      </c>
      <c r="H207" s="303">
        <v>44816</v>
      </c>
      <c r="I207" s="302" t="s">
        <v>92</v>
      </c>
      <c r="J207" s="304">
        <v>250000000</v>
      </c>
      <c r="K207" s="304">
        <v>270913567</v>
      </c>
      <c r="L207" s="304">
        <v>262560022.44999999</v>
      </c>
      <c r="M207" s="304">
        <v>250000000</v>
      </c>
      <c r="N207" s="305">
        <v>8.5000000000000006E-2</v>
      </c>
      <c r="O207" s="306">
        <v>1.99345691867721E-3</v>
      </c>
      <c r="P207" s="306">
        <v>0.1</v>
      </c>
      <c r="Q207" s="306">
        <v>1.643223479827776E-2</v>
      </c>
      <c r="S207" s="383"/>
    </row>
    <row r="208" spans="1:22" s="307" customFormat="1" ht="15" customHeight="1">
      <c r="A208" s="300"/>
      <c r="B208" s="301" t="s">
        <v>571</v>
      </c>
      <c r="C208" s="341" t="s">
        <v>115</v>
      </c>
      <c r="D208" s="342"/>
      <c r="E208" s="302" t="s">
        <v>89</v>
      </c>
      <c r="F208" s="302" t="s">
        <v>90</v>
      </c>
      <c r="G208" s="303">
        <v>44551</v>
      </c>
      <c r="H208" s="303">
        <v>44809</v>
      </c>
      <c r="I208" s="302" t="s">
        <v>92</v>
      </c>
      <c r="J208" s="304">
        <v>140000000</v>
      </c>
      <c r="K208" s="304">
        <v>140330745.88</v>
      </c>
      <c r="L208" s="304">
        <v>140574593.81</v>
      </c>
      <c r="M208" s="304">
        <v>140000000</v>
      </c>
      <c r="N208" s="305">
        <v>6.25E-2</v>
      </c>
      <c r="O208" s="306">
        <v>1.0672965137872345E-3</v>
      </c>
      <c r="P208" s="306">
        <v>0.1</v>
      </c>
      <c r="Q208" s="306">
        <v>1.7533809459658743E-2</v>
      </c>
      <c r="S208" s="383"/>
    </row>
    <row r="209" spans="1:19" s="307" customFormat="1" ht="15" customHeight="1">
      <c r="A209" s="300"/>
      <c r="B209" s="301" t="s">
        <v>571</v>
      </c>
      <c r="C209" s="341" t="s">
        <v>115</v>
      </c>
      <c r="D209" s="342"/>
      <c r="E209" s="302" t="s">
        <v>89</v>
      </c>
      <c r="F209" s="302" t="s">
        <v>90</v>
      </c>
      <c r="G209" s="303">
        <v>44551</v>
      </c>
      <c r="H209" s="303">
        <v>44797</v>
      </c>
      <c r="I209" s="302" t="s">
        <v>92</v>
      </c>
      <c r="J209" s="304">
        <v>100000000</v>
      </c>
      <c r="K209" s="304">
        <v>100816458.98</v>
      </c>
      <c r="L209" s="304">
        <v>100989738.64</v>
      </c>
      <c r="M209" s="304">
        <v>100000000</v>
      </c>
      <c r="N209" s="305">
        <v>6.7500000000000004E-2</v>
      </c>
      <c r="O209" s="306">
        <v>7.6675303166402211E-4</v>
      </c>
      <c r="P209" s="306">
        <v>0.1</v>
      </c>
      <c r="Q209" s="306">
        <v>1.8325188144314049E-2</v>
      </c>
      <c r="S209" s="383"/>
    </row>
    <row r="210" spans="1:19" s="307" customFormat="1" ht="15" customHeight="1">
      <c r="A210" s="300"/>
      <c r="B210" s="301" t="s">
        <v>571</v>
      </c>
      <c r="C210" s="341" t="s">
        <v>115</v>
      </c>
      <c r="D210" s="342"/>
      <c r="E210" s="302" t="s">
        <v>89</v>
      </c>
      <c r="F210" s="302" t="s">
        <v>90</v>
      </c>
      <c r="G210" s="303">
        <v>44551</v>
      </c>
      <c r="H210" s="303">
        <v>44693</v>
      </c>
      <c r="I210" s="302" t="s">
        <v>92</v>
      </c>
      <c r="J210" s="304">
        <v>60000000</v>
      </c>
      <c r="K210" s="304">
        <v>60610079.539999999</v>
      </c>
      <c r="L210" s="304">
        <v>60332656.909999996</v>
      </c>
      <c r="M210" s="304">
        <v>60000000</v>
      </c>
      <c r="N210" s="305">
        <v>7.4999999999999997E-2</v>
      </c>
      <c r="O210" s="306">
        <v>4.5806879210760781E-4</v>
      </c>
      <c r="P210" s="306">
        <v>0.1</v>
      </c>
      <c r="Q210" s="306">
        <v>1.8797968639740387E-2</v>
      </c>
      <c r="S210" s="383"/>
    </row>
    <row r="211" spans="1:19" s="307" customFormat="1" ht="15" customHeight="1">
      <c r="A211" s="300"/>
      <c r="B211" s="301" t="s">
        <v>571</v>
      </c>
      <c r="C211" s="341" t="s">
        <v>115</v>
      </c>
      <c r="D211" s="342"/>
      <c r="E211" s="302" t="s">
        <v>89</v>
      </c>
      <c r="F211" s="302" t="s">
        <v>90</v>
      </c>
      <c r="G211" s="303">
        <v>44551</v>
      </c>
      <c r="H211" s="303">
        <v>44778</v>
      </c>
      <c r="I211" s="302" t="s">
        <v>92</v>
      </c>
      <c r="J211" s="304">
        <v>40000000</v>
      </c>
      <c r="K211" s="304">
        <v>40258361.100000001</v>
      </c>
      <c r="L211" s="304">
        <v>40328289.200000003</v>
      </c>
      <c r="M211" s="304">
        <v>40000000</v>
      </c>
      <c r="N211" s="305">
        <v>7.2499999999999995E-2</v>
      </c>
      <c r="O211" s="306">
        <v>3.0618791990492315E-4</v>
      </c>
      <c r="P211" s="306">
        <v>0.1</v>
      </c>
      <c r="Q211" s="306">
        <v>1.9113990335521407E-2</v>
      </c>
      <c r="S211" s="383"/>
    </row>
    <row r="212" spans="1:19" s="307" customFormat="1" ht="15" customHeight="1">
      <c r="A212" s="300"/>
      <c r="B212" s="301" t="s">
        <v>571</v>
      </c>
      <c r="C212" s="341" t="s">
        <v>529</v>
      </c>
      <c r="D212" s="342"/>
      <c r="E212" s="302" t="s">
        <v>89</v>
      </c>
      <c r="F212" s="302" t="s">
        <v>90</v>
      </c>
      <c r="G212" s="303" t="s">
        <v>538</v>
      </c>
      <c r="H212" s="303">
        <v>44774</v>
      </c>
      <c r="I212" s="302" t="s">
        <v>92</v>
      </c>
      <c r="J212" s="304">
        <v>450000000</v>
      </c>
      <c r="K212" s="304">
        <v>496451239.61000001</v>
      </c>
      <c r="L212" s="304">
        <v>500060434.58999997</v>
      </c>
      <c r="M212" s="304">
        <v>450000000</v>
      </c>
      <c r="N212" s="305">
        <v>7.0000000000000007E-2</v>
      </c>
      <c r="O212" s="306">
        <v>3.7966516143180195E-3</v>
      </c>
      <c r="P212" s="306">
        <v>0.1</v>
      </c>
      <c r="Q212" s="306">
        <v>3.9185879110420017E-3</v>
      </c>
      <c r="S212" s="383"/>
    </row>
    <row r="213" spans="1:19" s="307" customFormat="1" ht="15" customHeight="1">
      <c r="A213" s="300"/>
      <c r="B213" s="301" t="s">
        <v>116</v>
      </c>
      <c r="C213" s="341" t="s">
        <v>117</v>
      </c>
      <c r="D213" s="342"/>
      <c r="E213" s="302" t="s">
        <v>89</v>
      </c>
      <c r="F213" s="302" t="s">
        <v>90</v>
      </c>
      <c r="G213" s="303">
        <v>44378</v>
      </c>
      <c r="H213" s="303">
        <v>46007</v>
      </c>
      <c r="I213" s="302" t="s">
        <v>92</v>
      </c>
      <c r="J213" s="304">
        <v>5000000000</v>
      </c>
      <c r="K213" s="304">
        <v>5018700000</v>
      </c>
      <c r="L213" s="304">
        <v>5018805467</v>
      </c>
      <c r="M213" s="304">
        <v>5000000000</v>
      </c>
      <c r="N213" s="305">
        <v>6.0999999999999999E-2</v>
      </c>
      <c r="O213" s="306">
        <v>3.8104706071890253E-2</v>
      </c>
      <c r="P213" s="306">
        <v>0.1</v>
      </c>
      <c r="Q213" s="306">
        <v>3.9328507257292609E-2</v>
      </c>
      <c r="S213" s="383"/>
    </row>
    <row r="214" spans="1:19" s="307" customFormat="1" ht="15" customHeight="1">
      <c r="A214" s="300"/>
      <c r="B214" s="301" t="s">
        <v>116</v>
      </c>
      <c r="C214" s="341" t="s">
        <v>117</v>
      </c>
      <c r="D214" s="342"/>
      <c r="E214" s="302" t="s">
        <v>89</v>
      </c>
      <c r="F214" s="302" t="s">
        <v>90</v>
      </c>
      <c r="G214" s="303" t="s">
        <v>539</v>
      </c>
      <c r="H214" s="303">
        <v>46007</v>
      </c>
      <c r="I214" s="302" t="s">
        <v>92</v>
      </c>
      <c r="J214" s="304">
        <v>1000000000</v>
      </c>
      <c r="K214" s="304">
        <v>1010457681.4</v>
      </c>
      <c r="L214" s="304">
        <v>1005672175.3</v>
      </c>
      <c r="M214" s="304">
        <v>1000000000</v>
      </c>
      <c r="N214" s="305">
        <v>6.0999999999999999E-2</v>
      </c>
      <c r="O214" s="306">
        <v>7.6354508849675222E-3</v>
      </c>
      <c r="P214" s="306">
        <v>0.1</v>
      </c>
      <c r="Q214" s="306">
        <v>4.7209184383514305E-2</v>
      </c>
      <c r="S214" s="383"/>
    </row>
    <row r="215" spans="1:19" s="307" customFormat="1" ht="15" customHeight="1">
      <c r="A215" s="300"/>
      <c r="B215" s="301" t="s">
        <v>116</v>
      </c>
      <c r="C215" s="341" t="s">
        <v>117</v>
      </c>
      <c r="D215" s="342"/>
      <c r="E215" s="302" t="s">
        <v>89</v>
      </c>
      <c r="F215" s="302" t="s">
        <v>90</v>
      </c>
      <c r="G215" s="303" t="s">
        <v>540</v>
      </c>
      <c r="H215" s="303">
        <v>46007</v>
      </c>
      <c r="I215" s="302" t="s">
        <v>92</v>
      </c>
      <c r="J215" s="304">
        <v>3775000000</v>
      </c>
      <c r="K215" s="304">
        <v>3816370929.79</v>
      </c>
      <c r="L215" s="304">
        <v>3796443141.5599999</v>
      </c>
      <c r="M215" s="304">
        <v>3775000000</v>
      </c>
      <c r="N215" s="305">
        <v>6.0999999999999999E-2</v>
      </c>
      <c r="O215" s="306">
        <v>2.8824060023641369E-2</v>
      </c>
      <c r="P215" s="306">
        <v>0.1</v>
      </c>
      <c r="Q215" s="306">
        <v>7.6958980948948943E-2</v>
      </c>
      <c r="S215" s="383"/>
    </row>
    <row r="216" spans="1:19" s="307" customFormat="1" ht="15" customHeight="1">
      <c r="A216" s="300"/>
      <c r="B216" s="301" t="s">
        <v>571</v>
      </c>
      <c r="C216" s="341" t="s">
        <v>97</v>
      </c>
      <c r="D216" s="342"/>
      <c r="E216" s="302" t="s">
        <v>89</v>
      </c>
      <c r="F216" s="302" t="s">
        <v>90</v>
      </c>
      <c r="G216" s="303" t="s">
        <v>541</v>
      </c>
      <c r="H216" s="303">
        <v>45153</v>
      </c>
      <c r="I216" s="302" t="s">
        <v>92</v>
      </c>
      <c r="J216" s="304">
        <v>500000000</v>
      </c>
      <c r="K216" s="304">
        <v>524947951.55000001</v>
      </c>
      <c r="L216" s="304">
        <v>522420302.10000002</v>
      </c>
      <c r="M216" s="304">
        <v>500000000</v>
      </c>
      <c r="N216" s="305">
        <v>7.2999999999999995E-2</v>
      </c>
      <c r="O216" s="306">
        <v>3.9664163491492854E-3</v>
      </c>
      <c r="P216" s="306">
        <v>1</v>
      </c>
      <c r="Q216" s="306">
        <v>4.0938049457370706E-3</v>
      </c>
      <c r="S216" s="383"/>
    </row>
    <row r="217" spans="1:19" s="307" customFormat="1" ht="15" customHeight="1">
      <c r="A217" s="300"/>
      <c r="B217" s="301" t="s">
        <v>571</v>
      </c>
      <c r="C217" s="341" t="s">
        <v>97</v>
      </c>
      <c r="D217" s="342"/>
      <c r="E217" s="302" t="s">
        <v>89</v>
      </c>
      <c r="F217" s="302" t="s">
        <v>90</v>
      </c>
      <c r="G217" s="303">
        <v>44533</v>
      </c>
      <c r="H217" s="303">
        <v>44802</v>
      </c>
      <c r="I217" s="302" t="s">
        <v>92</v>
      </c>
      <c r="J217" s="304">
        <v>5000000000</v>
      </c>
      <c r="K217" s="304">
        <v>5025503424.5</v>
      </c>
      <c r="L217" s="304">
        <v>5049434107</v>
      </c>
      <c r="M217" s="304">
        <v>5000000000</v>
      </c>
      <c r="N217" s="305">
        <v>6.8500000000000005E-2</v>
      </c>
      <c r="O217" s="306">
        <v>3.8337250515434781E-2</v>
      </c>
      <c r="P217" s="306">
        <v>1</v>
      </c>
      <c r="Q217" s="306">
        <v>4.366232522972327E-2</v>
      </c>
      <c r="S217" s="383"/>
    </row>
    <row r="218" spans="1:19" s="307" customFormat="1" ht="15" customHeight="1">
      <c r="A218" s="300"/>
      <c r="B218" s="301" t="s">
        <v>571</v>
      </c>
      <c r="C218" s="341" t="s">
        <v>97</v>
      </c>
      <c r="D218" s="342"/>
      <c r="E218" s="302" t="s">
        <v>89</v>
      </c>
      <c r="F218" s="302" t="s">
        <v>90</v>
      </c>
      <c r="G218" s="303" t="s">
        <v>542</v>
      </c>
      <c r="H218" s="303">
        <v>44802</v>
      </c>
      <c r="I218" s="302" t="s">
        <v>92</v>
      </c>
      <c r="J218" s="304">
        <v>5000000000</v>
      </c>
      <c r="K218" s="304">
        <v>5030697145</v>
      </c>
      <c r="L218" s="304">
        <v>5049270123.5</v>
      </c>
      <c r="M218" s="304">
        <v>5000000000</v>
      </c>
      <c r="N218" s="305">
        <v>6.8500000000000005E-2</v>
      </c>
      <c r="O218" s="306">
        <v>3.8336005489480053E-2</v>
      </c>
      <c r="P218" s="306">
        <v>1</v>
      </c>
      <c r="Q218" s="306">
        <v>8.3229560501506414E-2</v>
      </c>
      <c r="S218" s="383"/>
    </row>
    <row r="219" spans="1:19" s="307" customFormat="1" ht="15" customHeight="1">
      <c r="A219" s="300"/>
      <c r="B219" s="301" t="s">
        <v>571</v>
      </c>
      <c r="C219" s="341" t="s">
        <v>97</v>
      </c>
      <c r="D219" s="342"/>
      <c r="E219" s="302" t="s">
        <v>89</v>
      </c>
      <c r="F219" s="302" t="s">
        <v>90</v>
      </c>
      <c r="G219" s="303">
        <v>44531</v>
      </c>
      <c r="H219" s="303">
        <v>45348</v>
      </c>
      <c r="I219" s="302" t="s">
        <v>92</v>
      </c>
      <c r="J219" s="304">
        <v>560000000</v>
      </c>
      <c r="K219" s="304">
        <v>571695007.29999995</v>
      </c>
      <c r="L219" s="304">
        <v>574809644.80999994</v>
      </c>
      <c r="M219" s="304">
        <v>560000000</v>
      </c>
      <c r="N219" s="305">
        <v>6.8500000000000005E-2</v>
      </c>
      <c r="O219" s="306">
        <v>4.3641764373595487E-3</v>
      </c>
      <c r="P219" s="306">
        <v>1</v>
      </c>
      <c r="Q219" s="306">
        <v>8.7733900316252195E-2</v>
      </c>
      <c r="S219" s="383"/>
    </row>
    <row r="220" spans="1:19" s="307" customFormat="1" ht="15" customHeight="1">
      <c r="A220" s="300"/>
      <c r="B220" s="301" t="s">
        <v>571</v>
      </c>
      <c r="C220" s="341" t="s">
        <v>97</v>
      </c>
      <c r="D220" s="342"/>
      <c r="E220" s="302" t="s">
        <v>89</v>
      </c>
      <c r="F220" s="302" t="s">
        <v>90</v>
      </c>
      <c r="G220" s="303">
        <v>44531</v>
      </c>
      <c r="H220" s="303">
        <v>45348</v>
      </c>
      <c r="I220" s="302" t="s">
        <v>92</v>
      </c>
      <c r="J220" s="304">
        <v>560000000</v>
      </c>
      <c r="K220" s="304">
        <v>571695007.29999995</v>
      </c>
      <c r="L220" s="304">
        <v>574809644.80999994</v>
      </c>
      <c r="M220" s="304">
        <v>560000000</v>
      </c>
      <c r="N220" s="305">
        <v>6.8500000000000005E-2</v>
      </c>
      <c r="O220" s="306">
        <v>4.3641764373595487E-3</v>
      </c>
      <c r="P220" s="306">
        <v>1</v>
      </c>
      <c r="Q220" s="306">
        <v>9.2238240130997975E-2</v>
      </c>
      <c r="S220" s="383"/>
    </row>
    <row r="221" spans="1:19" s="307" customFormat="1" ht="15" customHeight="1">
      <c r="A221" s="300"/>
      <c r="B221" s="301" t="s">
        <v>571</v>
      </c>
      <c r="C221" s="341" t="s">
        <v>97</v>
      </c>
      <c r="D221" s="342"/>
      <c r="E221" s="302" t="s">
        <v>89</v>
      </c>
      <c r="F221" s="302" t="s">
        <v>90</v>
      </c>
      <c r="G221" s="303">
        <v>44531</v>
      </c>
      <c r="H221" s="303">
        <v>45348</v>
      </c>
      <c r="I221" s="302" t="s">
        <v>92</v>
      </c>
      <c r="J221" s="304">
        <v>560000000</v>
      </c>
      <c r="K221" s="304">
        <v>571695007.29999995</v>
      </c>
      <c r="L221" s="304">
        <v>574809644.80999994</v>
      </c>
      <c r="M221" s="304">
        <v>560000000</v>
      </c>
      <c r="N221" s="305">
        <v>6.8500000000000005E-2</v>
      </c>
      <c r="O221" s="306">
        <v>4.3641764373595487E-3</v>
      </c>
      <c r="P221" s="306">
        <v>1</v>
      </c>
      <c r="Q221" s="306">
        <v>9.6742579945743756E-2</v>
      </c>
      <c r="S221" s="383"/>
    </row>
    <row r="222" spans="1:19" s="307" customFormat="1" ht="15" customHeight="1">
      <c r="A222" s="300"/>
      <c r="B222" s="301" t="s">
        <v>571</v>
      </c>
      <c r="C222" s="341" t="s">
        <v>97</v>
      </c>
      <c r="D222" s="342"/>
      <c r="E222" s="302" t="s">
        <v>89</v>
      </c>
      <c r="F222" s="302" t="s">
        <v>90</v>
      </c>
      <c r="G222" s="303" t="s">
        <v>543</v>
      </c>
      <c r="H222" s="303">
        <v>45348</v>
      </c>
      <c r="I222" s="302" t="s">
        <v>92</v>
      </c>
      <c r="J222" s="304">
        <v>560000000</v>
      </c>
      <c r="K222" s="304">
        <v>577719312.86000001</v>
      </c>
      <c r="L222" s="304">
        <v>574806609.61000001</v>
      </c>
      <c r="M222" s="304">
        <v>560000000</v>
      </c>
      <c r="N222" s="305">
        <v>6.8500000000000005E-2</v>
      </c>
      <c r="O222" s="306">
        <v>4.3641533929509486E-3</v>
      </c>
      <c r="P222" s="306">
        <v>1</v>
      </c>
      <c r="Q222" s="306">
        <v>0.1012468959759683</v>
      </c>
      <c r="S222" s="383"/>
    </row>
    <row r="223" spans="1:19" s="307" customFormat="1" ht="15" customHeight="1">
      <c r="A223" s="300"/>
      <c r="B223" s="301" t="s">
        <v>571</v>
      </c>
      <c r="C223" s="341" t="s">
        <v>97</v>
      </c>
      <c r="D223" s="342"/>
      <c r="E223" s="302" t="s">
        <v>89</v>
      </c>
      <c r="F223" s="302" t="s">
        <v>90</v>
      </c>
      <c r="G223" s="303" t="s">
        <v>543</v>
      </c>
      <c r="H223" s="303">
        <v>45348</v>
      </c>
      <c r="I223" s="302" t="s">
        <v>92</v>
      </c>
      <c r="J223" s="304">
        <v>535000000</v>
      </c>
      <c r="K223" s="304">
        <v>551928271.94000006</v>
      </c>
      <c r="L223" s="304">
        <v>549145600.09000003</v>
      </c>
      <c r="M223" s="304">
        <v>535000000</v>
      </c>
      <c r="N223" s="305">
        <v>6.8500000000000005E-2</v>
      </c>
      <c r="O223" s="306">
        <v>4.1693251152468396E-3</v>
      </c>
      <c r="P223" s="306">
        <v>1</v>
      </c>
      <c r="Q223" s="306">
        <v>0.10555012646785655</v>
      </c>
      <c r="S223" s="383"/>
    </row>
    <row r="224" spans="1:19" s="307" customFormat="1" ht="15" customHeight="1">
      <c r="A224" s="300"/>
      <c r="B224" s="301" t="s">
        <v>571</v>
      </c>
      <c r="C224" s="341" t="s">
        <v>97</v>
      </c>
      <c r="D224" s="342"/>
      <c r="E224" s="302" t="s">
        <v>89</v>
      </c>
      <c r="F224" s="302" t="s">
        <v>90</v>
      </c>
      <c r="G224" s="303">
        <v>44531</v>
      </c>
      <c r="H224" s="303">
        <v>45369</v>
      </c>
      <c r="I224" s="302" t="s">
        <v>92</v>
      </c>
      <c r="J224" s="304">
        <v>501000000</v>
      </c>
      <c r="K224" s="304">
        <v>509437159.58999997</v>
      </c>
      <c r="L224" s="304">
        <v>512212307.14999998</v>
      </c>
      <c r="M224" s="304">
        <v>501000000</v>
      </c>
      <c r="N224" s="305">
        <v>6.8500000000000005E-2</v>
      </c>
      <c r="O224" s="306">
        <v>3.88891331586563E-3</v>
      </c>
      <c r="P224" s="306">
        <v>1</v>
      </c>
      <c r="Q224" s="306">
        <v>0.10956393923096905</v>
      </c>
      <c r="S224" s="383"/>
    </row>
    <row r="225" spans="1:19" s="307" customFormat="1" ht="15" customHeight="1">
      <c r="A225" s="300"/>
      <c r="B225" s="301" t="s">
        <v>571</v>
      </c>
      <c r="C225" s="341" t="s">
        <v>97</v>
      </c>
      <c r="D225" s="342"/>
      <c r="E225" s="302" t="s">
        <v>89</v>
      </c>
      <c r="F225" s="302" t="s">
        <v>90</v>
      </c>
      <c r="G225" s="303" t="s">
        <v>544</v>
      </c>
      <c r="H225" s="303">
        <v>45369</v>
      </c>
      <c r="I225" s="302" t="s">
        <v>92</v>
      </c>
      <c r="J225" s="304">
        <v>501000000</v>
      </c>
      <c r="K225" s="304">
        <v>503139910.23000002</v>
      </c>
      <c r="L225" s="304">
        <v>512173717.43000001</v>
      </c>
      <c r="M225" s="304">
        <v>501000000</v>
      </c>
      <c r="N225" s="305">
        <v>6.8500000000000005E-2</v>
      </c>
      <c r="O225" s="306">
        <v>3.8886203278333852E-3</v>
      </c>
      <c r="P225" s="306">
        <v>1</v>
      </c>
      <c r="Q225" s="306">
        <v>0.11357744959621156</v>
      </c>
      <c r="S225" s="383"/>
    </row>
    <row r="226" spans="1:19" s="307" customFormat="1" ht="15" customHeight="1">
      <c r="A226" s="300"/>
      <c r="B226" s="301" t="s">
        <v>571</v>
      </c>
      <c r="C226" s="341" t="s">
        <v>97</v>
      </c>
      <c r="D226" s="342"/>
      <c r="E226" s="302" t="s">
        <v>89</v>
      </c>
      <c r="F226" s="302" t="s">
        <v>90</v>
      </c>
      <c r="G226" s="303" t="s">
        <v>544</v>
      </c>
      <c r="H226" s="303">
        <v>45369</v>
      </c>
      <c r="I226" s="302" t="s">
        <v>92</v>
      </c>
      <c r="J226" s="304">
        <v>501000000</v>
      </c>
      <c r="K226" s="304">
        <v>503139910.23000002</v>
      </c>
      <c r="L226" s="304">
        <v>512173717.43000001</v>
      </c>
      <c r="M226" s="304">
        <v>501000000</v>
      </c>
      <c r="N226" s="305">
        <v>6.8500000000000005E-2</v>
      </c>
      <c r="O226" s="306">
        <v>3.8886203278333852E-3</v>
      </c>
      <c r="P226" s="306">
        <v>1</v>
      </c>
      <c r="Q226" s="306">
        <v>0.11759095996145408</v>
      </c>
      <c r="S226" s="383"/>
    </row>
    <row r="227" spans="1:19" s="307" customFormat="1" ht="15" customHeight="1">
      <c r="A227" s="300"/>
      <c r="B227" s="301" t="s">
        <v>571</v>
      </c>
      <c r="C227" s="341" t="s">
        <v>97</v>
      </c>
      <c r="D227" s="342"/>
      <c r="E227" s="302" t="s">
        <v>89</v>
      </c>
      <c r="F227" s="302" t="s">
        <v>90</v>
      </c>
      <c r="G227" s="303" t="s">
        <v>544</v>
      </c>
      <c r="H227" s="303">
        <v>45369</v>
      </c>
      <c r="I227" s="302" t="s">
        <v>92</v>
      </c>
      <c r="J227" s="304">
        <v>501000000</v>
      </c>
      <c r="K227" s="304">
        <v>503139910.23000002</v>
      </c>
      <c r="L227" s="304">
        <v>512173717.43000001</v>
      </c>
      <c r="M227" s="304">
        <v>501000000</v>
      </c>
      <c r="N227" s="305">
        <v>6.8500000000000005E-2</v>
      </c>
      <c r="O227" s="306">
        <v>3.8886203278333852E-3</v>
      </c>
      <c r="P227" s="306">
        <v>1</v>
      </c>
      <c r="Q227" s="306">
        <v>0.12160447032669659</v>
      </c>
      <c r="S227" s="383"/>
    </row>
    <row r="228" spans="1:19" s="307" customFormat="1" ht="15" customHeight="1">
      <c r="A228" s="300"/>
      <c r="B228" s="301" t="s">
        <v>571</v>
      </c>
      <c r="C228" s="341" t="s">
        <v>97</v>
      </c>
      <c r="D228" s="342"/>
      <c r="E228" s="302" t="s">
        <v>89</v>
      </c>
      <c r="F228" s="302" t="s">
        <v>90</v>
      </c>
      <c r="G228" s="303" t="s">
        <v>545</v>
      </c>
      <c r="H228" s="303">
        <v>45369</v>
      </c>
      <c r="I228" s="302" t="s">
        <v>92</v>
      </c>
      <c r="J228" s="304">
        <v>501000000</v>
      </c>
      <c r="K228" s="304">
        <v>502372423.37</v>
      </c>
      <c r="L228" s="304">
        <v>512028807.19</v>
      </c>
      <c r="M228" s="304">
        <v>501000000</v>
      </c>
      <c r="N228" s="305">
        <v>6.8500000000000005E-2</v>
      </c>
      <c r="O228" s="306">
        <v>3.8875201134221443E-3</v>
      </c>
      <c r="P228" s="306">
        <v>1</v>
      </c>
      <c r="Q228" s="306">
        <v>0.12561684514216279</v>
      </c>
      <c r="S228" s="383"/>
    </row>
    <row r="229" spans="1:19" s="307" customFormat="1" ht="15" customHeight="1">
      <c r="A229" s="300"/>
      <c r="B229" s="301" t="s">
        <v>571</v>
      </c>
      <c r="C229" s="341" t="s">
        <v>97</v>
      </c>
      <c r="D229" s="342"/>
      <c r="E229" s="302" t="s">
        <v>89</v>
      </c>
      <c r="F229" s="302" t="s">
        <v>90</v>
      </c>
      <c r="G229" s="303" t="s">
        <v>545</v>
      </c>
      <c r="H229" s="303">
        <v>45369</v>
      </c>
      <c r="I229" s="302" t="s">
        <v>92</v>
      </c>
      <c r="J229" s="304">
        <v>501000000</v>
      </c>
      <c r="K229" s="304">
        <v>502372423.37</v>
      </c>
      <c r="L229" s="304">
        <v>512028807.19</v>
      </c>
      <c r="M229" s="304">
        <v>501000000</v>
      </c>
      <c r="N229" s="305">
        <v>6.8500000000000005E-2</v>
      </c>
      <c r="O229" s="306">
        <v>3.8875201134221443E-3</v>
      </c>
      <c r="P229" s="306">
        <v>1</v>
      </c>
      <c r="Q229" s="306">
        <v>0.12962921995762897</v>
      </c>
      <c r="S229" s="383"/>
    </row>
    <row r="230" spans="1:19" s="307" customFormat="1" ht="15" customHeight="1">
      <c r="A230" s="300"/>
      <c r="B230" s="301" t="s">
        <v>571</v>
      </c>
      <c r="C230" s="341" t="s">
        <v>97</v>
      </c>
      <c r="D230" s="342"/>
      <c r="E230" s="302" t="s">
        <v>89</v>
      </c>
      <c r="F230" s="302" t="s">
        <v>90</v>
      </c>
      <c r="G230" s="303" t="s">
        <v>545</v>
      </c>
      <c r="H230" s="303">
        <v>45369</v>
      </c>
      <c r="I230" s="302" t="s">
        <v>92</v>
      </c>
      <c r="J230" s="304">
        <v>501000000</v>
      </c>
      <c r="K230" s="304">
        <v>502372423.37</v>
      </c>
      <c r="L230" s="304">
        <v>512028807.19</v>
      </c>
      <c r="M230" s="304">
        <v>501000000</v>
      </c>
      <c r="N230" s="305">
        <v>6.8500000000000005E-2</v>
      </c>
      <c r="O230" s="306">
        <v>3.8875201134221443E-3</v>
      </c>
      <c r="P230" s="306">
        <v>1</v>
      </c>
      <c r="Q230" s="306">
        <v>0.13364159477309515</v>
      </c>
      <c r="S230" s="383"/>
    </row>
    <row r="231" spans="1:19" s="307" customFormat="1" ht="15" customHeight="1">
      <c r="A231" s="300"/>
      <c r="B231" s="301" t="s">
        <v>571</v>
      </c>
      <c r="C231" s="341" t="s">
        <v>97</v>
      </c>
      <c r="D231" s="342"/>
      <c r="E231" s="302" t="s">
        <v>89</v>
      </c>
      <c r="F231" s="302" t="s">
        <v>90</v>
      </c>
      <c r="G231" s="303" t="s">
        <v>545</v>
      </c>
      <c r="H231" s="303">
        <v>45369</v>
      </c>
      <c r="I231" s="302" t="s">
        <v>92</v>
      </c>
      <c r="J231" s="304">
        <v>501000000</v>
      </c>
      <c r="K231" s="304">
        <v>502372423.37</v>
      </c>
      <c r="L231" s="304">
        <v>512028807.19</v>
      </c>
      <c r="M231" s="304">
        <v>501000000</v>
      </c>
      <c r="N231" s="305">
        <v>6.8500000000000005E-2</v>
      </c>
      <c r="O231" s="306">
        <v>3.8875201134221443E-3</v>
      </c>
      <c r="P231" s="306">
        <v>1</v>
      </c>
      <c r="Q231" s="306">
        <v>0.13765396958856133</v>
      </c>
      <c r="S231" s="383"/>
    </row>
    <row r="232" spans="1:19" s="307" customFormat="1" ht="15" customHeight="1">
      <c r="A232" s="300"/>
      <c r="B232" s="301" t="s">
        <v>571</v>
      </c>
      <c r="C232" s="341" t="s">
        <v>97</v>
      </c>
      <c r="D232" s="342"/>
      <c r="E232" s="302" t="s">
        <v>89</v>
      </c>
      <c r="F232" s="302" t="s">
        <v>90</v>
      </c>
      <c r="G232" s="303" t="s">
        <v>545</v>
      </c>
      <c r="H232" s="303">
        <v>45369</v>
      </c>
      <c r="I232" s="302" t="s">
        <v>92</v>
      </c>
      <c r="J232" s="304">
        <v>501000000</v>
      </c>
      <c r="K232" s="304">
        <v>502372423.37</v>
      </c>
      <c r="L232" s="304">
        <v>512028807.19</v>
      </c>
      <c r="M232" s="304">
        <v>501000000</v>
      </c>
      <c r="N232" s="305">
        <v>6.8500000000000005E-2</v>
      </c>
      <c r="O232" s="306">
        <v>3.8875201134221443E-3</v>
      </c>
      <c r="P232" s="306">
        <v>1</v>
      </c>
      <c r="Q232" s="306">
        <v>0.14166634440402751</v>
      </c>
      <c r="S232" s="383"/>
    </row>
    <row r="233" spans="1:19" s="307" customFormat="1" ht="15" customHeight="1">
      <c r="A233" s="300"/>
      <c r="B233" s="301" t="s">
        <v>571</v>
      </c>
      <c r="C233" s="341" t="s">
        <v>97</v>
      </c>
      <c r="D233" s="342"/>
      <c r="E233" s="302" t="s">
        <v>89</v>
      </c>
      <c r="F233" s="302" t="s">
        <v>90</v>
      </c>
      <c r="G233" s="303" t="s">
        <v>546</v>
      </c>
      <c r="H233" s="303">
        <v>45369</v>
      </c>
      <c r="I233" s="302" t="s">
        <v>92</v>
      </c>
      <c r="J233" s="304">
        <v>501000000</v>
      </c>
      <c r="K233" s="304">
        <v>502842539.81999999</v>
      </c>
      <c r="L233" s="304">
        <v>512064531.54000002</v>
      </c>
      <c r="M233" s="304">
        <v>501000000</v>
      </c>
      <c r="N233" s="305">
        <v>6.8500000000000005E-2</v>
      </c>
      <c r="O233" s="306">
        <v>3.8877913464606256E-3</v>
      </c>
      <c r="P233" s="306">
        <v>1</v>
      </c>
      <c r="Q233" s="306">
        <v>0.14567899916366914</v>
      </c>
      <c r="S233" s="383"/>
    </row>
    <row r="234" spans="1:19" s="307" customFormat="1" ht="15" customHeight="1">
      <c r="A234" s="300"/>
      <c r="B234" s="301" t="s">
        <v>571</v>
      </c>
      <c r="C234" s="341" t="s">
        <v>97</v>
      </c>
      <c r="D234" s="342"/>
      <c r="E234" s="302" t="s">
        <v>89</v>
      </c>
      <c r="F234" s="302" t="s">
        <v>90</v>
      </c>
      <c r="G234" s="303" t="s">
        <v>546</v>
      </c>
      <c r="H234" s="303">
        <v>45369</v>
      </c>
      <c r="I234" s="302" t="s">
        <v>92</v>
      </c>
      <c r="J234" s="304">
        <v>501000000</v>
      </c>
      <c r="K234" s="304">
        <v>502842539.81999999</v>
      </c>
      <c r="L234" s="304">
        <v>512064531.54000002</v>
      </c>
      <c r="M234" s="304">
        <v>501000000</v>
      </c>
      <c r="N234" s="305">
        <v>6.8500000000000005E-2</v>
      </c>
      <c r="O234" s="306">
        <v>3.8877913464606256E-3</v>
      </c>
      <c r="P234" s="306">
        <v>1</v>
      </c>
      <c r="Q234" s="306">
        <v>0.14969165392331077</v>
      </c>
      <c r="S234" s="383"/>
    </row>
    <row r="235" spans="1:19" s="307" customFormat="1" ht="15" customHeight="1">
      <c r="A235" s="300"/>
      <c r="B235" s="301" t="s">
        <v>571</v>
      </c>
      <c r="C235" s="341" t="s">
        <v>97</v>
      </c>
      <c r="D235" s="342"/>
      <c r="E235" s="302" t="s">
        <v>89</v>
      </c>
      <c r="F235" s="302" t="s">
        <v>90</v>
      </c>
      <c r="G235" s="303" t="s">
        <v>546</v>
      </c>
      <c r="H235" s="303">
        <v>45369</v>
      </c>
      <c r="I235" s="302" t="s">
        <v>92</v>
      </c>
      <c r="J235" s="304">
        <v>501000000</v>
      </c>
      <c r="K235" s="304">
        <v>502842539.81999999</v>
      </c>
      <c r="L235" s="304">
        <v>512064531.54000002</v>
      </c>
      <c r="M235" s="304">
        <v>501000000</v>
      </c>
      <c r="N235" s="305">
        <v>6.8500000000000005E-2</v>
      </c>
      <c r="O235" s="306">
        <v>3.8877913464606256E-3</v>
      </c>
      <c r="P235" s="306">
        <v>1</v>
      </c>
      <c r="Q235" s="306">
        <v>0.1537043086829524</v>
      </c>
      <c r="S235" s="383"/>
    </row>
    <row r="236" spans="1:19" s="307" customFormat="1" ht="15" customHeight="1">
      <c r="A236" s="300"/>
      <c r="B236" s="301" t="s">
        <v>571</v>
      </c>
      <c r="C236" s="341" t="s">
        <v>97</v>
      </c>
      <c r="D236" s="342"/>
      <c r="E236" s="302" t="s">
        <v>89</v>
      </c>
      <c r="F236" s="302" t="s">
        <v>90</v>
      </c>
      <c r="G236" s="303" t="s">
        <v>546</v>
      </c>
      <c r="H236" s="303">
        <v>45369</v>
      </c>
      <c r="I236" s="302" t="s">
        <v>92</v>
      </c>
      <c r="J236" s="304">
        <v>501000000</v>
      </c>
      <c r="K236" s="304">
        <v>502842539.81999999</v>
      </c>
      <c r="L236" s="304">
        <v>512064531.54000002</v>
      </c>
      <c r="M236" s="304">
        <v>501000000</v>
      </c>
      <c r="N236" s="305">
        <v>6.8500000000000005E-2</v>
      </c>
      <c r="O236" s="306">
        <v>3.8877913464606256E-3</v>
      </c>
      <c r="P236" s="306">
        <v>1</v>
      </c>
      <c r="Q236" s="306">
        <v>0.15771696344259403</v>
      </c>
      <c r="S236" s="383"/>
    </row>
    <row r="237" spans="1:19" s="307" customFormat="1" ht="15" customHeight="1">
      <c r="A237" s="300"/>
      <c r="B237" s="301" t="s">
        <v>571</v>
      </c>
      <c r="C237" s="341" t="s">
        <v>97</v>
      </c>
      <c r="D237" s="342"/>
      <c r="E237" s="302" t="s">
        <v>89</v>
      </c>
      <c r="F237" s="302" t="s">
        <v>90</v>
      </c>
      <c r="G237" s="303" t="s">
        <v>547</v>
      </c>
      <c r="H237" s="303">
        <v>45369</v>
      </c>
      <c r="I237" s="302" t="s">
        <v>92</v>
      </c>
      <c r="J237" s="304">
        <v>501000000</v>
      </c>
      <c r="K237" s="304">
        <v>503688749.42000002</v>
      </c>
      <c r="L237" s="304">
        <v>512064531.54000002</v>
      </c>
      <c r="M237" s="304">
        <v>501000000</v>
      </c>
      <c r="N237" s="305">
        <v>6.8500000000000005E-2</v>
      </c>
      <c r="O237" s="306">
        <v>3.8877913464606256E-3</v>
      </c>
      <c r="P237" s="306">
        <v>1</v>
      </c>
      <c r="Q237" s="306">
        <v>0.16172961820223566</v>
      </c>
      <c r="S237" s="383"/>
    </row>
    <row r="238" spans="1:19" s="307" customFormat="1" ht="15" customHeight="1">
      <c r="A238" s="300"/>
      <c r="B238" s="301" t="s">
        <v>571</v>
      </c>
      <c r="C238" s="341" t="s">
        <v>97</v>
      </c>
      <c r="D238" s="342"/>
      <c r="E238" s="302" t="s">
        <v>89</v>
      </c>
      <c r="F238" s="302" t="s">
        <v>90</v>
      </c>
      <c r="G238" s="303" t="s">
        <v>548</v>
      </c>
      <c r="H238" s="303">
        <v>45369</v>
      </c>
      <c r="I238" s="302" t="s">
        <v>92</v>
      </c>
      <c r="J238" s="304">
        <v>501000000</v>
      </c>
      <c r="K238" s="304">
        <v>514255910.94999999</v>
      </c>
      <c r="L238" s="304">
        <v>512124216.88</v>
      </c>
      <c r="M238" s="304">
        <v>501000000</v>
      </c>
      <c r="N238" s="305">
        <v>6.8500000000000005E-2</v>
      </c>
      <c r="O238" s="306">
        <v>3.8882445005731835E-3</v>
      </c>
      <c r="P238" s="306">
        <v>1</v>
      </c>
      <c r="Q238" s="306">
        <v>0.1657427406698494</v>
      </c>
      <c r="S238" s="383"/>
    </row>
    <row r="239" spans="1:19" s="307" customFormat="1" ht="15" customHeight="1">
      <c r="A239" s="300"/>
      <c r="B239" s="301" t="s">
        <v>571</v>
      </c>
      <c r="C239" s="341" t="s">
        <v>97</v>
      </c>
      <c r="D239" s="342"/>
      <c r="E239" s="302" t="s">
        <v>89</v>
      </c>
      <c r="F239" s="302" t="s">
        <v>90</v>
      </c>
      <c r="G239" s="303" t="s">
        <v>548</v>
      </c>
      <c r="H239" s="303">
        <v>45369</v>
      </c>
      <c r="I239" s="302" t="s">
        <v>92</v>
      </c>
      <c r="J239" s="304">
        <v>501000000</v>
      </c>
      <c r="K239" s="304">
        <v>514255910.94999999</v>
      </c>
      <c r="L239" s="304">
        <v>512124216.88</v>
      </c>
      <c r="M239" s="304">
        <v>501000000</v>
      </c>
      <c r="N239" s="305">
        <v>6.8500000000000005E-2</v>
      </c>
      <c r="O239" s="306">
        <v>3.8882445005731835E-3</v>
      </c>
      <c r="P239" s="306">
        <v>1</v>
      </c>
      <c r="Q239" s="306">
        <v>0.16975586313746313</v>
      </c>
      <c r="S239" s="383"/>
    </row>
    <row r="240" spans="1:19" s="307" customFormat="1" ht="15" customHeight="1">
      <c r="A240" s="300"/>
      <c r="B240" s="301" t="s">
        <v>571</v>
      </c>
      <c r="C240" s="341" t="s">
        <v>97</v>
      </c>
      <c r="D240" s="342"/>
      <c r="E240" s="302" t="s">
        <v>89</v>
      </c>
      <c r="F240" s="302" t="s">
        <v>90</v>
      </c>
      <c r="G240" s="303" t="s">
        <v>548</v>
      </c>
      <c r="H240" s="303">
        <v>45369</v>
      </c>
      <c r="I240" s="302" t="s">
        <v>92</v>
      </c>
      <c r="J240" s="304">
        <v>501000000</v>
      </c>
      <c r="K240" s="304">
        <v>514255910.94999999</v>
      </c>
      <c r="L240" s="304">
        <v>512124216.88</v>
      </c>
      <c r="M240" s="304">
        <v>501000000</v>
      </c>
      <c r="N240" s="305">
        <v>6.8500000000000005E-2</v>
      </c>
      <c r="O240" s="306">
        <v>3.8882445005731835E-3</v>
      </c>
      <c r="P240" s="306">
        <v>1</v>
      </c>
      <c r="Q240" s="306">
        <v>0.17376898560507686</v>
      </c>
      <c r="S240" s="383"/>
    </row>
    <row r="241" spans="1:19" s="307" customFormat="1" ht="15" customHeight="1">
      <c r="A241" s="300"/>
      <c r="B241" s="301" t="s">
        <v>571</v>
      </c>
      <c r="C241" s="341" t="s">
        <v>97</v>
      </c>
      <c r="D241" s="342"/>
      <c r="E241" s="302" t="s">
        <v>89</v>
      </c>
      <c r="F241" s="302" t="s">
        <v>90</v>
      </c>
      <c r="G241" s="303" t="s">
        <v>548</v>
      </c>
      <c r="H241" s="303">
        <v>45369</v>
      </c>
      <c r="I241" s="302" t="s">
        <v>92</v>
      </c>
      <c r="J241" s="304">
        <v>501000000</v>
      </c>
      <c r="K241" s="304">
        <v>514255910.94999999</v>
      </c>
      <c r="L241" s="304">
        <v>512124216.88</v>
      </c>
      <c r="M241" s="304">
        <v>501000000</v>
      </c>
      <c r="N241" s="305">
        <v>6.8500000000000005E-2</v>
      </c>
      <c r="O241" s="306">
        <v>3.8882445005731835E-3</v>
      </c>
      <c r="P241" s="306">
        <v>1</v>
      </c>
      <c r="Q241" s="306">
        <v>0.1777821080726906</v>
      </c>
      <c r="S241" s="383"/>
    </row>
    <row r="242" spans="1:19" s="307" customFormat="1" ht="15" customHeight="1">
      <c r="A242" s="300"/>
      <c r="B242" s="301" t="s">
        <v>571</v>
      </c>
      <c r="C242" s="341" t="s">
        <v>97</v>
      </c>
      <c r="D242" s="342"/>
      <c r="E242" s="302" t="s">
        <v>89</v>
      </c>
      <c r="F242" s="302" t="s">
        <v>90</v>
      </c>
      <c r="G242" s="303" t="s">
        <v>549</v>
      </c>
      <c r="H242" s="303">
        <v>45012</v>
      </c>
      <c r="I242" s="302" t="s">
        <v>92</v>
      </c>
      <c r="J242" s="304">
        <v>501000000</v>
      </c>
      <c r="K242" s="304">
        <v>512950757.91000003</v>
      </c>
      <c r="L242" s="304">
        <v>509658830.49000001</v>
      </c>
      <c r="M242" s="304">
        <v>501000000</v>
      </c>
      <c r="N242" s="305">
        <v>6.1499999999999999E-2</v>
      </c>
      <c r="O242" s="306">
        <v>3.8695263365872935E-3</v>
      </c>
      <c r="P242" s="306">
        <v>1</v>
      </c>
      <c r="Q242" s="306">
        <v>0.18177591120880829</v>
      </c>
      <c r="S242" s="383"/>
    </row>
    <row r="243" spans="1:19" s="307" customFormat="1" ht="15" customHeight="1">
      <c r="A243" s="300"/>
      <c r="B243" s="301" t="s">
        <v>571</v>
      </c>
      <c r="C243" s="341" t="s">
        <v>97</v>
      </c>
      <c r="D243" s="342"/>
      <c r="E243" s="302" t="s">
        <v>89</v>
      </c>
      <c r="F243" s="302" t="s">
        <v>90</v>
      </c>
      <c r="G243" s="303" t="s">
        <v>549</v>
      </c>
      <c r="H243" s="303">
        <v>45012</v>
      </c>
      <c r="I243" s="302" t="s">
        <v>92</v>
      </c>
      <c r="J243" s="304">
        <v>501000000</v>
      </c>
      <c r="K243" s="304">
        <v>512950757.91000003</v>
      </c>
      <c r="L243" s="304">
        <v>509658830.49000001</v>
      </c>
      <c r="M243" s="304">
        <v>501000000</v>
      </c>
      <c r="N243" s="305">
        <v>6.1499999999999999E-2</v>
      </c>
      <c r="O243" s="306">
        <v>3.8695263365872935E-3</v>
      </c>
      <c r="P243" s="306">
        <v>1</v>
      </c>
      <c r="Q243" s="306">
        <v>0.18576971434492598</v>
      </c>
      <c r="S243" s="383"/>
    </row>
    <row r="244" spans="1:19" s="307" customFormat="1" ht="15" customHeight="1">
      <c r="A244" s="300"/>
      <c r="B244" s="301" t="s">
        <v>571</v>
      </c>
      <c r="C244" s="341" t="s">
        <v>97</v>
      </c>
      <c r="D244" s="342"/>
      <c r="E244" s="302" t="s">
        <v>89</v>
      </c>
      <c r="F244" s="302" t="s">
        <v>90</v>
      </c>
      <c r="G244" s="303" t="s">
        <v>550</v>
      </c>
      <c r="H244" s="303">
        <v>45418</v>
      </c>
      <c r="I244" s="302" t="s">
        <v>92</v>
      </c>
      <c r="J244" s="304">
        <v>501000000</v>
      </c>
      <c r="K244" s="304">
        <v>501000000</v>
      </c>
      <c r="L244" s="304">
        <v>505929076.13</v>
      </c>
      <c r="M244" s="304">
        <v>501000000</v>
      </c>
      <c r="N244" s="305">
        <v>6.8500000000000005E-2</v>
      </c>
      <c r="O244" s="306">
        <v>3.8412086035046629E-3</v>
      </c>
      <c r="P244" s="306">
        <v>1</v>
      </c>
      <c r="Q244" s="306">
        <v>0.18973429027301983</v>
      </c>
      <c r="S244" s="383"/>
    </row>
    <row r="245" spans="1:19" s="307" customFormat="1" ht="15" customHeight="1">
      <c r="A245" s="300"/>
      <c r="B245" s="301" t="s">
        <v>571</v>
      </c>
      <c r="C245" s="341" t="s">
        <v>97</v>
      </c>
      <c r="D245" s="342"/>
      <c r="E245" s="302" t="s">
        <v>89</v>
      </c>
      <c r="F245" s="302" t="s">
        <v>90</v>
      </c>
      <c r="G245" s="303" t="s">
        <v>550</v>
      </c>
      <c r="H245" s="303">
        <v>45418</v>
      </c>
      <c r="I245" s="302" t="s">
        <v>92</v>
      </c>
      <c r="J245" s="304">
        <v>501000000</v>
      </c>
      <c r="K245" s="304">
        <v>501000000</v>
      </c>
      <c r="L245" s="304">
        <v>505929076.13</v>
      </c>
      <c r="M245" s="304">
        <v>501000000</v>
      </c>
      <c r="N245" s="305">
        <v>6.8500000000000005E-2</v>
      </c>
      <c r="O245" s="306">
        <v>3.8412086035046629E-3</v>
      </c>
      <c r="P245" s="306">
        <v>1</v>
      </c>
      <c r="Q245" s="306">
        <v>0.19369886620111368</v>
      </c>
      <c r="S245" s="383"/>
    </row>
    <row r="246" spans="1:19" s="307" customFormat="1" ht="15" customHeight="1">
      <c r="A246" s="300"/>
      <c r="B246" s="301" t="s">
        <v>571</v>
      </c>
      <c r="C246" s="341" t="s">
        <v>97</v>
      </c>
      <c r="D246" s="342"/>
      <c r="E246" s="302" t="s">
        <v>89</v>
      </c>
      <c r="F246" s="302" t="s">
        <v>90</v>
      </c>
      <c r="G246" s="303" t="s">
        <v>550</v>
      </c>
      <c r="H246" s="303">
        <v>45418</v>
      </c>
      <c r="I246" s="302" t="s">
        <v>92</v>
      </c>
      <c r="J246" s="304">
        <v>501000000</v>
      </c>
      <c r="K246" s="304">
        <v>501000000</v>
      </c>
      <c r="L246" s="304">
        <v>505929076.13</v>
      </c>
      <c r="M246" s="304">
        <v>501000000</v>
      </c>
      <c r="N246" s="305">
        <v>6.8500000000000005E-2</v>
      </c>
      <c r="O246" s="306">
        <v>3.8412086035046629E-3</v>
      </c>
      <c r="P246" s="306">
        <v>1</v>
      </c>
      <c r="Q246" s="306">
        <v>0.19766344212920753</v>
      </c>
      <c r="S246" s="383"/>
    </row>
    <row r="247" spans="1:19" s="307" customFormat="1" ht="15" customHeight="1">
      <c r="A247" s="300"/>
      <c r="B247" s="301" t="s">
        <v>571</v>
      </c>
      <c r="C247" s="341" t="s">
        <v>97</v>
      </c>
      <c r="D247" s="342"/>
      <c r="E247" s="302" t="s">
        <v>89</v>
      </c>
      <c r="F247" s="302" t="s">
        <v>90</v>
      </c>
      <c r="G247" s="303" t="s">
        <v>550</v>
      </c>
      <c r="H247" s="303">
        <v>45418</v>
      </c>
      <c r="I247" s="302" t="s">
        <v>92</v>
      </c>
      <c r="J247" s="304">
        <v>501000000</v>
      </c>
      <c r="K247" s="304">
        <v>501000000</v>
      </c>
      <c r="L247" s="304">
        <v>505929076.13</v>
      </c>
      <c r="M247" s="304">
        <v>501000000</v>
      </c>
      <c r="N247" s="305">
        <v>6.8500000000000005E-2</v>
      </c>
      <c r="O247" s="306">
        <v>3.8412086035046629E-3</v>
      </c>
      <c r="P247" s="306">
        <v>1</v>
      </c>
      <c r="Q247" s="306">
        <v>0.20162801805730138</v>
      </c>
      <c r="S247" s="383"/>
    </row>
    <row r="248" spans="1:19" s="307" customFormat="1" ht="15" customHeight="1">
      <c r="A248" s="300"/>
      <c r="B248" s="301" t="s">
        <v>571</v>
      </c>
      <c r="C248" s="341" t="s">
        <v>97</v>
      </c>
      <c r="D248" s="342"/>
      <c r="E248" s="302" t="s">
        <v>89</v>
      </c>
      <c r="F248" s="302" t="s">
        <v>90</v>
      </c>
      <c r="G248" s="303" t="s">
        <v>550</v>
      </c>
      <c r="H248" s="303">
        <v>45418</v>
      </c>
      <c r="I248" s="302" t="s">
        <v>92</v>
      </c>
      <c r="J248" s="304">
        <v>501000000</v>
      </c>
      <c r="K248" s="304">
        <v>501000000</v>
      </c>
      <c r="L248" s="304">
        <v>505929076.13</v>
      </c>
      <c r="M248" s="304">
        <v>501000000</v>
      </c>
      <c r="N248" s="305">
        <v>6.8500000000000005E-2</v>
      </c>
      <c r="O248" s="306">
        <v>3.8412086035046629E-3</v>
      </c>
      <c r="P248" s="306">
        <v>1</v>
      </c>
      <c r="Q248" s="306">
        <v>0.20559259398539523</v>
      </c>
      <c r="S248" s="383"/>
    </row>
    <row r="249" spans="1:19" s="307" customFormat="1" ht="15" customHeight="1">
      <c r="A249" s="300"/>
      <c r="B249" s="301" t="s">
        <v>571</v>
      </c>
      <c r="C249" s="341" t="s">
        <v>97</v>
      </c>
      <c r="D249" s="342"/>
      <c r="E249" s="302" t="s">
        <v>89</v>
      </c>
      <c r="F249" s="302" t="s">
        <v>90</v>
      </c>
      <c r="G249" s="303" t="s">
        <v>550</v>
      </c>
      <c r="H249" s="303">
        <v>45418</v>
      </c>
      <c r="I249" s="302" t="s">
        <v>92</v>
      </c>
      <c r="J249" s="304">
        <v>501000000</v>
      </c>
      <c r="K249" s="304">
        <v>501000000</v>
      </c>
      <c r="L249" s="304">
        <v>505929076.13</v>
      </c>
      <c r="M249" s="304">
        <v>501000000</v>
      </c>
      <c r="N249" s="305">
        <v>6.8500000000000005E-2</v>
      </c>
      <c r="O249" s="306">
        <v>3.8412086035046629E-3</v>
      </c>
      <c r="P249" s="306">
        <v>1</v>
      </c>
      <c r="Q249" s="306">
        <v>0.20955716991348908</v>
      </c>
      <c r="S249" s="383"/>
    </row>
    <row r="250" spans="1:19" s="307" customFormat="1" ht="15" customHeight="1">
      <c r="A250" s="300"/>
      <c r="B250" s="301" t="s">
        <v>571</v>
      </c>
      <c r="C250" s="341" t="s">
        <v>97</v>
      </c>
      <c r="D250" s="342"/>
      <c r="E250" s="302" t="s">
        <v>89</v>
      </c>
      <c r="F250" s="302" t="s">
        <v>90</v>
      </c>
      <c r="G250" s="303">
        <v>44294</v>
      </c>
      <c r="H250" s="303">
        <v>44802</v>
      </c>
      <c r="I250" s="302" t="s">
        <v>92</v>
      </c>
      <c r="J250" s="304">
        <v>500000000</v>
      </c>
      <c r="K250" s="304">
        <v>506884253.39999998</v>
      </c>
      <c r="L250" s="304">
        <v>504606033.94999999</v>
      </c>
      <c r="M250" s="304">
        <v>500000000</v>
      </c>
      <c r="N250" s="305">
        <v>6.8500000000000005E-2</v>
      </c>
      <c r="O250" s="306">
        <v>3.8311635571841593E-3</v>
      </c>
      <c r="P250" s="306">
        <v>1</v>
      </c>
      <c r="Q250" s="306">
        <v>0.21351137818052893</v>
      </c>
      <c r="S250" s="383"/>
    </row>
    <row r="251" spans="1:19" s="307" customFormat="1" ht="15" customHeight="1">
      <c r="A251" s="300"/>
      <c r="B251" s="301" t="s">
        <v>571</v>
      </c>
      <c r="C251" s="341" t="s">
        <v>97</v>
      </c>
      <c r="D251" s="342"/>
      <c r="E251" s="302" t="s">
        <v>89</v>
      </c>
      <c r="F251" s="302" t="s">
        <v>90</v>
      </c>
      <c r="G251" s="303" t="s">
        <v>551</v>
      </c>
      <c r="H251" s="303">
        <v>44802</v>
      </c>
      <c r="I251" s="302" t="s">
        <v>92</v>
      </c>
      <c r="J251" s="304">
        <v>500000000</v>
      </c>
      <c r="K251" s="304">
        <v>512027995</v>
      </c>
      <c r="L251" s="304">
        <v>505377204.80000001</v>
      </c>
      <c r="M251" s="304">
        <v>500000000</v>
      </c>
      <c r="N251" s="305">
        <v>6.8500000000000005E-2</v>
      </c>
      <c r="O251" s="306">
        <v>3.8370185835970528E-3</v>
      </c>
      <c r="P251" s="306">
        <v>1</v>
      </c>
      <c r="Q251" s="306">
        <v>0.21747162951868804</v>
      </c>
      <c r="S251" s="383"/>
    </row>
    <row r="252" spans="1:19" s="307" customFormat="1" ht="15" customHeight="1">
      <c r="A252" s="300"/>
      <c r="B252" s="301" t="s">
        <v>571</v>
      </c>
      <c r="C252" s="341" t="s">
        <v>97</v>
      </c>
      <c r="D252" s="342"/>
      <c r="E252" s="302" t="s">
        <v>89</v>
      </c>
      <c r="F252" s="302" t="s">
        <v>90</v>
      </c>
      <c r="G252" s="303" t="s">
        <v>551</v>
      </c>
      <c r="H252" s="303">
        <v>44802</v>
      </c>
      <c r="I252" s="302" t="s">
        <v>92</v>
      </c>
      <c r="J252" s="304">
        <v>500000000</v>
      </c>
      <c r="K252" s="304">
        <v>512027995</v>
      </c>
      <c r="L252" s="304">
        <v>505377204.80000001</v>
      </c>
      <c r="M252" s="304">
        <v>500000000</v>
      </c>
      <c r="N252" s="305">
        <v>6.8500000000000005E-2</v>
      </c>
      <c r="O252" s="306">
        <v>3.8370185835970528E-3</v>
      </c>
      <c r="P252" s="306">
        <v>1</v>
      </c>
      <c r="Q252" s="306">
        <v>0.22143188085684715</v>
      </c>
      <c r="S252" s="383"/>
    </row>
    <row r="253" spans="1:19" s="307" customFormat="1" ht="15" customHeight="1">
      <c r="A253" s="300"/>
      <c r="B253" s="301" t="s">
        <v>571</v>
      </c>
      <c r="C253" s="341" t="s">
        <v>97</v>
      </c>
      <c r="D253" s="342"/>
      <c r="E253" s="302" t="s">
        <v>89</v>
      </c>
      <c r="F253" s="302" t="s">
        <v>90</v>
      </c>
      <c r="G253" s="303" t="s">
        <v>551</v>
      </c>
      <c r="H253" s="303">
        <v>44802</v>
      </c>
      <c r="I253" s="302" t="s">
        <v>92</v>
      </c>
      <c r="J253" s="304">
        <v>500000000</v>
      </c>
      <c r="K253" s="304">
        <v>512027995</v>
      </c>
      <c r="L253" s="304">
        <v>505377204.80000001</v>
      </c>
      <c r="M253" s="304">
        <v>500000000</v>
      </c>
      <c r="N253" s="305">
        <v>6.8500000000000005E-2</v>
      </c>
      <c r="O253" s="306">
        <v>3.8370185835970528E-3</v>
      </c>
      <c r="P253" s="306">
        <v>1</v>
      </c>
      <c r="Q253" s="306">
        <v>0.22539213219500626</v>
      </c>
      <c r="S253" s="383"/>
    </row>
    <row r="254" spans="1:19" s="307" customFormat="1" ht="15" customHeight="1">
      <c r="A254" s="300"/>
      <c r="B254" s="301" t="s">
        <v>571</v>
      </c>
      <c r="C254" s="341" t="s">
        <v>97</v>
      </c>
      <c r="D254" s="342"/>
      <c r="E254" s="302" t="s">
        <v>89</v>
      </c>
      <c r="F254" s="302" t="s">
        <v>90</v>
      </c>
      <c r="G254" s="303" t="s">
        <v>551</v>
      </c>
      <c r="H254" s="303">
        <v>44802</v>
      </c>
      <c r="I254" s="302" t="s">
        <v>92</v>
      </c>
      <c r="J254" s="304">
        <v>500000000</v>
      </c>
      <c r="K254" s="304">
        <v>512027995</v>
      </c>
      <c r="L254" s="304">
        <v>505377204.80000001</v>
      </c>
      <c r="M254" s="304">
        <v>500000000</v>
      </c>
      <c r="N254" s="305">
        <v>6.8500000000000005E-2</v>
      </c>
      <c r="O254" s="306">
        <v>3.8370185835970528E-3</v>
      </c>
      <c r="P254" s="306">
        <v>1</v>
      </c>
      <c r="Q254" s="306">
        <v>0.22935238353316537</v>
      </c>
      <c r="S254" s="383"/>
    </row>
    <row r="255" spans="1:19" s="307" customFormat="1" ht="15" customHeight="1">
      <c r="A255" s="300"/>
      <c r="B255" s="301" t="s">
        <v>571</v>
      </c>
      <c r="C255" s="341" t="s">
        <v>97</v>
      </c>
      <c r="D255" s="342"/>
      <c r="E255" s="302" t="s">
        <v>89</v>
      </c>
      <c r="F255" s="302" t="s">
        <v>90</v>
      </c>
      <c r="G255" s="303" t="s">
        <v>551</v>
      </c>
      <c r="H255" s="303">
        <v>44802</v>
      </c>
      <c r="I255" s="302" t="s">
        <v>92</v>
      </c>
      <c r="J255" s="304">
        <v>500000000</v>
      </c>
      <c r="K255" s="304">
        <v>512027995</v>
      </c>
      <c r="L255" s="304">
        <v>505377204.80000001</v>
      </c>
      <c r="M255" s="304">
        <v>500000000</v>
      </c>
      <c r="N255" s="305">
        <v>6.8500000000000005E-2</v>
      </c>
      <c r="O255" s="306">
        <v>3.8370185835970528E-3</v>
      </c>
      <c r="P255" s="306">
        <v>1</v>
      </c>
      <c r="Q255" s="306">
        <v>0.23331263487132448</v>
      </c>
      <c r="S255" s="383"/>
    </row>
    <row r="256" spans="1:19" s="307" customFormat="1" ht="15" customHeight="1">
      <c r="A256" s="300"/>
      <c r="B256" s="301" t="s">
        <v>571</v>
      </c>
      <c r="C256" s="341" t="s">
        <v>97</v>
      </c>
      <c r="D256" s="342"/>
      <c r="E256" s="302" t="s">
        <v>89</v>
      </c>
      <c r="F256" s="302" t="s">
        <v>90</v>
      </c>
      <c r="G256" s="303" t="s">
        <v>551</v>
      </c>
      <c r="H256" s="303">
        <v>44802</v>
      </c>
      <c r="I256" s="302" t="s">
        <v>92</v>
      </c>
      <c r="J256" s="304">
        <v>500000000</v>
      </c>
      <c r="K256" s="304">
        <v>512027995</v>
      </c>
      <c r="L256" s="304">
        <v>505377204.80000001</v>
      </c>
      <c r="M256" s="304">
        <v>500000000</v>
      </c>
      <c r="N256" s="305">
        <v>6.8500000000000005E-2</v>
      </c>
      <c r="O256" s="306">
        <v>3.8370185835970528E-3</v>
      </c>
      <c r="P256" s="306">
        <v>1</v>
      </c>
      <c r="Q256" s="306">
        <v>0.23727288620948359</v>
      </c>
      <c r="S256" s="383"/>
    </row>
    <row r="257" spans="1:19" s="307" customFormat="1" ht="15" customHeight="1">
      <c r="A257" s="300"/>
      <c r="B257" s="301" t="s">
        <v>571</v>
      </c>
      <c r="C257" s="341" t="s">
        <v>97</v>
      </c>
      <c r="D257" s="342"/>
      <c r="E257" s="302" t="s">
        <v>89</v>
      </c>
      <c r="F257" s="302" t="s">
        <v>90</v>
      </c>
      <c r="G257" s="303" t="s">
        <v>551</v>
      </c>
      <c r="H257" s="303">
        <v>44802</v>
      </c>
      <c r="I257" s="302" t="s">
        <v>92</v>
      </c>
      <c r="J257" s="304">
        <v>500000000</v>
      </c>
      <c r="K257" s="304">
        <v>512027995</v>
      </c>
      <c r="L257" s="304">
        <v>505377204.80000001</v>
      </c>
      <c r="M257" s="304">
        <v>500000000</v>
      </c>
      <c r="N257" s="305">
        <v>6.8500000000000005E-2</v>
      </c>
      <c r="O257" s="306">
        <v>3.8370185835970528E-3</v>
      </c>
      <c r="P257" s="306">
        <v>1</v>
      </c>
      <c r="Q257" s="306">
        <v>0.2412331375476427</v>
      </c>
      <c r="S257" s="383"/>
    </row>
    <row r="258" spans="1:19" s="307" customFormat="1" ht="15" customHeight="1">
      <c r="A258" s="300"/>
      <c r="B258" s="301" t="s">
        <v>571</v>
      </c>
      <c r="C258" s="341" t="s">
        <v>97</v>
      </c>
      <c r="D258" s="342"/>
      <c r="E258" s="302" t="s">
        <v>89</v>
      </c>
      <c r="F258" s="302" t="s">
        <v>90</v>
      </c>
      <c r="G258" s="303" t="s">
        <v>552</v>
      </c>
      <c r="H258" s="303">
        <v>44802</v>
      </c>
      <c r="I258" s="302" t="s">
        <v>92</v>
      </c>
      <c r="J258" s="304">
        <v>500000000</v>
      </c>
      <c r="K258" s="304">
        <v>506491692</v>
      </c>
      <c r="L258" s="304">
        <v>505161311.14999998</v>
      </c>
      <c r="M258" s="304">
        <v>500000000</v>
      </c>
      <c r="N258" s="305">
        <v>6.8500000000000005E-2</v>
      </c>
      <c r="O258" s="306">
        <v>3.8353794357699196E-3</v>
      </c>
      <c r="P258" s="306">
        <v>1</v>
      </c>
      <c r="Q258" s="306">
        <v>0.2451916970937934</v>
      </c>
      <c r="S258" s="383"/>
    </row>
    <row r="259" spans="1:19" s="307" customFormat="1" ht="15" customHeight="1">
      <c r="A259" s="300"/>
      <c r="B259" s="301" t="s">
        <v>571</v>
      </c>
      <c r="C259" s="341" t="s">
        <v>97</v>
      </c>
      <c r="D259" s="342"/>
      <c r="E259" s="302" t="s">
        <v>89</v>
      </c>
      <c r="F259" s="302" t="s">
        <v>90</v>
      </c>
      <c r="G259" s="303" t="s">
        <v>552</v>
      </c>
      <c r="H259" s="303">
        <v>44802</v>
      </c>
      <c r="I259" s="302" t="s">
        <v>92</v>
      </c>
      <c r="J259" s="304">
        <v>500000000</v>
      </c>
      <c r="K259" s="304">
        <v>506491692</v>
      </c>
      <c r="L259" s="304">
        <v>505161311.14999998</v>
      </c>
      <c r="M259" s="304">
        <v>500000000</v>
      </c>
      <c r="N259" s="305">
        <v>6.8500000000000005E-2</v>
      </c>
      <c r="O259" s="306">
        <v>3.8353794357699196E-3</v>
      </c>
      <c r="P259" s="306">
        <v>1</v>
      </c>
      <c r="Q259" s="306">
        <v>0.24915025663994411</v>
      </c>
      <c r="S259" s="383"/>
    </row>
    <row r="260" spans="1:19" s="307" customFormat="1" ht="15" customHeight="1">
      <c r="A260" s="300"/>
      <c r="B260" s="301" t="s">
        <v>571</v>
      </c>
      <c r="C260" s="341" t="s">
        <v>97</v>
      </c>
      <c r="D260" s="342"/>
      <c r="E260" s="302" t="s">
        <v>89</v>
      </c>
      <c r="F260" s="302" t="s">
        <v>90</v>
      </c>
      <c r="G260" s="303">
        <v>44533</v>
      </c>
      <c r="H260" s="303">
        <v>44802</v>
      </c>
      <c r="I260" s="302" t="s">
        <v>92</v>
      </c>
      <c r="J260" s="304">
        <v>500000000</v>
      </c>
      <c r="K260" s="304">
        <v>502800342.44999999</v>
      </c>
      <c r="L260" s="304">
        <v>505167999.39999998</v>
      </c>
      <c r="M260" s="304">
        <v>500000000</v>
      </c>
      <c r="N260" s="305">
        <v>6.8500000000000005E-2</v>
      </c>
      <c r="O260" s="306">
        <v>3.8354302155425291E-3</v>
      </c>
      <c r="P260" s="306">
        <v>1</v>
      </c>
      <c r="Q260" s="306">
        <v>0.25310886859675119</v>
      </c>
      <c r="S260" s="383"/>
    </row>
    <row r="261" spans="1:19" s="307" customFormat="1" ht="15" customHeight="1">
      <c r="A261" s="300"/>
      <c r="B261" s="301" t="s">
        <v>571</v>
      </c>
      <c r="C261" s="341" t="s">
        <v>97</v>
      </c>
      <c r="D261" s="342"/>
      <c r="E261" s="302" t="s">
        <v>89</v>
      </c>
      <c r="F261" s="302" t="s">
        <v>90</v>
      </c>
      <c r="G261" s="303">
        <v>44533</v>
      </c>
      <c r="H261" s="303">
        <v>44802</v>
      </c>
      <c r="I261" s="302" t="s">
        <v>92</v>
      </c>
      <c r="J261" s="304">
        <v>500000000</v>
      </c>
      <c r="K261" s="304">
        <v>502800342.44999999</v>
      </c>
      <c r="L261" s="304">
        <v>505167999.39999998</v>
      </c>
      <c r="M261" s="304">
        <v>500000000</v>
      </c>
      <c r="N261" s="305">
        <v>6.8500000000000005E-2</v>
      </c>
      <c r="O261" s="306">
        <v>3.8354302155425291E-3</v>
      </c>
      <c r="P261" s="306">
        <v>1</v>
      </c>
      <c r="Q261" s="306">
        <v>0.25706748055355827</v>
      </c>
      <c r="S261" s="383"/>
    </row>
    <row r="262" spans="1:19" s="307" customFormat="1" ht="15" customHeight="1">
      <c r="A262" s="300"/>
      <c r="B262" s="301" t="s">
        <v>571</v>
      </c>
      <c r="C262" s="341" t="s">
        <v>97</v>
      </c>
      <c r="D262" s="342"/>
      <c r="E262" s="302" t="s">
        <v>89</v>
      </c>
      <c r="F262" s="302" t="s">
        <v>90</v>
      </c>
      <c r="G262" s="303">
        <v>44533</v>
      </c>
      <c r="H262" s="303">
        <v>44802</v>
      </c>
      <c r="I262" s="302" t="s">
        <v>92</v>
      </c>
      <c r="J262" s="304">
        <v>500000000</v>
      </c>
      <c r="K262" s="304">
        <v>502800342.44999999</v>
      </c>
      <c r="L262" s="304">
        <v>505167999.39999998</v>
      </c>
      <c r="M262" s="304">
        <v>500000000</v>
      </c>
      <c r="N262" s="305">
        <v>6.8500000000000005E-2</v>
      </c>
      <c r="O262" s="306">
        <v>3.8354302155425291E-3</v>
      </c>
      <c r="P262" s="306">
        <v>1</v>
      </c>
      <c r="Q262" s="306">
        <v>0.26102609251036535</v>
      </c>
      <c r="S262" s="383"/>
    </row>
    <row r="263" spans="1:19" s="307" customFormat="1" ht="15" customHeight="1">
      <c r="A263" s="300"/>
      <c r="B263" s="301" t="s">
        <v>571</v>
      </c>
      <c r="C263" s="341" t="s">
        <v>97</v>
      </c>
      <c r="D263" s="342"/>
      <c r="E263" s="302" t="s">
        <v>89</v>
      </c>
      <c r="F263" s="302" t="s">
        <v>90</v>
      </c>
      <c r="G263" s="303" t="s">
        <v>538</v>
      </c>
      <c r="H263" s="303">
        <v>44802</v>
      </c>
      <c r="I263" s="302" t="s">
        <v>92</v>
      </c>
      <c r="J263" s="304">
        <v>500000000</v>
      </c>
      <c r="K263" s="304">
        <v>508794305.19999999</v>
      </c>
      <c r="L263" s="304">
        <v>505318616.75</v>
      </c>
      <c r="M263" s="304">
        <v>500000000</v>
      </c>
      <c r="N263" s="305">
        <v>6.8500000000000005E-2</v>
      </c>
      <c r="O263" s="306">
        <v>3.8365737605332273E-3</v>
      </c>
      <c r="P263" s="306">
        <v>1</v>
      </c>
      <c r="Q263" s="306">
        <v>0.26498588473916773</v>
      </c>
      <c r="S263" s="383"/>
    </row>
    <row r="264" spans="1:19" s="307" customFormat="1" ht="15" customHeight="1">
      <c r="A264" s="300"/>
      <c r="B264" s="301" t="s">
        <v>571</v>
      </c>
      <c r="C264" s="341" t="s">
        <v>97</v>
      </c>
      <c r="D264" s="342"/>
      <c r="E264" s="302" t="s">
        <v>89</v>
      </c>
      <c r="F264" s="302" t="s">
        <v>90</v>
      </c>
      <c r="G264" s="303" t="s">
        <v>538</v>
      </c>
      <c r="H264" s="303">
        <v>44802</v>
      </c>
      <c r="I264" s="302" t="s">
        <v>92</v>
      </c>
      <c r="J264" s="304">
        <v>500000000</v>
      </c>
      <c r="K264" s="304">
        <v>508794305.19999999</v>
      </c>
      <c r="L264" s="304">
        <v>505318616.75</v>
      </c>
      <c r="M264" s="304">
        <v>500000000</v>
      </c>
      <c r="N264" s="305">
        <v>6.8500000000000005E-2</v>
      </c>
      <c r="O264" s="306">
        <v>3.8365737605332273E-3</v>
      </c>
      <c r="P264" s="306">
        <v>1</v>
      </c>
      <c r="Q264" s="306">
        <v>0.26894567696797012</v>
      </c>
      <c r="S264" s="383"/>
    </row>
    <row r="265" spans="1:19" s="307" customFormat="1" ht="15" customHeight="1">
      <c r="A265" s="300"/>
      <c r="B265" s="301" t="s">
        <v>571</v>
      </c>
      <c r="C265" s="341" t="s">
        <v>97</v>
      </c>
      <c r="D265" s="342"/>
      <c r="E265" s="302" t="s">
        <v>89</v>
      </c>
      <c r="F265" s="302" t="s">
        <v>90</v>
      </c>
      <c r="G265" s="303" t="s">
        <v>538</v>
      </c>
      <c r="H265" s="303">
        <v>44802</v>
      </c>
      <c r="I265" s="302" t="s">
        <v>92</v>
      </c>
      <c r="J265" s="304">
        <v>500000000</v>
      </c>
      <c r="K265" s="304">
        <v>508794305.19999999</v>
      </c>
      <c r="L265" s="304">
        <v>505318616.75</v>
      </c>
      <c r="M265" s="304">
        <v>500000000</v>
      </c>
      <c r="N265" s="305">
        <v>6.8500000000000005E-2</v>
      </c>
      <c r="O265" s="306">
        <v>3.8365737605332273E-3</v>
      </c>
      <c r="P265" s="306">
        <v>1</v>
      </c>
      <c r="Q265" s="306">
        <v>0.2729054691967725</v>
      </c>
      <c r="S265" s="383"/>
    </row>
    <row r="266" spans="1:19" s="307" customFormat="1" ht="15" customHeight="1">
      <c r="A266" s="300"/>
      <c r="B266" s="301" t="s">
        <v>571</v>
      </c>
      <c r="C266" s="341" t="s">
        <v>97</v>
      </c>
      <c r="D266" s="342"/>
      <c r="E266" s="302" t="s">
        <v>89</v>
      </c>
      <c r="F266" s="302" t="s">
        <v>90</v>
      </c>
      <c r="G266" s="303" t="s">
        <v>553</v>
      </c>
      <c r="H266" s="303">
        <v>45348</v>
      </c>
      <c r="I266" s="302" t="s">
        <v>92</v>
      </c>
      <c r="J266" s="304">
        <v>545000000</v>
      </c>
      <c r="K266" s="304">
        <v>545818247.20000005</v>
      </c>
      <c r="L266" s="304">
        <v>558032577.59000003</v>
      </c>
      <c r="M266" s="304">
        <v>545000000</v>
      </c>
      <c r="N266" s="305">
        <v>6.8500000000000005E-2</v>
      </c>
      <c r="O266" s="306">
        <v>4.236798474740771E-3</v>
      </c>
      <c r="P266" s="306">
        <v>1</v>
      </c>
      <c r="Q266" s="306">
        <v>0.27727834007647861</v>
      </c>
      <c r="S266" s="383"/>
    </row>
    <row r="267" spans="1:19" s="307" customFormat="1" ht="15" customHeight="1">
      <c r="A267" s="300"/>
      <c r="B267" s="301" t="s">
        <v>571</v>
      </c>
      <c r="C267" s="341" t="s">
        <v>530</v>
      </c>
      <c r="D267" s="342"/>
      <c r="E267" s="302" t="s">
        <v>89</v>
      </c>
      <c r="F267" s="302" t="s">
        <v>90</v>
      </c>
      <c r="G267" s="303">
        <v>44545</v>
      </c>
      <c r="H267" s="303">
        <v>44915</v>
      </c>
      <c r="I267" s="302" t="s">
        <v>92</v>
      </c>
      <c r="J267" s="304">
        <v>250000000</v>
      </c>
      <c r="K267" s="304">
        <v>250000000</v>
      </c>
      <c r="L267" s="304">
        <v>250761549.47999999</v>
      </c>
      <c r="M267" s="304">
        <v>250000000</v>
      </c>
      <c r="N267" s="305">
        <v>7.0000000000000007E-2</v>
      </c>
      <c r="O267" s="306">
        <v>1.9038783630676963E-3</v>
      </c>
      <c r="P267" s="306">
        <v>1</v>
      </c>
      <c r="Q267" s="306">
        <v>0.27924336491823026</v>
      </c>
      <c r="S267" s="383"/>
    </row>
    <row r="268" spans="1:19" s="307" customFormat="1" ht="15" customHeight="1">
      <c r="A268" s="300"/>
      <c r="B268" s="301" t="s">
        <v>571</v>
      </c>
      <c r="C268" s="341" t="s">
        <v>530</v>
      </c>
      <c r="D268" s="342"/>
      <c r="E268" s="302" t="s">
        <v>89</v>
      </c>
      <c r="F268" s="302" t="s">
        <v>90</v>
      </c>
      <c r="G268" s="303">
        <v>44545</v>
      </c>
      <c r="H268" s="303">
        <v>44915</v>
      </c>
      <c r="I268" s="302" t="s">
        <v>92</v>
      </c>
      <c r="J268" s="304">
        <v>250000000</v>
      </c>
      <c r="K268" s="304">
        <v>250000000</v>
      </c>
      <c r="L268" s="304">
        <v>250761549.47999999</v>
      </c>
      <c r="M268" s="304">
        <v>250000000</v>
      </c>
      <c r="N268" s="305">
        <v>7.0000000000000007E-2</v>
      </c>
      <c r="O268" s="306">
        <v>1.9038783630676963E-3</v>
      </c>
      <c r="P268" s="306">
        <v>1</v>
      </c>
      <c r="Q268" s="306">
        <v>0.28120838975998191</v>
      </c>
      <c r="S268" s="383"/>
    </row>
    <row r="269" spans="1:19" s="307" customFormat="1" ht="15" customHeight="1">
      <c r="A269" s="300"/>
      <c r="B269" s="301" t="s">
        <v>571</v>
      </c>
      <c r="C269" s="341" t="s">
        <v>530</v>
      </c>
      <c r="D269" s="342"/>
      <c r="E269" s="302" t="s">
        <v>89</v>
      </c>
      <c r="F269" s="302" t="s">
        <v>90</v>
      </c>
      <c r="G269" s="303">
        <v>44545</v>
      </c>
      <c r="H269" s="303">
        <v>44915</v>
      </c>
      <c r="I269" s="302" t="s">
        <v>92</v>
      </c>
      <c r="J269" s="304">
        <v>250000000</v>
      </c>
      <c r="K269" s="304">
        <v>250000000</v>
      </c>
      <c r="L269" s="304">
        <v>250761549.47999999</v>
      </c>
      <c r="M269" s="304">
        <v>250000000</v>
      </c>
      <c r="N269" s="305">
        <v>7.0000000000000007E-2</v>
      </c>
      <c r="O269" s="306">
        <v>1.9038783630676963E-3</v>
      </c>
      <c r="P269" s="306">
        <v>1</v>
      </c>
      <c r="Q269" s="306">
        <v>0.28317341460173356</v>
      </c>
      <c r="S269" s="383"/>
    </row>
    <row r="270" spans="1:19" s="307" customFormat="1" ht="15" customHeight="1">
      <c r="A270" s="300"/>
      <c r="B270" s="301" t="s">
        <v>571</v>
      </c>
      <c r="C270" s="341" t="s">
        <v>530</v>
      </c>
      <c r="D270" s="342"/>
      <c r="E270" s="302" t="s">
        <v>89</v>
      </c>
      <c r="F270" s="302" t="s">
        <v>90</v>
      </c>
      <c r="G270" s="303">
        <v>44545</v>
      </c>
      <c r="H270" s="303">
        <v>44915</v>
      </c>
      <c r="I270" s="302" t="s">
        <v>92</v>
      </c>
      <c r="J270" s="304">
        <v>250000000</v>
      </c>
      <c r="K270" s="304">
        <v>250000000</v>
      </c>
      <c r="L270" s="304">
        <v>250761549.47999999</v>
      </c>
      <c r="M270" s="304">
        <v>250000000</v>
      </c>
      <c r="N270" s="305">
        <v>7.0000000000000007E-2</v>
      </c>
      <c r="O270" s="306">
        <v>1.9038783630676963E-3</v>
      </c>
      <c r="P270" s="306">
        <v>1</v>
      </c>
      <c r="Q270" s="306">
        <v>0.28513843944348521</v>
      </c>
      <c r="S270" s="383"/>
    </row>
    <row r="271" spans="1:19" s="307" customFormat="1" ht="15" customHeight="1">
      <c r="A271" s="300"/>
      <c r="B271" s="301" t="s">
        <v>571</v>
      </c>
      <c r="C271" s="341" t="s">
        <v>530</v>
      </c>
      <c r="D271" s="342"/>
      <c r="E271" s="302" t="s">
        <v>89</v>
      </c>
      <c r="F271" s="302" t="s">
        <v>90</v>
      </c>
      <c r="G271" s="303">
        <v>44545</v>
      </c>
      <c r="H271" s="303">
        <v>44915</v>
      </c>
      <c r="I271" s="302" t="s">
        <v>92</v>
      </c>
      <c r="J271" s="304">
        <v>250000000</v>
      </c>
      <c r="K271" s="304">
        <v>250000000</v>
      </c>
      <c r="L271" s="304">
        <v>250761549.47999999</v>
      </c>
      <c r="M271" s="304">
        <v>250000000</v>
      </c>
      <c r="N271" s="305">
        <v>7.0000000000000007E-2</v>
      </c>
      <c r="O271" s="306">
        <v>1.9038783630676963E-3</v>
      </c>
      <c r="P271" s="306">
        <v>1</v>
      </c>
      <c r="Q271" s="306">
        <v>0.28710346428523686</v>
      </c>
      <c r="S271" s="383"/>
    </row>
    <row r="272" spans="1:19" s="307" customFormat="1" ht="15" customHeight="1">
      <c r="A272" s="300"/>
      <c r="B272" s="301" t="s">
        <v>571</v>
      </c>
      <c r="C272" s="341" t="s">
        <v>530</v>
      </c>
      <c r="D272" s="342"/>
      <c r="E272" s="302" t="s">
        <v>89</v>
      </c>
      <c r="F272" s="302" t="s">
        <v>90</v>
      </c>
      <c r="G272" s="303">
        <v>44545</v>
      </c>
      <c r="H272" s="303">
        <v>44915</v>
      </c>
      <c r="I272" s="302" t="s">
        <v>92</v>
      </c>
      <c r="J272" s="304">
        <v>250000000</v>
      </c>
      <c r="K272" s="304">
        <v>250000000</v>
      </c>
      <c r="L272" s="304">
        <v>250761549.47999999</v>
      </c>
      <c r="M272" s="304">
        <v>250000000</v>
      </c>
      <c r="N272" s="305">
        <v>7.0000000000000007E-2</v>
      </c>
      <c r="O272" s="306">
        <v>1.9038783630676963E-3</v>
      </c>
      <c r="P272" s="306">
        <v>1</v>
      </c>
      <c r="Q272" s="306">
        <v>0.28906848912698851</v>
      </c>
      <c r="S272" s="383"/>
    </row>
    <row r="273" spans="1:19" s="307" customFormat="1" ht="15" customHeight="1">
      <c r="A273" s="300"/>
      <c r="B273" s="301" t="s">
        <v>571</v>
      </c>
      <c r="C273" s="341" t="s">
        <v>530</v>
      </c>
      <c r="D273" s="342"/>
      <c r="E273" s="302" t="s">
        <v>89</v>
      </c>
      <c r="F273" s="302" t="s">
        <v>90</v>
      </c>
      <c r="G273" s="303">
        <v>44545</v>
      </c>
      <c r="H273" s="303">
        <v>44915</v>
      </c>
      <c r="I273" s="302" t="s">
        <v>92</v>
      </c>
      <c r="J273" s="304">
        <v>250000000</v>
      </c>
      <c r="K273" s="304">
        <v>250000000</v>
      </c>
      <c r="L273" s="304">
        <v>250761549.47999999</v>
      </c>
      <c r="M273" s="304">
        <v>250000000</v>
      </c>
      <c r="N273" s="305">
        <v>7.0000000000000007E-2</v>
      </c>
      <c r="O273" s="306">
        <v>1.9038783630676963E-3</v>
      </c>
      <c r="P273" s="306">
        <v>1</v>
      </c>
      <c r="Q273" s="306">
        <v>0.29103351396874017</v>
      </c>
      <c r="S273" s="383"/>
    </row>
    <row r="274" spans="1:19" s="307" customFormat="1" ht="15" customHeight="1">
      <c r="A274" s="300"/>
      <c r="B274" s="301" t="s">
        <v>571</v>
      </c>
      <c r="C274" s="341" t="s">
        <v>530</v>
      </c>
      <c r="D274" s="342"/>
      <c r="E274" s="302" t="s">
        <v>89</v>
      </c>
      <c r="F274" s="302" t="s">
        <v>90</v>
      </c>
      <c r="G274" s="303">
        <v>44545</v>
      </c>
      <c r="H274" s="303">
        <v>44915</v>
      </c>
      <c r="I274" s="302" t="s">
        <v>92</v>
      </c>
      <c r="J274" s="304">
        <v>250000000</v>
      </c>
      <c r="K274" s="304">
        <v>250000000</v>
      </c>
      <c r="L274" s="304">
        <v>250761549.47999999</v>
      </c>
      <c r="M274" s="304">
        <v>250000000</v>
      </c>
      <c r="N274" s="305">
        <v>7.0000000000000007E-2</v>
      </c>
      <c r="O274" s="306">
        <v>1.9038783630676963E-3</v>
      </c>
      <c r="P274" s="306">
        <v>1</v>
      </c>
      <c r="Q274" s="306">
        <v>0.29299853881049182</v>
      </c>
      <c r="S274" s="383"/>
    </row>
    <row r="275" spans="1:19" s="307" customFormat="1" ht="15" customHeight="1">
      <c r="A275" s="300"/>
      <c r="B275" s="301" t="s">
        <v>571</v>
      </c>
      <c r="C275" s="341" t="s">
        <v>530</v>
      </c>
      <c r="D275" s="342"/>
      <c r="E275" s="302" t="s">
        <v>89</v>
      </c>
      <c r="F275" s="302" t="s">
        <v>90</v>
      </c>
      <c r="G275" s="303">
        <v>44545</v>
      </c>
      <c r="H275" s="303">
        <v>44915</v>
      </c>
      <c r="I275" s="302" t="s">
        <v>92</v>
      </c>
      <c r="J275" s="304">
        <v>250000000</v>
      </c>
      <c r="K275" s="304">
        <v>250000000</v>
      </c>
      <c r="L275" s="304">
        <v>250761549.47999999</v>
      </c>
      <c r="M275" s="304">
        <v>250000000</v>
      </c>
      <c r="N275" s="305">
        <v>7.0000000000000007E-2</v>
      </c>
      <c r="O275" s="306">
        <v>1.9038783630676963E-3</v>
      </c>
      <c r="P275" s="306">
        <v>1</v>
      </c>
      <c r="Q275" s="306">
        <v>0.29496356365224347</v>
      </c>
      <c r="S275" s="383"/>
    </row>
    <row r="276" spans="1:19" s="307" customFormat="1" ht="15" customHeight="1">
      <c r="A276" s="300"/>
      <c r="B276" s="301" t="s">
        <v>571</v>
      </c>
      <c r="C276" s="341" t="s">
        <v>530</v>
      </c>
      <c r="D276" s="342"/>
      <c r="E276" s="302" t="s">
        <v>89</v>
      </c>
      <c r="F276" s="302" t="s">
        <v>90</v>
      </c>
      <c r="G276" s="303">
        <v>44545</v>
      </c>
      <c r="H276" s="303">
        <v>44915</v>
      </c>
      <c r="I276" s="302" t="s">
        <v>92</v>
      </c>
      <c r="J276" s="304">
        <v>250000000</v>
      </c>
      <c r="K276" s="304">
        <v>250000000</v>
      </c>
      <c r="L276" s="304">
        <v>250761549.47999999</v>
      </c>
      <c r="M276" s="304">
        <v>250000000</v>
      </c>
      <c r="N276" s="305">
        <v>7.0000000000000007E-2</v>
      </c>
      <c r="O276" s="306">
        <v>1.9038783630676963E-3</v>
      </c>
      <c r="P276" s="306">
        <v>1</v>
      </c>
      <c r="Q276" s="306">
        <v>0.29692858849399512</v>
      </c>
      <c r="S276" s="383"/>
    </row>
    <row r="277" spans="1:19" s="307" customFormat="1" ht="15" customHeight="1">
      <c r="A277" s="300"/>
      <c r="B277" s="301" t="s">
        <v>571</v>
      </c>
      <c r="C277" s="341" t="s">
        <v>530</v>
      </c>
      <c r="D277" s="342"/>
      <c r="E277" s="302" t="s">
        <v>89</v>
      </c>
      <c r="F277" s="302" t="s">
        <v>90</v>
      </c>
      <c r="G277" s="303">
        <v>44545</v>
      </c>
      <c r="H277" s="303">
        <v>44915</v>
      </c>
      <c r="I277" s="302" t="s">
        <v>92</v>
      </c>
      <c r="J277" s="304">
        <v>250000000</v>
      </c>
      <c r="K277" s="304">
        <v>250000000</v>
      </c>
      <c r="L277" s="304">
        <v>250761549.47999999</v>
      </c>
      <c r="M277" s="304">
        <v>250000000</v>
      </c>
      <c r="N277" s="305">
        <v>7.0000000000000007E-2</v>
      </c>
      <c r="O277" s="306">
        <v>1.9038783630676963E-3</v>
      </c>
      <c r="P277" s="306">
        <v>1</v>
      </c>
      <c r="Q277" s="306">
        <v>0.29889361333574677</v>
      </c>
      <c r="S277" s="383"/>
    </row>
    <row r="278" spans="1:19" s="307" customFormat="1" ht="15" customHeight="1">
      <c r="A278" s="300"/>
      <c r="B278" s="301" t="s">
        <v>571</v>
      </c>
      <c r="C278" s="341" t="s">
        <v>530</v>
      </c>
      <c r="D278" s="342"/>
      <c r="E278" s="302" t="s">
        <v>89</v>
      </c>
      <c r="F278" s="302" t="s">
        <v>90</v>
      </c>
      <c r="G278" s="303">
        <v>44545</v>
      </c>
      <c r="H278" s="303">
        <v>44915</v>
      </c>
      <c r="I278" s="302" t="s">
        <v>92</v>
      </c>
      <c r="J278" s="304">
        <v>250000000</v>
      </c>
      <c r="K278" s="304">
        <v>250000000</v>
      </c>
      <c r="L278" s="304">
        <v>250761549.47999999</v>
      </c>
      <c r="M278" s="304">
        <v>250000000</v>
      </c>
      <c r="N278" s="305">
        <v>7.0000000000000007E-2</v>
      </c>
      <c r="O278" s="306">
        <v>1.9038783630676963E-3</v>
      </c>
      <c r="P278" s="306">
        <v>1</v>
      </c>
      <c r="Q278" s="306">
        <v>0.30085863817749842</v>
      </c>
      <c r="S278" s="383"/>
    </row>
    <row r="279" spans="1:19" s="307" customFormat="1" ht="15" customHeight="1">
      <c r="A279" s="300"/>
      <c r="B279" s="301" t="s">
        <v>93</v>
      </c>
      <c r="C279" s="341" t="s">
        <v>531</v>
      </c>
      <c r="D279" s="342"/>
      <c r="E279" s="302" t="s">
        <v>94</v>
      </c>
      <c r="F279" s="302" t="s">
        <v>90</v>
      </c>
      <c r="G279" s="303" t="s">
        <v>554</v>
      </c>
      <c r="H279" s="303">
        <v>47050</v>
      </c>
      <c r="I279" s="302" t="s">
        <v>92</v>
      </c>
      <c r="J279" s="304">
        <v>2500000000</v>
      </c>
      <c r="K279" s="304">
        <v>2841052500</v>
      </c>
      <c r="L279" s="304">
        <v>2774535531.25</v>
      </c>
      <c r="M279" s="304">
        <v>2500000000</v>
      </c>
      <c r="N279" s="305">
        <v>7.9000000000000001E-2</v>
      </c>
      <c r="O279" s="306">
        <v>2.1065343456616016E-2</v>
      </c>
      <c r="P279" s="306">
        <v>1</v>
      </c>
      <c r="Q279" s="306">
        <v>0.32260053303552078</v>
      </c>
      <c r="S279" s="383"/>
    </row>
    <row r="280" spans="1:19" s="307" customFormat="1" ht="15" customHeight="1">
      <c r="A280" s="300"/>
      <c r="B280" s="301" t="s">
        <v>93</v>
      </c>
      <c r="C280" s="341" t="s">
        <v>531</v>
      </c>
      <c r="D280" s="342"/>
      <c r="E280" s="302" t="s">
        <v>94</v>
      </c>
      <c r="F280" s="302" t="s">
        <v>90</v>
      </c>
      <c r="G280" s="303" t="s">
        <v>95</v>
      </c>
      <c r="H280" s="303">
        <v>47050</v>
      </c>
      <c r="I280" s="302" t="s">
        <v>92</v>
      </c>
      <c r="J280" s="304">
        <v>2500000000</v>
      </c>
      <c r="K280" s="304">
        <v>2630033688</v>
      </c>
      <c r="L280" s="304">
        <v>2584369391.25</v>
      </c>
      <c r="M280" s="304">
        <v>2500000000</v>
      </c>
      <c r="N280" s="305">
        <v>7.9000000000000001E-2</v>
      </c>
      <c r="O280" s="306">
        <v>1.9621528804469837E-2</v>
      </c>
      <c r="P280" s="306">
        <v>1</v>
      </c>
      <c r="Q280" s="306">
        <v>0.34285224253643826</v>
      </c>
      <c r="S280" s="383"/>
    </row>
    <row r="281" spans="1:19" s="307" customFormat="1" ht="15" customHeight="1">
      <c r="A281" s="300"/>
      <c r="B281" s="301" t="s">
        <v>93</v>
      </c>
      <c r="C281" s="341" t="s">
        <v>531</v>
      </c>
      <c r="D281" s="342"/>
      <c r="E281" s="302" t="s">
        <v>94</v>
      </c>
      <c r="F281" s="302" t="s">
        <v>90</v>
      </c>
      <c r="G281" s="303" t="s">
        <v>100</v>
      </c>
      <c r="H281" s="303">
        <v>47050</v>
      </c>
      <c r="I281" s="302" t="s">
        <v>92</v>
      </c>
      <c r="J281" s="304">
        <v>3425000000</v>
      </c>
      <c r="K281" s="304">
        <v>3825682831</v>
      </c>
      <c r="L281" s="304">
        <v>3507482672.4400001</v>
      </c>
      <c r="M281" s="304">
        <v>3425000000</v>
      </c>
      <c r="N281" s="305">
        <v>7.9000000000000001E-2</v>
      </c>
      <c r="O281" s="306">
        <v>2.6630160735332271E-2</v>
      </c>
      <c r="P281" s="306">
        <v>1</v>
      </c>
      <c r="Q281" s="306">
        <v>0.37033767879112156</v>
      </c>
      <c r="S281" s="383"/>
    </row>
    <row r="282" spans="1:19" s="307" customFormat="1" ht="15" customHeight="1">
      <c r="A282" s="300"/>
      <c r="B282" s="301" t="s">
        <v>93</v>
      </c>
      <c r="C282" s="341" t="s">
        <v>531</v>
      </c>
      <c r="D282" s="342"/>
      <c r="E282" s="302" t="s">
        <v>94</v>
      </c>
      <c r="F282" s="302" t="s">
        <v>90</v>
      </c>
      <c r="G282" s="303" t="s">
        <v>555</v>
      </c>
      <c r="H282" s="303">
        <v>47050</v>
      </c>
      <c r="I282" s="302" t="s">
        <v>92</v>
      </c>
      <c r="J282" s="304">
        <v>4000000000</v>
      </c>
      <c r="K282" s="304">
        <v>4108857092</v>
      </c>
      <c r="L282" s="304">
        <v>4117643424</v>
      </c>
      <c r="M282" s="304">
        <v>4000000000</v>
      </c>
      <c r="N282" s="305">
        <v>7.9000000000000001E-2</v>
      </c>
      <c r="O282" s="306">
        <v>3.1262736404517384E-2</v>
      </c>
      <c r="P282" s="306">
        <v>1</v>
      </c>
      <c r="Q282" s="306">
        <v>0.40260447421655327</v>
      </c>
      <c r="S282" s="383"/>
    </row>
    <row r="283" spans="1:19" s="307" customFormat="1" ht="15" customHeight="1">
      <c r="A283" s="300"/>
      <c r="B283" s="301" t="s">
        <v>93</v>
      </c>
      <c r="C283" s="341" t="s">
        <v>531</v>
      </c>
      <c r="D283" s="342"/>
      <c r="E283" s="302" t="s">
        <v>94</v>
      </c>
      <c r="F283" s="302" t="s">
        <v>90</v>
      </c>
      <c r="G283" s="303" t="s">
        <v>556</v>
      </c>
      <c r="H283" s="303">
        <v>47050</v>
      </c>
      <c r="I283" s="302" t="s">
        <v>92</v>
      </c>
      <c r="J283" s="304">
        <v>1500000000</v>
      </c>
      <c r="K283" s="304">
        <v>1552614147.5999999</v>
      </c>
      <c r="L283" s="304">
        <v>1547029125.45</v>
      </c>
      <c r="M283" s="304">
        <v>1500000000</v>
      </c>
      <c r="N283" s="305">
        <v>7.9000000000000001E-2</v>
      </c>
      <c r="O283" s="306">
        <v>1.1745641567008696E-2</v>
      </c>
      <c r="P283" s="306">
        <v>1</v>
      </c>
      <c r="Q283" s="306">
        <v>0.41472734819275303</v>
      </c>
      <c r="S283" s="383"/>
    </row>
    <row r="284" spans="1:19" s="307" customFormat="1" ht="15" customHeight="1">
      <c r="A284" s="300"/>
      <c r="B284" s="301" t="s">
        <v>93</v>
      </c>
      <c r="C284" s="341" t="s">
        <v>531</v>
      </c>
      <c r="D284" s="342"/>
      <c r="E284" s="302" t="s">
        <v>94</v>
      </c>
      <c r="F284" s="302" t="s">
        <v>90</v>
      </c>
      <c r="G284" s="303" t="s">
        <v>556</v>
      </c>
      <c r="H284" s="303">
        <v>45828</v>
      </c>
      <c r="I284" s="302" t="s">
        <v>92</v>
      </c>
      <c r="J284" s="304">
        <v>2505000000</v>
      </c>
      <c r="K284" s="304">
        <v>2694410914.1999998</v>
      </c>
      <c r="L284" s="304">
        <v>2654419682.8800001</v>
      </c>
      <c r="M284" s="304">
        <v>2505000000</v>
      </c>
      <c r="N284" s="305">
        <v>7.7499999999999999E-2</v>
      </c>
      <c r="O284" s="306">
        <v>2.015337762593988E-2</v>
      </c>
      <c r="P284" s="306">
        <v>1</v>
      </c>
      <c r="Q284" s="306">
        <v>0.43552798779683166</v>
      </c>
      <c r="S284" s="383"/>
    </row>
    <row r="285" spans="1:19" s="307" customFormat="1" ht="15" customHeight="1">
      <c r="A285" s="300"/>
      <c r="B285" s="301" t="s">
        <v>571</v>
      </c>
      <c r="C285" s="341" t="s">
        <v>88</v>
      </c>
      <c r="D285" s="342"/>
      <c r="E285" s="302" t="s">
        <v>89</v>
      </c>
      <c r="F285" s="302" t="s">
        <v>90</v>
      </c>
      <c r="G285" s="303" t="s">
        <v>541</v>
      </c>
      <c r="H285" s="303">
        <v>44872</v>
      </c>
      <c r="I285" s="302" t="s">
        <v>92</v>
      </c>
      <c r="J285" s="304">
        <v>500000000</v>
      </c>
      <c r="K285" s="304">
        <v>505699027.30000001</v>
      </c>
      <c r="L285" s="304">
        <v>505521209.25</v>
      </c>
      <c r="M285" s="304">
        <v>500000000</v>
      </c>
      <c r="N285" s="305">
        <v>0.06</v>
      </c>
      <c r="O285" s="306">
        <v>3.8381119209013924E-3</v>
      </c>
      <c r="P285" s="306">
        <v>0.1</v>
      </c>
      <c r="Q285" s="306">
        <v>0.43948936758678953</v>
      </c>
      <c r="S285" s="383"/>
    </row>
    <row r="286" spans="1:19" s="307" customFormat="1" ht="15" customHeight="1">
      <c r="A286" s="300"/>
      <c r="B286" s="301" t="s">
        <v>571</v>
      </c>
      <c r="C286" s="341" t="s">
        <v>88</v>
      </c>
      <c r="D286" s="342"/>
      <c r="E286" s="302" t="s">
        <v>89</v>
      </c>
      <c r="F286" s="302" t="s">
        <v>90</v>
      </c>
      <c r="G286" s="303" t="s">
        <v>541</v>
      </c>
      <c r="H286" s="303">
        <v>44872</v>
      </c>
      <c r="I286" s="302" t="s">
        <v>92</v>
      </c>
      <c r="J286" s="304">
        <v>500000000</v>
      </c>
      <c r="K286" s="304">
        <v>505699027.30000001</v>
      </c>
      <c r="L286" s="304">
        <v>505521209.25</v>
      </c>
      <c r="M286" s="304">
        <v>500000000</v>
      </c>
      <c r="N286" s="305">
        <v>0.06</v>
      </c>
      <c r="O286" s="306">
        <v>3.8381119209013924E-3</v>
      </c>
      <c r="P286" s="306">
        <v>0.1</v>
      </c>
      <c r="Q286" s="306">
        <v>0.44345074737674739</v>
      </c>
      <c r="S286" s="383"/>
    </row>
    <row r="287" spans="1:19" s="307" customFormat="1" ht="15" customHeight="1">
      <c r="A287" s="300"/>
      <c r="B287" s="301" t="s">
        <v>571</v>
      </c>
      <c r="C287" s="341" t="s">
        <v>88</v>
      </c>
      <c r="D287" s="342"/>
      <c r="E287" s="302" t="s">
        <v>89</v>
      </c>
      <c r="F287" s="302" t="s">
        <v>90</v>
      </c>
      <c r="G287" s="303" t="s">
        <v>541</v>
      </c>
      <c r="H287" s="303">
        <v>44872</v>
      </c>
      <c r="I287" s="302" t="s">
        <v>92</v>
      </c>
      <c r="J287" s="304">
        <v>200000000</v>
      </c>
      <c r="K287" s="304">
        <v>202279690.46000001</v>
      </c>
      <c r="L287" s="304">
        <v>202208534.59999999</v>
      </c>
      <c r="M287" s="304">
        <v>200000000</v>
      </c>
      <c r="N287" s="305">
        <v>0.06</v>
      </c>
      <c r="O287" s="306">
        <v>1.535245154812981E-3</v>
      </c>
      <c r="P287" s="306">
        <v>0.1</v>
      </c>
      <c r="Q287" s="306">
        <v>0.44503529969159461</v>
      </c>
      <c r="S287" s="383"/>
    </row>
    <row r="288" spans="1:19" s="307" customFormat="1" ht="15" customHeight="1">
      <c r="A288" s="300"/>
      <c r="B288" s="301" t="s">
        <v>571</v>
      </c>
      <c r="C288" s="341" t="s">
        <v>88</v>
      </c>
      <c r="D288" s="342"/>
      <c r="E288" s="302" t="s">
        <v>89</v>
      </c>
      <c r="F288" s="302" t="s">
        <v>90</v>
      </c>
      <c r="G288" s="303" t="s">
        <v>557</v>
      </c>
      <c r="H288" s="303">
        <v>44872</v>
      </c>
      <c r="I288" s="302" t="s">
        <v>92</v>
      </c>
      <c r="J288" s="304">
        <v>250000000</v>
      </c>
      <c r="K288" s="304">
        <v>250522862.5</v>
      </c>
      <c r="L288" s="304">
        <v>252759042.47999999</v>
      </c>
      <c r="M288" s="304">
        <v>250000000</v>
      </c>
      <c r="N288" s="305">
        <v>0.06</v>
      </c>
      <c r="O288" s="306">
        <v>1.9190441000435817E-3</v>
      </c>
      <c r="P288" s="306">
        <v>0.1</v>
      </c>
      <c r="Q288" s="306">
        <v>0.44701597734524812</v>
      </c>
      <c r="S288" s="383"/>
    </row>
    <row r="289" spans="1:19" s="307" customFormat="1" ht="15" customHeight="1">
      <c r="A289" s="300"/>
      <c r="B289" s="301" t="s">
        <v>571</v>
      </c>
      <c r="C289" s="341" t="s">
        <v>88</v>
      </c>
      <c r="D289" s="342"/>
      <c r="E289" s="302" t="s">
        <v>89</v>
      </c>
      <c r="F289" s="302" t="s">
        <v>90</v>
      </c>
      <c r="G289" s="303" t="s">
        <v>557</v>
      </c>
      <c r="H289" s="303">
        <v>44872</v>
      </c>
      <c r="I289" s="302" t="s">
        <v>92</v>
      </c>
      <c r="J289" s="304">
        <v>250000000</v>
      </c>
      <c r="K289" s="304">
        <v>250522862.5</v>
      </c>
      <c r="L289" s="304">
        <v>252759042.47999999</v>
      </c>
      <c r="M289" s="304">
        <v>250000000</v>
      </c>
      <c r="N289" s="305">
        <v>0.06</v>
      </c>
      <c r="O289" s="306">
        <v>1.9190441000435817E-3</v>
      </c>
      <c r="P289" s="306">
        <v>0.1</v>
      </c>
      <c r="Q289" s="306">
        <v>0.44899665499890162</v>
      </c>
      <c r="S289" s="383"/>
    </row>
    <row r="290" spans="1:19" s="307" customFormat="1" ht="15" customHeight="1">
      <c r="A290" s="300"/>
      <c r="B290" s="301" t="s">
        <v>571</v>
      </c>
      <c r="C290" s="341" t="s">
        <v>88</v>
      </c>
      <c r="D290" s="342"/>
      <c r="E290" s="302" t="s">
        <v>89</v>
      </c>
      <c r="F290" s="302" t="s">
        <v>90</v>
      </c>
      <c r="G290" s="303" t="s">
        <v>557</v>
      </c>
      <c r="H290" s="303">
        <v>44872</v>
      </c>
      <c r="I290" s="302" t="s">
        <v>92</v>
      </c>
      <c r="J290" s="304">
        <v>250000000</v>
      </c>
      <c r="K290" s="304">
        <v>250522862.5</v>
      </c>
      <c r="L290" s="304">
        <v>252759042.47999999</v>
      </c>
      <c r="M290" s="304">
        <v>250000000</v>
      </c>
      <c r="N290" s="305">
        <v>0.06</v>
      </c>
      <c r="O290" s="306">
        <v>1.9190441000435817E-3</v>
      </c>
      <c r="P290" s="306">
        <v>0.1</v>
      </c>
      <c r="Q290" s="306">
        <v>0.45097733265255513</v>
      </c>
      <c r="S290" s="383"/>
    </row>
    <row r="291" spans="1:19" s="307" customFormat="1" ht="15" customHeight="1">
      <c r="A291" s="300"/>
      <c r="B291" s="301" t="s">
        <v>571</v>
      </c>
      <c r="C291" s="341" t="s">
        <v>88</v>
      </c>
      <c r="D291" s="342"/>
      <c r="E291" s="302" t="s">
        <v>89</v>
      </c>
      <c r="F291" s="302" t="s">
        <v>90</v>
      </c>
      <c r="G291" s="303" t="s">
        <v>557</v>
      </c>
      <c r="H291" s="303">
        <v>44872</v>
      </c>
      <c r="I291" s="302" t="s">
        <v>92</v>
      </c>
      <c r="J291" s="304">
        <v>250000000</v>
      </c>
      <c r="K291" s="304">
        <v>250522862.5</v>
      </c>
      <c r="L291" s="304">
        <v>252759042.47999999</v>
      </c>
      <c r="M291" s="304">
        <v>250000000</v>
      </c>
      <c r="N291" s="305">
        <v>0.06</v>
      </c>
      <c r="O291" s="306">
        <v>1.9190441000435817E-3</v>
      </c>
      <c r="P291" s="306">
        <v>0.1</v>
      </c>
      <c r="Q291" s="306">
        <v>0.45295801030620864</v>
      </c>
      <c r="S291" s="383"/>
    </row>
    <row r="292" spans="1:19" s="307" customFormat="1" ht="15" customHeight="1">
      <c r="A292" s="300"/>
      <c r="B292" s="301" t="s">
        <v>571</v>
      </c>
      <c r="C292" s="341" t="s">
        <v>88</v>
      </c>
      <c r="D292" s="342"/>
      <c r="E292" s="302" t="s">
        <v>89</v>
      </c>
      <c r="F292" s="302" t="s">
        <v>90</v>
      </c>
      <c r="G292" s="303" t="s">
        <v>557</v>
      </c>
      <c r="H292" s="303">
        <v>44872</v>
      </c>
      <c r="I292" s="302" t="s">
        <v>92</v>
      </c>
      <c r="J292" s="304">
        <v>250000000</v>
      </c>
      <c r="K292" s="304">
        <v>250522862.5</v>
      </c>
      <c r="L292" s="304">
        <v>252759042.47999999</v>
      </c>
      <c r="M292" s="304">
        <v>250000000</v>
      </c>
      <c r="N292" s="305">
        <v>0.06</v>
      </c>
      <c r="O292" s="306">
        <v>1.9190441000435817E-3</v>
      </c>
      <c r="P292" s="306">
        <v>0.1</v>
      </c>
      <c r="Q292" s="306">
        <v>0.45493868795986214</v>
      </c>
      <c r="S292" s="383"/>
    </row>
    <row r="293" spans="1:19" s="307" customFormat="1" ht="15" customHeight="1">
      <c r="A293" s="300"/>
      <c r="B293" s="301" t="s">
        <v>571</v>
      </c>
      <c r="C293" s="341" t="s">
        <v>88</v>
      </c>
      <c r="D293" s="342"/>
      <c r="E293" s="302" t="s">
        <v>89</v>
      </c>
      <c r="F293" s="302" t="s">
        <v>90</v>
      </c>
      <c r="G293" s="303" t="s">
        <v>557</v>
      </c>
      <c r="H293" s="303">
        <v>44872</v>
      </c>
      <c r="I293" s="302" t="s">
        <v>92</v>
      </c>
      <c r="J293" s="304">
        <v>250000000</v>
      </c>
      <c r="K293" s="304">
        <v>250522862.5</v>
      </c>
      <c r="L293" s="304">
        <v>252759042.47999999</v>
      </c>
      <c r="M293" s="304">
        <v>250000000</v>
      </c>
      <c r="N293" s="305">
        <v>0.06</v>
      </c>
      <c r="O293" s="306">
        <v>1.9190441000435817E-3</v>
      </c>
      <c r="P293" s="306">
        <v>0.1</v>
      </c>
      <c r="Q293" s="306">
        <v>0.45691936561351565</v>
      </c>
      <c r="S293" s="383"/>
    </row>
    <row r="294" spans="1:19" s="307" customFormat="1" ht="15" customHeight="1">
      <c r="A294" s="300"/>
      <c r="B294" s="301" t="s">
        <v>571</v>
      </c>
      <c r="C294" s="341" t="s">
        <v>88</v>
      </c>
      <c r="D294" s="342"/>
      <c r="E294" s="302" t="s">
        <v>89</v>
      </c>
      <c r="F294" s="302" t="s">
        <v>90</v>
      </c>
      <c r="G294" s="303" t="s">
        <v>557</v>
      </c>
      <c r="H294" s="303">
        <v>44872</v>
      </c>
      <c r="I294" s="302" t="s">
        <v>92</v>
      </c>
      <c r="J294" s="304">
        <v>250000000</v>
      </c>
      <c r="K294" s="304">
        <v>250522862.5</v>
      </c>
      <c r="L294" s="304">
        <v>252759042.47999999</v>
      </c>
      <c r="M294" s="304">
        <v>250000000</v>
      </c>
      <c r="N294" s="305">
        <v>0.06</v>
      </c>
      <c r="O294" s="306">
        <v>1.9190441000435817E-3</v>
      </c>
      <c r="P294" s="306">
        <v>0.1</v>
      </c>
      <c r="Q294" s="306">
        <v>0.45890004326716916</v>
      </c>
      <c r="S294" s="383"/>
    </row>
    <row r="295" spans="1:19" s="307" customFormat="1" ht="15" customHeight="1">
      <c r="A295" s="300"/>
      <c r="B295" s="301" t="s">
        <v>571</v>
      </c>
      <c r="C295" s="341" t="s">
        <v>88</v>
      </c>
      <c r="D295" s="342"/>
      <c r="E295" s="302" t="s">
        <v>89</v>
      </c>
      <c r="F295" s="302" t="s">
        <v>90</v>
      </c>
      <c r="G295" s="303" t="s">
        <v>557</v>
      </c>
      <c r="H295" s="303">
        <v>44872</v>
      </c>
      <c r="I295" s="302" t="s">
        <v>92</v>
      </c>
      <c r="J295" s="304">
        <v>250000000</v>
      </c>
      <c r="K295" s="304">
        <v>250522862.5</v>
      </c>
      <c r="L295" s="304">
        <v>252759042.47999999</v>
      </c>
      <c r="M295" s="304">
        <v>250000000</v>
      </c>
      <c r="N295" s="305">
        <v>0.06</v>
      </c>
      <c r="O295" s="306">
        <v>1.9190441000435817E-3</v>
      </c>
      <c r="P295" s="306">
        <v>0.1</v>
      </c>
      <c r="Q295" s="306">
        <v>0.46088072092082266</v>
      </c>
      <c r="S295" s="383"/>
    </row>
    <row r="296" spans="1:19" s="307" customFormat="1" ht="15" customHeight="1">
      <c r="A296" s="300"/>
      <c r="B296" s="301" t="s">
        <v>571</v>
      </c>
      <c r="C296" s="341" t="s">
        <v>88</v>
      </c>
      <c r="D296" s="342"/>
      <c r="E296" s="302" t="s">
        <v>89</v>
      </c>
      <c r="F296" s="302" t="s">
        <v>90</v>
      </c>
      <c r="G296" s="303" t="s">
        <v>557</v>
      </c>
      <c r="H296" s="303">
        <v>44872</v>
      </c>
      <c r="I296" s="302" t="s">
        <v>92</v>
      </c>
      <c r="J296" s="304">
        <v>150000000</v>
      </c>
      <c r="K296" s="304">
        <v>150313716</v>
      </c>
      <c r="L296" s="304">
        <v>151655424.62</v>
      </c>
      <c r="M296" s="304">
        <v>150000000</v>
      </c>
      <c r="N296" s="305">
        <v>0.06</v>
      </c>
      <c r="O296" s="306">
        <v>1.1514264534359584E-3</v>
      </c>
      <c r="P296" s="306">
        <v>0.1</v>
      </c>
      <c r="Q296" s="306">
        <v>0.46206912750621293</v>
      </c>
      <c r="S296" s="383"/>
    </row>
    <row r="297" spans="1:19" s="307" customFormat="1" ht="15" customHeight="1">
      <c r="A297" s="300"/>
      <c r="B297" s="301" t="s">
        <v>571</v>
      </c>
      <c r="C297" s="341" t="s">
        <v>88</v>
      </c>
      <c r="D297" s="342"/>
      <c r="E297" s="302" t="s">
        <v>89</v>
      </c>
      <c r="F297" s="302" t="s">
        <v>90</v>
      </c>
      <c r="G297" s="303" t="s">
        <v>557</v>
      </c>
      <c r="H297" s="303">
        <v>44872</v>
      </c>
      <c r="I297" s="302" t="s">
        <v>92</v>
      </c>
      <c r="J297" s="304">
        <v>150000000</v>
      </c>
      <c r="K297" s="304">
        <v>150313716</v>
      </c>
      <c r="L297" s="304">
        <v>151655424.62</v>
      </c>
      <c r="M297" s="304">
        <v>150000000</v>
      </c>
      <c r="N297" s="305">
        <v>0.06</v>
      </c>
      <c r="O297" s="306">
        <v>1.1514264534359584E-3</v>
      </c>
      <c r="P297" s="306">
        <v>0.1</v>
      </c>
      <c r="Q297" s="306">
        <v>0.4632575340916032</v>
      </c>
      <c r="S297" s="383"/>
    </row>
    <row r="298" spans="1:19" s="307" customFormat="1" ht="15" customHeight="1">
      <c r="A298" s="300"/>
      <c r="B298" s="301" t="s">
        <v>571</v>
      </c>
      <c r="C298" s="341" t="s">
        <v>88</v>
      </c>
      <c r="D298" s="342"/>
      <c r="E298" s="302" t="s">
        <v>89</v>
      </c>
      <c r="F298" s="302" t="s">
        <v>90</v>
      </c>
      <c r="G298" s="303" t="s">
        <v>557</v>
      </c>
      <c r="H298" s="303">
        <v>44872</v>
      </c>
      <c r="I298" s="302" t="s">
        <v>92</v>
      </c>
      <c r="J298" s="304">
        <v>150000000</v>
      </c>
      <c r="K298" s="304">
        <v>150313716</v>
      </c>
      <c r="L298" s="304">
        <v>151655424.62</v>
      </c>
      <c r="M298" s="304">
        <v>150000000</v>
      </c>
      <c r="N298" s="305">
        <v>0.06</v>
      </c>
      <c r="O298" s="306">
        <v>1.1514264534359584E-3</v>
      </c>
      <c r="P298" s="306">
        <v>0.1</v>
      </c>
      <c r="Q298" s="306">
        <v>0.46444594067699346</v>
      </c>
      <c r="S298" s="383"/>
    </row>
    <row r="299" spans="1:19" s="307" customFormat="1" ht="15" customHeight="1">
      <c r="A299" s="300"/>
      <c r="B299" s="301" t="s">
        <v>571</v>
      </c>
      <c r="C299" s="341" t="s">
        <v>88</v>
      </c>
      <c r="D299" s="342"/>
      <c r="E299" s="302" t="s">
        <v>89</v>
      </c>
      <c r="F299" s="302" t="s">
        <v>90</v>
      </c>
      <c r="G299" s="303" t="s">
        <v>557</v>
      </c>
      <c r="H299" s="303">
        <v>44872</v>
      </c>
      <c r="I299" s="302" t="s">
        <v>92</v>
      </c>
      <c r="J299" s="304">
        <v>150000000</v>
      </c>
      <c r="K299" s="304">
        <v>150313716</v>
      </c>
      <c r="L299" s="304">
        <v>151655424.62</v>
      </c>
      <c r="M299" s="304">
        <v>150000000</v>
      </c>
      <c r="N299" s="305">
        <v>0.06</v>
      </c>
      <c r="O299" s="306">
        <v>1.1514264534359584E-3</v>
      </c>
      <c r="P299" s="306">
        <v>0.1</v>
      </c>
      <c r="Q299" s="306">
        <v>0.46563434726238373</v>
      </c>
      <c r="S299" s="383"/>
    </row>
    <row r="300" spans="1:19" s="307" customFormat="1" ht="15" customHeight="1">
      <c r="A300" s="300"/>
      <c r="B300" s="301" t="s">
        <v>571</v>
      </c>
      <c r="C300" s="341" t="s">
        <v>88</v>
      </c>
      <c r="D300" s="342"/>
      <c r="E300" s="302" t="s">
        <v>89</v>
      </c>
      <c r="F300" s="302" t="s">
        <v>90</v>
      </c>
      <c r="G300" s="303" t="s">
        <v>557</v>
      </c>
      <c r="H300" s="303">
        <v>44872</v>
      </c>
      <c r="I300" s="302" t="s">
        <v>92</v>
      </c>
      <c r="J300" s="304">
        <v>150000000</v>
      </c>
      <c r="K300" s="304">
        <v>150313716</v>
      </c>
      <c r="L300" s="304">
        <v>151655424.62</v>
      </c>
      <c r="M300" s="304">
        <v>150000000</v>
      </c>
      <c r="N300" s="305">
        <v>0.06</v>
      </c>
      <c r="O300" s="306">
        <v>1.1514264534359584E-3</v>
      </c>
      <c r="P300" s="306">
        <v>0.1</v>
      </c>
      <c r="Q300" s="306">
        <v>0.466822753847774</v>
      </c>
      <c r="S300" s="383"/>
    </row>
    <row r="301" spans="1:19" s="307" customFormat="1" ht="15" customHeight="1">
      <c r="A301" s="300"/>
      <c r="B301" s="301" t="s">
        <v>571</v>
      </c>
      <c r="C301" s="341" t="s">
        <v>88</v>
      </c>
      <c r="D301" s="342"/>
      <c r="E301" s="302" t="s">
        <v>89</v>
      </c>
      <c r="F301" s="302" t="s">
        <v>90</v>
      </c>
      <c r="G301" s="303" t="s">
        <v>557</v>
      </c>
      <c r="H301" s="303">
        <v>44872</v>
      </c>
      <c r="I301" s="302" t="s">
        <v>92</v>
      </c>
      <c r="J301" s="304">
        <v>150000000</v>
      </c>
      <c r="K301" s="304">
        <v>150313716</v>
      </c>
      <c r="L301" s="304">
        <v>151655424.62</v>
      </c>
      <c r="M301" s="304">
        <v>150000000</v>
      </c>
      <c r="N301" s="305">
        <v>0.06</v>
      </c>
      <c r="O301" s="306">
        <v>1.1514264534359584E-3</v>
      </c>
      <c r="P301" s="306">
        <v>0.1</v>
      </c>
      <c r="Q301" s="306">
        <v>0.46801116043316426</v>
      </c>
      <c r="S301" s="383"/>
    </row>
    <row r="302" spans="1:19" s="307" customFormat="1" ht="15" customHeight="1">
      <c r="A302" s="300"/>
      <c r="B302" s="301" t="s">
        <v>571</v>
      </c>
      <c r="C302" s="341" t="s">
        <v>88</v>
      </c>
      <c r="D302" s="342"/>
      <c r="E302" s="302" t="s">
        <v>89</v>
      </c>
      <c r="F302" s="302" t="s">
        <v>90</v>
      </c>
      <c r="G302" s="303" t="s">
        <v>557</v>
      </c>
      <c r="H302" s="303">
        <v>44872</v>
      </c>
      <c r="I302" s="302" t="s">
        <v>92</v>
      </c>
      <c r="J302" s="304">
        <v>150000000</v>
      </c>
      <c r="K302" s="304">
        <v>150313716</v>
      </c>
      <c r="L302" s="304">
        <v>151655424.62</v>
      </c>
      <c r="M302" s="304">
        <v>150000000</v>
      </c>
      <c r="N302" s="305">
        <v>0.06</v>
      </c>
      <c r="O302" s="306">
        <v>1.1514264534359584E-3</v>
      </c>
      <c r="P302" s="306">
        <v>0.1</v>
      </c>
      <c r="Q302" s="306">
        <v>0.46919956701855453</v>
      </c>
      <c r="S302" s="383"/>
    </row>
    <row r="303" spans="1:19" s="307" customFormat="1" ht="15" customHeight="1">
      <c r="A303" s="300"/>
      <c r="B303" s="301" t="s">
        <v>571</v>
      </c>
      <c r="C303" s="341" t="s">
        <v>88</v>
      </c>
      <c r="D303" s="342"/>
      <c r="E303" s="302" t="s">
        <v>89</v>
      </c>
      <c r="F303" s="302" t="s">
        <v>90</v>
      </c>
      <c r="G303" s="303" t="s">
        <v>557</v>
      </c>
      <c r="H303" s="303">
        <v>44872</v>
      </c>
      <c r="I303" s="302" t="s">
        <v>92</v>
      </c>
      <c r="J303" s="304">
        <v>150000000</v>
      </c>
      <c r="K303" s="304">
        <v>150313716</v>
      </c>
      <c r="L303" s="304">
        <v>151655424.62</v>
      </c>
      <c r="M303" s="304">
        <v>150000000</v>
      </c>
      <c r="N303" s="305">
        <v>0.06</v>
      </c>
      <c r="O303" s="306">
        <v>1.1514264534359584E-3</v>
      </c>
      <c r="P303" s="306">
        <v>0.1</v>
      </c>
      <c r="Q303" s="306">
        <v>0.4703879736039448</v>
      </c>
      <c r="S303" s="383"/>
    </row>
    <row r="304" spans="1:19" s="307" customFormat="1" ht="15" customHeight="1">
      <c r="A304" s="300"/>
      <c r="B304" s="301" t="s">
        <v>571</v>
      </c>
      <c r="C304" s="341" t="s">
        <v>88</v>
      </c>
      <c r="D304" s="342"/>
      <c r="E304" s="302" t="s">
        <v>89</v>
      </c>
      <c r="F304" s="302" t="s">
        <v>90</v>
      </c>
      <c r="G304" s="303" t="s">
        <v>557</v>
      </c>
      <c r="H304" s="303">
        <v>44872</v>
      </c>
      <c r="I304" s="302" t="s">
        <v>92</v>
      </c>
      <c r="J304" s="304">
        <v>150000000</v>
      </c>
      <c r="K304" s="304">
        <v>150313716</v>
      </c>
      <c r="L304" s="304">
        <v>151655424.62</v>
      </c>
      <c r="M304" s="304">
        <v>150000000</v>
      </c>
      <c r="N304" s="305">
        <v>0.06</v>
      </c>
      <c r="O304" s="306">
        <v>1.1514264534359584E-3</v>
      </c>
      <c r="P304" s="306">
        <v>0.1</v>
      </c>
      <c r="Q304" s="306">
        <v>0.47157638018933506</v>
      </c>
      <c r="S304" s="383"/>
    </row>
    <row r="305" spans="1:19" s="307" customFormat="1" ht="15" customHeight="1">
      <c r="A305" s="300"/>
      <c r="B305" s="301" t="s">
        <v>571</v>
      </c>
      <c r="C305" s="341" t="s">
        <v>88</v>
      </c>
      <c r="D305" s="342"/>
      <c r="E305" s="302" t="s">
        <v>89</v>
      </c>
      <c r="F305" s="302" t="s">
        <v>90</v>
      </c>
      <c r="G305" s="303" t="s">
        <v>557</v>
      </c>
      <c r="H305" s="303">
        <v>44872</v>
      </c>
      <c r="I305" s="302" t="s">
        <v>92</v>
      </c>
      <c r="J305" s="304">
        <v>150000000</v>
      </c>
      <c r="K305" s="304">
        <v>150313716</v>
      </c>
      <c r="L305" s="304">
        <v>151655424.62</v>
      </c>
      <c r="M305" s="304">
        <v>150000000</v>
      </c>
      <c r="N305" s="305">
        <v>0.06</v>
      </c>
      <c r="O305" s="306">
        <v>1.1514264534359584E-3</v>
      </c>
      <c r="P305" s="306">
        <v>0.1</v>
      </c>
      <c r="Q305" s="306">
        <v>0.47276478677472533</v>
      </c>
      <c r="S305" s="383"/>
    </row>
    <row r="306" spans="1:19" s="307" customFormat="1" ht="15" customHeight="1">
      <c r="A306" s="300"/>
      <c r="B306" s="301" t="s">
        <v>571</v>
      </c>
      <c r="C306" s="341" t="s">
        <v>88</v>
      </c>
      <c r="D306" s="342"/>
      <c r="E306" s="302" t="s">
        <v>89</v>
      </c>
      <c r="F306" s="302" t="s">
        <v>90</v>
      </c>
      <c r="G306" s="303" t="s">
        <v>557</v>
      </c>
      <c r="H306" s="303">
        <v>44872</v>
      </c>
      <c r="I306" s="302" t="s">
        <v>92</v>
      </c>
      <c r="J306" s="304">
        <v>150000000</v>
      </c>
      <c r="K306" s="304">
        <v>150313716</v>
      </c>
      <c r="L306" s="304">
        <v>151655424.62</v>
      </c>
      <c r="M306" s="304">
        <v>150000000</v>
      </c>
      <c r="N306" s="305">
        <v>0.06</v>
      </c>
      <c r="O306" s="306">
        <v>1.1514264534359584E-3</v>
      </c>
      <c r="P306" s="306">
        <v>0.1</v>
      </c>
      <c r="Q306" s="306">
        <v>0.4739531933601156</v>
      </c>
      <c r="S306" s="383"/>
    </row>
    <row r="307" spans="1:19" s="307" customFormat="1" ht="15" customHeight="1">
      <c r="A307" s="300"/>
      <c r="B307" s="301" t="s">
        <v>571</v>
      </c>
      <c r="C307" s="341" t="s">
        <v>88</v>
      </c>
      <c r="D307" s="342"/>
      <c r="E307" s="302" t="s">
        <v>89</v>
      </c>
      <c r="F307" s="302" t="s">
        <v>90</v>
      </c>
      <c r="G307" s="303" t="s">
        <v>557</v>
      </c>
      <c r="H307" s="303">
        <v>44872</v>
      </c>
      <c r="I307" s="302" t="s">
        <v>92</v>
      </c>
      <c r="J307" s="304">
        <v>150000000</v>
      </c>
      <c r="K307" s="304">
        <v>150313716</v>
      </c>
      <c r="L307" s="304">
        <v>151655424.62</v>
      </c>
      <c r="M307" s="304">
        <v>150000000</v>
      </c>
      <c r="N307" s="305">
        <v>0.06</v>
      </c>
      <c r="O307" s="306">
        <v>1.1514264534359584E-3</v>
      </c>
      <c r="P307" s="306">
        <v>0.1</v>
      </c>
      <c r="Q307" s="306">
        <v>0.47514159994550587</v>
      </c>
      <c r="S307" s="383"/>
    </row>
    <row r="308" spans="1:19" s="307" customFormat="1" ht="15" customHeight="1">
      <c r="A308" s="300"/>
      <c r="B308" s="301" t="s">
        <v>571</v>
      </c>
      <c r="C308" s="341" t="s">
        <v>88</v>
      </c>
      <c r="D308" s="342"/>
      <c r="E308" s="302" t="s">
        <v>89</v>
      </c>
      <c r="F308" s="302" t="s">
        <v>90</v>
      </c>
      <c r="G308" s="303" t="s">
        <v>558</v>
      </c>
      <c r="H308" s="303">
        <v>44977</v>
      </c>
      <c r="I308" s="302" t="s">
        <v>92</v>
      </c>
      <c r="J308" s="304">
        <v>150000000</v>
      </c>
      <c r="K308" s="304">
        <v>151137774.44999999</v>
      </c>
      <c r="L308" s="304">
        <v>151933371.31999999</v>
      </c>
      <c r="M308" s="304">
        <v>150000000</v>
      </c>
      <c r="N308" s="305">
        <v>6.7500000000000004E-2</v>
      </c>
      <c r="O308" s="306">
        <v>1.1535367319428244E-3</v>
      </c>
      <c r="P308" s="306">
        <v>0.1</v>
      </c>
      <c r="Q308" s="306">
        <v>0.47633218458479359</v>
      </c>
      <c r="S308" s="383"/>
    </row>
    <row r="309" spans="1:19" s="307" customFormat="1" ht="15" customHeight="1">
      <c r="A309" s="300"/>
      <c r="B309" s="301" t="s">
        <v>571</v>
      </c>
      <c r="C309" s="341" t="s">
        <v>88</v>
      </c>
      <c r="D309" s="342"/>
      <c r="E309" s="302" t="s">
        <v>89</v>
      </c>
      <c r="F309" s="302" t="s">
        <v>90</v>
      </c>
      <c r="G309" s="303" t="s">
        <v>558</v>
      </c>
      <c r="H309" s="303">
        <v>44977</v>
      </c>
      <c r="I309" s="302" t="s">
        <v>92</v>
      </c>
      <c r="J309" s="304">
        <v>150000000</v>
      </c>
      <c r="K309" s="304">
        <v>151137774.44999999</v>
      </c>
      <c r="L309" s="304">
        <v>151933371.31999999</v>
      </c>
      <c r="M309" s="304">
        <v>150000000</v>
      </c>
      <c r="N309" s="305">
        <v>6.7500000000000004E-2</v>
      </c>
      <c r="O309" s="306">
        <v>1.1535367319428244E-3</v>
      </c>
      <c r="P309" s="306">
        <v>0.1</v>
      </c>
      <c r="Q309" s="306">
        <v>0.47752276922408132</v>
      </c>
      <c r="S309" s="383"/>
    </row>
    <row r="310" spans="1:19" s="307" customFormat="1" ht="15" customHeight="1">
      <c r="A310" s="300"/>
      <c r="B310" s="301" t="s">
        <v>571</v>
      </c>
      <c r="C310" s="341" t="s">
        <v>88</v>
      </c>
      <c r="D310" s="342"/>
      <c r="E310" s="302" t="s">
        <v>89</v>
      </c>
      <c r="F310" s="302" t="s">
        <v>90</v>
      </c>
      <c r="G310" s="303" t="s">
        <v>558</v>
      </c>
      <c r="H310" s="303">
        <v>44977</v>
      </c>
      <c r="I310" s="302" t="s">
        <v>92</v>
      </c>
      <c r="J310" s="304">
        <v>150000000</v>
      </c>
      <c r="K310" s="304">
        <v>151137774.44999999</v>
      </c>
      <c r="L310" s="304">
        <v>151933371.31999999</v>
      </c>
      <c r="M310" s="304">
        <v>150000000</v>
      </c>
      <c r="N310" s="305">
        <v>6.7500000000000004E-2</v>
      </c>
      <c r="O310" s="306">
        <v>1.1535367319428244E-3</v>
      </c>
      <c r="P310" s="306">
        <v>0.1</v>
      </c>
      <c r="Q310" s="306">
        <v>0.47871335386336905</v>
      </c>
      <c r="S310" s="383"/>
    </row>
    <row r="311" spans="1:19" s="307" customFormat="1" ht="15" customHeight="1">
      <c r="A311" s="300"/>
      <c r="B311" s="301" t="s">
        <v>571</v>
      </c>
      <c r="C311" s="341" t="s">
        <v>88</v>
      </c>
      <c r="D311" s="342"/>
      <c r="E311" s="302" t="s">
        <v>89</v>
      </c>
      <c r="F311" s="302" t="s">
        <v>90</v>
      </c>
      <c r="G311" s="303" t="s">
        <v>558</v>
      </c>
      <c r="H311" s="303">
        <v>44977</v>
      </c>
      <c r="I311" s="302" t="s">
        <v>92</v>
      </c>
      <c r="J311" s="304">
        <v>150000000</v>
      </c>
      <c r="K311" s="304">
        <v>151137774.44999999</v>
      </c>
      <c r="L311" s="304">
        <v>151933371.31999999</v>
      </c>
      <c r="M311" s="304">
        <v>150000000</v>
      </c>
      <c r="N311" s="305">
        <v>6.7500000000000004E-2</v>
      </c>
      <c r="O311" s="306">
        <v>1.1535367319428244E-3</v>
      </c>
      <c r="P311" s="306">
        <v>0.1</v>
      </c>
      <c r="Q311" s="306">
        <v>0.47990393850265678</v>
      </c>
      <c r="S311" s="383"/>
    </row>
    <row r="312" spans="1:19" s="307" customFormat="1" ht="15" customHeight="1">
      <c r="A312" s="300"/>
      <c r="B312" s="301" t="s">
        <v>571</v>
      </c>
      <c r="C312" s="341" t="s">
        <v>88</v>
      </c>
      <c r="D312" s="342"/>
      <c r="E312" s="302" t="s">
        <v>89</v>
      </c>
      <c r="F312" s="302" t="s">
        <v>90</v>
      </c>
      <c r="G312" s="303" t="s">
        <v>558</v>
      </c>
      <c r="H312" s="303">
        <v>44977</v>
      </c>
      <c r="I312" s="302" t="s">
        <v>92</v>
      </c>
      <c r="J312" s="304">
        <v>150000000</v>
      </c>
      <c r="K312" s="304">
        <v>151137774.44999999</v>
      </c>
      <c r="L312" s="304">
        <v>151933371.31999999</v>
      </c>
      <c r="M312" s="304">
        <v>150000000</v>
      </c>
      <c r="N312" s="305">
        <v>6.7500000000000004E-2</v>
      </c>
      <c r="O312" s="306">
        <v>1.1535367319428244E-3</v>
      </c>
      <c r="P312" s="306">
        <v>0.1</v>
      </c>
      <c r="Q312" s="306">
        <v>0.48109452314194451</v>
      </c>
      <c r="S312" s="383"/>
    </row>
    <row r="313" spans="1:19" s="307" customFormat="1" ht="15" customHeight="1">
      <c r="A313" s="300"/>
      <c r="B313" s="301" t="s">
        <v>571</v>
      </c>
      <c r="C313" s="341" t="s">
        <v>88</v>
      </c>
      <c r="D313" s="342"/>
      <c r="E313" s="302" t="s">
        <v>89</v>
      </c>
      <c r="F313" s="302" t="s">
        <v>90</v>
      </c>
      <c r="G313" s="303" t="s">
        <v>558</v>
      </c>
      <c r="H313" s="303">
        <v>44795</v>
      </c>
      <c r="I313" s="302" t="s">
        <v>92</v>
      </c>
      <c r="J313" s="304">
        <v>250000000</v>
      </c>
      <c r="K313" s="304">
        <v>250884200.5</v>
      </c>
      <c r="L313" s="304">
        <v>252345449.97999999</v>
      </c>
      <c r="M313" s="304">
        <v>250000000</v>
      </c>
      <c r="N313" s="305">
        <v>6.25E-2</v>
      </c>
      <c r="O313" s="306">
        <v>1.9159039463257971E-3</v>
      </c>
      <c r="P313" s="306">
        <v>0.1</v>
      </c>
      <c r="Q313" s="306">
        <v>0.48307195979019452</v>
      </c>
      <c r="S313" s="383"/>
    </row>
    <row r="314" spans="1:19" s="307" customFormat="1" ht="15" customHeight="1">
      <c r="A314" s="300"/>
      <c r="B314" s="301" t="s">
        <v>571</v>
      </c>
      <c r="C314" s="341" t="s">
        <v>88</v>
      </c>
      <c r="D314" s="342"/>
      <c r="E314" s="302" t="s">
        <v>89</v>
      </c>
      <c r="F314" s="302" t="s">
        <v>90</v>
      </c>
      <c r="G314" s="303" t="s">
        <v>558</v>
      </c>
      <c r="H314" s="303">
        <v>44977</v>
      </c>
      <c r="I314" s="302" t="s">
        <v>92</v>
      </c>
      <c r="J314" s="304">
        <v>250000000</v>
      </c>
      <c r="K314" s="304">
        <v>251896290.75</v>
      </c>
      <c r="L314" s="304">
        <v>253222285.53</v>
      </c>
      <c r="M314" s="304">
        <v>250000000</v>
      </c>
      <c r="N314" s="305">
        <v>6.7500000000000004E-2</v>
      </c>
      <c r="O314" s="306">
        <v>1.9225612198793996E-3</v>
      </c>
      <c r="P314" s="306">
        <v>0.1</v>
      </c>
      <c r="Q314" s="306">
        <v>0.48505626752231462</v>
      </c>
      <c r="S314" s="383"/>
    </row>
    <row r="315" spans="1:19" s="307" customFormat="1" ht="15" customHeight="1">
      <c r="A315" s="300"/>
      <c r="B315" s="301" t="s">
        <v>571</v>
      </c>
      <c r="C315" s="341" t="s">
        <v>88</v>
      </c>
      <c r="D315" s="342"/>
      <c r="E315" s="302" t="s">
        <v>89</v>
      </c>
      <c r="F315" s="302" t="s">
        <v>90</v>
      </c>
      <c r="G315" s="303" t="s">
        <v>558</v>
      </c>
      <c r="H315" s="303">
        <v>44977</v>
      </c>
      <c r="I315" s="302" t="s">
        <v>92</v>
      </c>
      <c r="J315" s="304">
        <v>250000000</v>
      </c>
      <c r="K315" s="304">
        <v>251896290.75</v>
      </c>
      <c r="L315" s="304">
        <v>253222285.53</v>
      </c>
      <c r="M315" s="304">
        <v>250000000</v>
      </c>
      <c r="N315" s="305">
        <v>6.7500000000000004E-2</v>
      </c>
      <c r="O315" s="306">
        <v>1.9225612198793996E-3</v>
      </c>
      <c r="P315" s="306">
        <v>0.1</v>
      </c>
      <c r="Q315" s="306">
        <v>0.48704057525443473</v>
      </c>
      <c r="S315" s="383"/>
    </row>
    <row r="316" spans="1:19" s="307" customFormat="1" ht="15" customHeight="1">
      <c r="A316" s="300"/>
      <c r="B316" s="301" t="s">
        <v>571</v>
      </c>
      <c r="C316" s="341" t="s">
        <v>88</v>
      </c>
      <c r="D316" s="342"/>
      <c r="E316" s="302" t="s">
        <v>89</v>
      </c>
      <c r="F316" s="302" t="s">
        <v>90</v>
      </c>
      <c r="G316" s="303" t="s">
        <v>558</v>
      </c>
      <c r="H316" s="303">
        <v>44977</v>
      </c>
      <c r="I316" s="302" t="s">
        <v>92</v>
      </c>
      <c r="J316" s="304">
        <v>250000000</v>
      </c>
      <c r="K316" s="304">
        <v>251896290.75</v>
      </c>
      <c r="L316" s="304">
        <v>253222285.53</v>
      </c>
      <c r="M316" s="304">
        <v>250000000</v>
      </c>
      <c r="N316" s="305">
        <v>6.7500000000000004E-2</v>
      </c>
      <c r="O316" s="306">
        <v>1.9225612198793996E-3</v>
      </c>
      <c r="P316" s="306">
        <v>0.1</v>
      </c>
      <c r="Q316" s="306">
        <v>0.48902488298655483</v>
      </c>
      <c r="S316" s="383"/>
    </row>
    <row r="317" spans="1:19" s="307" customFormat="1" ht="15" customHeight="1">
      <c r="A317" s="300"/>
      <c r="B317" s="301" t="s">
        <v>571</v>
      </c>
      <c r="C317" s="341" t="s">
        <v>88</v>
      </c>
      <c r="D317" s="342"/>
      <c r="E317" s="302" t="s">
        <v>89</v>
      </c>
      <c r="F317" s="302" t="s">
        <v>90</v>
      </c>
      <c r="G317" s="303" t="s">
        <v>558</v>
      </c>
      <c r="H317" s="303">
        <v>44977</v>
      </c>
      <c r="I317" s="302" t="s">
        <v>92</v>
      </c>
      <c r="J317" s="304">
        <v>250000000</v>
      </c>
      <c r="K317" s="304">
        <v>251896290.75</v>
      </c>
      <c r="L317" s="304">
        <v>253222285.53</v>
      </c>
      <c r="M317" s="304">
        <v>250000000</v>
      </c>
      <c r="N317" s="305">
        <v>6.7500000000000004E-2</v>
      </c>
      <c r="O317" s="306">
        <v>1.9225612198793996E-3</v>
      </c>
      <c r="P317" s="306">
        <v>0.1</v>
      </c>
      <c r="Q317" s="306">
        <v>0.49100919071867494</v>
      </c>
      <c r="S317" s="383"/>
    </row>
    <row r="318" spans="1:19" s="307" customFormat="1" ht="15" customHeight="1">
      <c r="A318" s="300"/>
      <c r="B318" s="301" t="s">
        <v>571</v>
      </c>
      <c r="C318" s="341" t="s">
        <v>88</v>
      </c>
      <c r="D318" s="342"/>
      <c r="E318" s="302" t="s">
        <v>89</v>
      </c>
      <c r="F318" s="302" t="s">
        <v>90</v>
      </c>
      <c r="G318" s="303" t="s">
        <v>558</v>
      </c>
      <c r="H318" s="303">
        <v>44977</v>
      </c>
      <c r="I318" s="302" t="s">
        <v>92</v>
      </c>
      <c r="J318" s="304">
        <v>250000000</v>
      </c>
      <c r="K318" s="304">
        <v>251896290.75</v>
      </c>
      <c r="L318" s="304">
        <v>253222285.53</v>
      </c>
      <c r="M318" s="304">
        <v>250000000</v>
      </c>
      <c r="N318" s="306">
        <v>6.7500000000000004E-2</v>
      </c>
      <c r="O318" s="306">
        <v>1.9225612198793996E-3</v>
      </c>
      <c r="P318" s="306">
        <v>0.1</v>
      </c>
      <c r="Q318" s="306">
        <v>0.49299349845079504</v>
      </c>
      <c r="S318" s="383"/>
    </row>
    <row r="319" spans="1:19" s="307" customFormat="1" ht="15" customHeight="1">
      <c r="A319" s="300"/>
      <c r="B319" s="301" t="s">
        <v>571</v>
      </c>
      <c r="C319" s="341" t="s">
        <v>88</v>
      </c>
      <c r="D319" s="342"/>
      <c r="E319" s="302" t="s">
        <v>89</v>
      </c>
      <c r="F319" s="302" t="s">
        <v>90</v>
      </c>
      <c r="G319" s="303" t="s">
        <v>558</v>
      </c>
      <c r="H319" s="303">
        <v>44795</v>
      </c>
      <c r="I319" s="302" t="s">
        <v>92</v>
      </c>
      <c r="J319" s="304">
        <v>250000000</v>
      </c>
      <c r="K319" s="304">
        <v>250884200.5</v>
      </c>
      <c r="L319" s="304">
        <v>252345449.97999999</v>
      </c>
      <c r="M319" s="304">
        <v>250000000</v>
      </c>
      <c r="N319" s="306">
        <v>6.25E-2</v>
      </c>
      <c r="O319" s="306">
        <v>1.9159039463257971E-3</v>
      </c>
      <c r="P319" s="306">
        <v>0.1</v>
      </c>
      <c r="Q319" s="306">
        <v>0.49497093509904505</v>
      </c>
      <c r="S319" s="383"/>
    </row>
    <row r="320" spans="1:19" s="307" customFormat="1" ht="15" customHeight="1">
      <c r="A320" s="300"/>
      <c r="B320" s="301" t="s">
        <v>571</v>
      </c>
      <c r="C320" s="341" t="s">
        <v>88</v>
      </c>
      <c r="D320" s="342"/>
      <c r="E320" s="302" t="s">
        <v>89</v>
      </c>
      <c r="F320" s="302" t="s">
        <v>90</v>
      </c>
      <c r="G320" s="303" t="s">
        <v>558</v>
      </c>
      <c r="H320" s="303">
        <v>44795</v>
      </c>
      <c r="I320" s="302" t="s">
        <v>92</v>
      </c>
      <c r="J320" s="304">
        <v>250000000</v>
      </c>
      <c r="K320" s="304">
        <v>250884200.5</v>
      </c>
      <c r="L320" s="304">
        <v>252345449.97999999</v>
      </c>
      <c r="M320" s="304">
        <v>250000000</v>
      </c>
      <c r="N320" s="306">
        <v>6.25E-2</v>
      </c>
      <c r="O320" s="306">
        <v>1.9159039463257971E-3</v>
      </c>
      <c r="P320" s="306">
        <v>0.1</v>
      </c>
      <c r="Q320" s="306">
        <v>0.49694837174729506</v>
      </c>
      <c r="S320" s="383"/>
    </row>
    <row r="321" spans="1:19" s="307" customFormat="1" ht="15" customHeight="1">
      <c r="A321" s="300"/>
      <c r="B321" s="301" t="s">
        <v>571</v>
      </c>
      <c r="C321" s="341" t="s">
        <v>88</v>
      </c>
      <c r="D321" s="342"/>
      <c r="E321" s="302" t="s">
        <v>89</v>
      </c>
      <c r="F321" s="302" t="s">
        <v>90</v>
      </c>
      <c r="G321" s="303" t="s">
        <v>558</v>
      </c>
      <c r="H321" s="303">
        <v>44795</v>
      </c>
      <c r="I321" s="302" t="s">
        <v>92</v>
      </c>
      <c r="J321" s="304">
        <v>250000000</v>
      </c>
      <c r="K321" s="304">
        <v>250884200.5</v>
      </c>
      <c r="L321" s="304">
        <v>252345449.97999999</v>
      </c>
      <c r="M321" s="304">
        <v>250000000</v>
      </c>
      <c r="N321" s="306">
        <v>6.25E-2</v>
      </c>
      <c r="O321" s="306">
        <v>1.9159039463257971E-3</v>
      </c>
      <c r="P321" s="306">
        <v>0.1</v>
      </c>
      <c r="Q321" s="306">
        <v>0.49892580839554507</v>
      </c>
      <c r="S321" s="383"/>
    </row>
    <row r="322" spans="1:19" s="307" customFormat="1" ht="15" customHeight="1">
      <c r="A322" s="300"/>
      <c r="B322" s="301" t="s">
        <v>571</v>
      </c>
      <c r="C322" s="341" t="s">
        <v>88</v>
      </c>
      <c r="D322" s="342"/>
      <c r="E322" s="302" t="s">
        <v>89</v>
      </c>
      <c r="F322" s="302" t="s">
        <v>90</v>
      </c>
      <c r="G322" s="303" t="s">
        <v>558</v>
      </c>
      <c r="H322" s="303">
        <v>44795</v>
      </c>
      <c r="I322" s="302" t="s">
        <v>92</v>
      </c>
      <c r="J322" s="304">
        <v>250000000</v>
      </c>
      <c r="K322" s="304">
        <v>250884200.5</v>
      </c>
      <c r="L322" s="304">
        <v>252345449.97999999</v>
      </c>
      <c r="M322" s="304">
        <v>250000000</v>
      </c>
      <c r="N322" s="306">
        <v>6.25E-2</v>
      </c>
      <c r="O322" s="306">
        <v>1.9159039463257971E-3</v>
      </c>
      <c r="P322" s="306">
        <v>0.1</v>
      </c>
      <c r="Q322" s="306">
        <v>0.50090324504379502</v>
      </c>
      <c r="S322" s="383"/>
    </row>
    <row r="323" spans="1:19" s="307" customFormat="1" ht="15" customHeight="1">
      <c r="A323" s="300"/>
      <c r="B323" s="301" t="s">
        <v>571</v>
      </c>
      <c r="C323" s="341" t="s">
        <v>88</v>
      </c>
      <c r="D323" s="342"/>
      <c r="E323" s="302" t="s">
        <v>89</v>
      </c>
      <c r="F323" s="302" t="s">
        <v>90</v>
      </c>
      <c r="G323" s="303" t="s">
        <v>558</v>
      </c>
      <c r="H323" s="303">
        <v>44795</v>
      </c>
      <c r="I323" s="302" t="s">
        <v>92</v>
      </c>
      <c r="J323" s="304">
        <v>150000000</v>
      </c>
      <c r="K323" s="304">
        <v>150530520.30000001</v>
      </c>
      <c r="L323" s="304">
        <v>151407269.99000001</v>
      </c>
      <c r="M323" s="304">
        <v>150000000</v>
      </c>
      <c r="N323" s="306">
        <v>6.25E-2</v>
      </c>
      <c r="O323" s="306">
        <v>1.1495423678106631E-3</v>
      </c>
      <c r="P323" s="306">
        <v>0.1</v>
      </c>
      <c r="Q323" s="306">
        <v>0.50208970703276068</v>
      </c>
      <c r="S323" s="383"/>
    </row>
    <row r="324" spans="1:19" s="307" customFormat="1" ht="15" customHeight="1">
      <c r="A324" s="300"/>
      <c r="B324" s="301" t="s">
        <v>571</v>
      </c>
      <c r="C324" s="341" t="s">
        <v>88</v>
      </c>
      <c r="D324" s="342"/>
      <c r="E324" s="302" t="s">
        <v>89</v>
      </c>
      <c r="F324" s="302" t="s">
        <v>90</v>
      </c>
      <c r="G324" s="303" t="s">
        <v>558</v>
      </c>
      <c r="H324" s="303">
        <v>44795</v>
      </c>
      <c r="I324" s="302" t="s">
        <v>92</v>
      </c>
      <c r="J324" s="304">
        <v>150000000</v>
      </c>
      <c r="K324" s="304">
        <v>150530520.30000001</v>
      </c>
      <c r="L324" s="304">
        <v>151407269.99000001</v>
      </c>
      <c r="M324" s="304">
        <v>150000000</v>
      </c>
      <c r="N324" s="306">
        <v>6.25E-2</v>
      </c>
      <c r="O324" s="306">
        <v>1.1495423678106631E-3</v>
      </c>
      <c r="P324" s="306">
        <v>0.1</v>
      </c>
      <c r="Q324" s="306">
        <v>0.50327616902172634</v>
      </c>
      <c r="S324" s="383"/>
    </row>
    <row r="325" spans="1:19" s="307" customFormat="1" ht="15" customHeight="1">
      <c r="A325" s="300"/>
      <c r="B325" s="301" t="s">
        <v>571</v>
      </c>
      <c r="C325" s="341" t="s">
        <v>88</v>
      </c>
      <c r="D325" s="342"/>
      <c r="E325" s="302" t="s">
        <v>89</v>
      </c>
      <c r="F325" s="302" t="s">
        <v>90</v>
      </c>
      <c r="G325" s="303" t="s">
        <v>558</v>
      </c>
      <c r="H325" s="303">
        <v>44795</v>
      </c>
      <c r="I325" s="302" t="s">
        <v>92</v>
      </c>
      <c r="J325" s="304">
        <v>150000000</v>
      </c>
      <c r="K325" s="304">
        <v>150530520.30000001</v>
      </c>
      <c r="L325" s="304">
        <v>151407269.99000001</v>
      </c>
      <c r="M325" s="304">
        <v>150000000</v>
      </c>
      <c r="N325" s="306">
        <v>6.25E-2</v>
      </c>
      <c r="O325" s="306">
        <v>1.1495423678106631E-3</v>
      </c>
      <c r="P325" s="306">
        <v>0.1</v>
      </c>
      <c r="Q325" s="306">
        <v>0.504462631010692</v>
      </c>
      <c r="S325" s="383"/>
    </row>
    <row r="326" spans="1:19" s="307" customFormat="1" ht="15" customHeight="1">
      <c r="A326" s="300"/>
      <c r="B326" s="301" t="s">
        <v>571</v>
      </c>
      <c r="C326" s="341" t="s">
        <v>88</v>
      </c>
      <c r="D326" s="342"/>
      <c r="E326" s="302" t="s">
        <v>89</v>
      </c>
      <c r="F326" s="302" t="s">
        <v>90</v>
      </c>
      <c r="G326" s="303" t="s">
        <v>558</v>
      </c>
      <c r="H326" s="303">
        <v>44795</v>
      </c>
      <c r="I326" s="302" t="s">
        <v>92</v>
      </c>
      <c r="J326" s="304">
        <v>150000000</v>
      </c>
      <c r="K326" s="304">
        <v>150530520.30000001</v>
      </c>
      <c r="L326" s="304">
        <v>151407269.99000001</v>
      </c>
      <c r="M326" s="304">
        <v>150000000</v>
      </c>
      <c r="N326" s="306">
        <v>6.25E-2</v>
      </c>
      <c r="O326" s="306">
        <v>1.1495423678106631E-3</v>
      </c>
      <c r="P326" s="306">
        <v>0.1</v>
      </c>
      <c r="Q326" s="306">
        <v>0.50564909299965766</v>
      </c>
      <c r="S326" s="383"/>
    </row>
    <row r="327" spans="1:19" s="307" customFormat="1" ht="15" customHeight="1">
      <c r="A327" s="300"/>
      <c r="B327" s="301" t="s">
        <v>571</v>
      </c>
      <c r="C327" s="341" t="s">
        <v>88</v>
      </c>
      <c r="D327" s="342"/>
      <c r="E327" s="302" t="s">
        <v>89</v>
      </c>
      <c r="F327" s="302" t="s">
        <v>90</v>
      </c>
      <c r="G327" s="303" t="s">
        <v>558</v>
      </c>
      <c r="H327" s="303">
        <v>44795</v>
      </c>
      <c r="I327" s="302" t="s">
        <v>92</v>
      </c>
      <c r="J327" s="304">
        <v>150000000</v>
      </c>
      <c r="K327" s="304">
        <v>150530520.30000001</v>
      </c>
      <c r="L327" s="304">
        <v>151407269.99000001</v>
      </c>
      <c r="M327" s="304">
        <v>150000000</v>
      </c>
      <c r="N327" s="306">
        <v>6.25E-2</v>
      </c>
      <c r="O327" s="306">
        <v>1.1495423678106631E-3</v>
      </c>
      <c r="P327" s="306">
        <v>0.1</v>
      </c>
      <c r="Q327" s="306">
        <v>0.50683555498862332</v>
      </c>
      <c r="S327" s="383"/>
    </row>
    <row r="328" spans="1:19" s="307" customFormat="1" ht="15" customHeight="1">
      <c r="A328" s="300"/>
      <c r="B328" s="301" t="s">
        <v>571</v>
      </c>
      <c r="C328" s="341" t="s">
        <v>88</v>
      </c>
      <c r="D328" s="342"/>
      <c r="E328" s="302" t="s">
        <v>89</v>
      </c>
      <c r="F328" s="302" t="s">
        <v>90</v>
      </c>
      <c r="G328" s="303" t="s">
        <v>559</v>
      </c>
      <c r="H328" s="303">
        <v>44844</v>
      </c>
      <c r="I328" s="302" t="s">
        <v>92</v>
      </c>
      <c r="J328" s="304">
        <v>500000000</v>
      </c>
      <c r="K328" s="304">
        <v>515461038</v>
      </c>
      <c r="L328" s="304">
        <v>509018468.39999998</v>
      </c>
      <c r="M328" s="304">
        <v>500000000</v>
      </c>
      <c r="N328" s="306">
        <v>6.6000000000000003E-2</v>
      </c>
      <c r="O328" s="306">
        <v>3.8646644607127504E-3</v>
      </c>
      <c r="P328" s="306">
        <v>0.1</v>
      </c>
      <c r="Q328" s="306">
        <v>0.51082434010097633</v>
      </c>
      <c r="S328" s="383"/>
    </row>
    <row r="329" spans="1:19" s="307" customFormat="1" ht="15" customHeight="1">
      <c r="A329" s="300"/>
      <c r="B329" s="301" t="s">
        <v>571</v>
      </c>
      <c r="C329" s="341" t="s">
        <v>88</v>
      </c>
      <c r="D329" s="342"/>
      <c r="E329" s="302" t="s">
        <v>89</v>
      </c>
      <c r="F329" s="302" t="s">
        <v>90</v>
      </c>
      <c r="G329" s="303" t="s">
        <v>559</v>
      </c>
      <c r="H329" s="303">
        <v>44844</v>
      </c>
      <c r="I329" s="302" t="s">
        <v>92</v>
      </c>
      <c r="J329" s="304">
        <v>500000000</v>
      </c>
      <c r="K329" s="304">
        <v>515461038</v>
      </c>
      <c r="L329" s="304">
        <v>509018468.39999998</v>
      </c>
      <c r="M329" s="304">
        <v>500000000</v>
      </c>
      <c r="N329" s="306">
        <v>6.6000000000000003E-2</v>
      </c>
      <c r="O329" s="306">
        <v>3.8646644607127504E-3</v>
      </c>
      <c r="P329" s="306">
        <v>0.1</v>
      </c>
      <c r="Q329" s="306">
        <v>0.51481312521332934</v>
      </c>
      <c r="S329" s="383"/>
    </row>
    <row r="330" spans="1:19" s="307" customFormat="1" ht="15" customHeight="1">
      <c r="A330" s="300"/>
      <c r="B330" s="301" t="s">
        <v>571</v>
      </c>
      <c r="C330" s="341" t="s">
        <v>88</v>
      </c>
      <c r="D330" s="342"/>
      <c r="E330" s="302" t="s">
        <v>89</v>
      </c>
      <c r="F330" s="302" t="s">
        <v>90</v>
      </c>
      <c r="G330" s="303" t="s">
        <v>98</v>
      </c>
      <c r="H330" s="303">
        <v>44785</v>
      </c>
      <c r="I330" s="302" t="s">
        <v>92</v>
      </c>
      <c r="J330" s="304">
        <v>50000000</v>
      </c>
      <c r="K330" s="304">
        <v>51242397.299999997</v>
      </c>
      <c r="L330" s="304">
        <v>50833689.600000001</v>
      </c>
      <c r="M330" s="304">
        <v>50000000</v>
      </c>
      <c r="N330" s="306">
        <v>0.08</v>
      </c>
      <c r="O330" s="306">
        <v>3.8594897002763319E-4</v>
      </c>
      <c r="P330" s="306">
        <v>0.1</v>
      </c>
      <c r="Q330" s="306">
        <v>0.5152114696288469</v>
      </c>
      <c r="S330" s="383"/>
    </row>
    <row r="331" spans="1:19" s="307" customFormat="1" ht="15" customHeight="1">
      <c r="A331" s="300"/>
      <c r="B331" s="301" t="s">
        <v>571</v>
      </c>
      <c r="C331" s="341" t="s">
        <v>88</v>
      </c>
      <c r="D331" s="342"/>
      <c r="E331" s="302" t="s">
        <v>89</v>
      </c>
      <c r="F331" s="302" t="s">
        <v>90</v>
      </c>
      <c r="G331" s="303" t="s">
        <v>98</v>
      </c>
      <c r="H331" s="303">
        <v>44785</v>
      </c>
      <c r="I331" s="302" t="s">
        <v>92</v>
      </c>
      <c r="J331" s="304">
        <v>50000000</v>
      </c>
      <c r="K331" s="304">
        <v>51242397.299999997</v>
      </c>
      <c r="L331" s="304">
        <v>50833689.600000001</v>
      </c>
      <c r="M331" s="304">
        <v>50000000</v>
      </c>
      <c r="N331" s="306">
        <v>0.08</v>
      </c>
      <c r="O331" s="306">
        <v>3.8594897002763319E-4</v>
      </c>
      <c r="P331" s="306">
        <v>0.1</v>
      </c>
      <c r="Q331" s="306">
        <v>0.51560981404436446</v>
      </c>
      <c r="S331" s="383"/>
    </row>
    <row r="332" spans="1:19" s="307" customFormat="1" ht="15" customHeight="1">
      <c r="A332" s="300"/>
      <c r="B332" s="301" t="s">
        <v>571</v>
      </c>
      <c r="C332" s="341" t="s">
        <v>88</v>
      </c>
      <c r="D332" s="342"/>
      <c r="E332" s="302" t="s">
        <v>89</v>
      </c>
      <c r="F332" s="302" t="s">
        <v>90</v>
      </c>
      <c r="G332" s="303" t="s">
        <v>98</v>
      </c>
      <c r="H332" s="303">
        <v>44785</v>
      </c>
      <c r="I332" s="302" t="s">
        <v>92</v>
      </c>
      <c r="J332" s="304">
        <v>50000000</v>
      </c>
      <c r="K332" s="304">
        <v>51242397.299999997</v>
      </c>
      <c r="L332" s="304">
        <v>50833689.600000001</v>
      </c>
      <c r="M332" s="304">
        <v>50000000</v>
      </c>
      <c r="N332" s="306">
        <v>0.08</v>
      </c>
      <c r="O332" s="306">
        <v>3.8594897002763319E-4</v>
      </c>
      <c r="P332" s="306">
        <v>0.1</v>
      </c>
      <c r="Q332" s="306">
        <v>0.51600815845988202</v>
      </c>
      <c r="S332" s="383"/>
    </row>
    <row r="333" spans="1:19" s="307" customFormat="1" ht="15" customHeight="1">
      <c r="A333" s="300"/>
      <c r="B333" s="301" t="s">
        <v>571</v>
      </c>
      <c r="C333" s="341" t="s">
        <v>88</v>
      </c>
      <c r="D333" s="342"/>
      <c r="E333" s="302" t="s">
        <v>89</v>
      </c>
      <c r="F333" s="302" t="s">
        <v>90</v>
      </c>
      <c r="G333" s="303" t="s">
        <v>98</v>
      </c>
      <c r="H333" s="303">
        <v>44785</v>
      </c>
      <c r="I333" s="302" t="s">
        <v>92</v>
      </c>
      <c r="J333" s="304">
        <v>50000000</v>
      </c>
      <c r="K333" s="304">
        <v>51242397.299999997</v>
      </c>
      <c r="L333" s="304">
        <v>50833689.600000001</v>
      </c>
      <c r="M333" s="304">
        <v>50000000</v>
      </c>
      <c r="N333" s="306">
        <v>0.08</v>
      </c>
      <c r="O333" s="306">
        <v>3.8594897002763319E-4</v>
      </c>
      <c r="P333" s="306">
        <v>0.1</v>
      </c>
      <c r="Q333" s="306">
        <v>0.51640650287539958</v>
      </c>
      <c r="S333" s="383"/>
    </row>
    <row r="334" spans="1:19" s="307" customFormat="1" ht="15" customHeight="1">
      <c r="A334" s="300"/>
      <c r="B334" s="301" t="s">
        <v>571</v>
      </c>
      <c r="C334" s="341" t="s">
        <v>88</v>
      </c>
      <c r="D334" s="342"/>
      <c r="E334" s="302" t="s">
        <v>89</v>
      </c>
      <c r="F334" s="302" t="s">
        <v>90</v>
      </c>
      <c r="G334" s="303" t="s">
        <v>98</v>
      </c>
      <c r="H334" s="303">
        <v>44785</v>
      </c>
      <c r="I334" s="302" t="s">
        <v>92</v>
      </c>
      <c r="J334" s="304">
        <v>50000000</v>
      </c>
      <c r="K334" s="304">
        <v>51242397.299999997</v>
      </c>
      <c r="L334" s="304">
        <v>50833689.600000001</v>
      </c>
      <c r="M334" s="304">
        <v>50000000</v>
      </c>
      <c r="N334" s="306">
        <v>0.08</v>
      </c>
      <c r="O334" s="306">
        <v>3.8594897002763319E-4</v>
      </c>
      <c r="P334" s="306">
        <v>0.1</v>
      </c>
      <c r="Q334" s="306">
        <v>0.51680484729091714</v>
      </c>
      <c r="S334" s="383"/>
    </row>
    <row r="335" spans="1:19" s="307" customFormat="1" ht="15" customHeight="1">
      <c r="A335" s="300"/>
      <c r="B335" s="301" t="s">
        <v>571</v>
      </c>
      <c r="C335" s="341" t="s">
        <v>88</v>
      </c>
      <c r="D335" s="342"/>
      <c r="E335" s="302" t="s">
        <v>89</v>
      </c>
      <c r="F335" s="302" t="s">
        <v>90</v>
      </c>
      <c r="G335" s="303" t="s">
        <v>98</v>
      </c>
      <c r="H335" s="303">
        <v>44785</v>
      </c>
      <c r="I335" s="302" t="s">
        <v>92</v>
      </c>
      <c r="J335" s="304">
        <v>50000000</v>
      </c>
      <c r="K335" s="304">
        <v>51242397.299999997</v>
      </c>
      <c r="L335" s="304">
        <v>50833689.600000001</v>
      </c>
      <c r="M335" s="304">
        <v>50000000</v>
      </c>
      <c r="N335" s="306">
        <v>0.08</v>
      </c>
      <c r="O335" s="306">
        <v>3.8594897002763319E-4</v>
      </c>
      <c r="P335" s="306">
        <v>0.1</v>
      </c>
      <c r="Q335" s="306">
        <v>0.5172031917064347</v>
      </c>
      <c r="S335" s="383"/>
    </row>
    <row r="336" spans="1:19" s="307" customFormat="1" ht="15" customHeight="1">
      <c r="A336" s="300"/>
      <c r="B336" s="301" t="s">
        <v>571</v>
      </c>
      <c r="C336" s="341" t="s">
        <v>88</v>
      </c>
      <c r="D336" s="342"/>
      <c r="E336" s="302" t="s">
        <v>89</v>
      </c>
      <c r="F336" s="302" t="s">
        <v>90</v>
      </c>
      <c r="G336" s="303" t="s">
        <v>91</v>
      </c>
      <c r="H336" s="303">
        <v>44785</v>
      </c>
      <c r="I336" s="302" t="s">
        <v>92</v>
      </c>
      <c r="J336" s="304">
        <v>25000000</v>
      </c>
      <c r="K336" s="304">
        <v>25444006.850000001</v>
      </c>
      <c r="L336" s="304">
        <v>25387679.530000001</v>
      </c>
      <c r="M336" s="304">
        <v>25000000</v>
      </c>
      <c r="N336" s="306">
        <v>0.08</v>
      </c>
      <c r="O336" s="306">
        <v>1.9275305103950445E-4</v>
      </c>
      <c r="P336" s="306">
        <v>0.1</v>
      </c>
      <c r="Q336" s="306">
        <v>0.51740213536846869</v>
      </c>
      <c r="S336" s="383"/>
    </row>
    <row r="337" spans="1:19" s="307" customFormat="1" ht="15" customHeight="1">
      <c r="A337" s="300"/>
      <c r="B337" s="301" t="s">
        <v>96</v>
      </c>
      <c r="C337" s="341" t="s">
        <v>188</v>
      </c>
      <c r="D337" s="342"/>
      <c r="E337" s="302" t="s">
        <v>576</v>
      </c>
      <c r="F337" s="302" t="s">
        <v>90</v>
      </c>
      <c r="G337" s="303" t="s">
        <v>560</v>
      </c>
      <c r="H337" s="303">
        <v>46106</v>
      </c>
      <c r="I337" s="302" t="s">
        <v>92</v>
      </c>
      <c r="J337" s="304">
        <v>2000000000</v>
      </c>
      <c r="K337" s="304">
        <v>2000540000</v>
      </c>
      <c r="L337" s="304">
        <v>2003885102.2</v>
      </c>
      <c r="M337" s="304">
        <v>2000000000</v>
      </c>
      <c r="N337" s="306">
        <v>0.09</v>
      </c>
      <c r="O337" s="306">
        <v>1.521426828021959E-2</v>
      </c>
      <c r="P337" s="306">
        <v>0.1</v>
      </c>
      <c r="Q337" s="306">
        <v>0.53310503724479141</v>
      </c>
      <c r="S337" s="383"/>
    </row>
    <row r="338" spans="1:19" s="307" customFormat="1" ht="15" customHeight="1">
      <c r="A338" s="300"/>
      <c r="B338" s="301" t="s">
        <v>96</v>
      </c>
      <c r="C338" s="341" t="s">
        <v>188</v>
      </c>
      <c r="D338" s="342"/>
      <c r="E338" s="302" t="s">
        <v>576</v>
      </c>
      <c r="F338" s="302" t="s">
        <v>90</v>
      </c>
      <c r="G338" s="303" t="s">
        <v>561</v>
      </c>
      <c r="H338" s="303">
        <v>46106</v>
      </c>
      <c r="I338" s="302" t="s">
        <v>92</v>
      </c>
      <c r="J338" s="304">
        <v>1500000000</v>
      </c>
      <c r="K338" s="304">
        <v>1523876712.3</v>
      </c>
      <c r="L338" s="304">
        <v>1515860759.7</v>
      </c>
      <c r="M338" s="304">
        <v>1500000000</v>
      </c>
      <c r="N338" s="305">
        <v>0.09</v>
      </c>
      <c r="O338" s="306">
        <v>1.1508999317482565E-2</v>
      </c>
      <c r="P338" s="306">
        <v>0.1</v>
      </c>
      <c r="Q338" s="306">
        <v>0.54498366877990501</v>
      </c>
      <c r="S338" s="383"/>
    </row>
    <row r="339" spans="1:19" s="307" customFormat="1" ht="15" customHeight="1">
      <c r="A339" s="300"/>
      <c r="B339" s="301" t="s">
        <v>96</v>
      </c>
      <c r="C339" s="341" t="s">
        <v>188</v>
      </c>
      <c r="D339" s="342"/>
      <c r="E339" s="302" t="s">
        <v>576</v>
      </c>
      <c r="F339" s="302" t="s">
        <v>90</v>
      </c>
      <c r="G339" s="303" t="s">
        <v>562</v>
      </c>
      <c r="H339" s="303">
        <v>46106</v>
      </c>
      <c r="I339" s="302" t="s">
        <v>92</v>
      </c>
      <c r="J339" s="304">
        <v>2500000000</v>
      </c>
      <c r="K339" s="304">
        <v>2540410959</v>
      </c>
      <c r="L339" s="304">
        <v>2526447189.5</v>
      </c>
      <c r="M339" s="304">
        <v>2500000000</v>
      </c>
      <c r="N339" s="305">
        <v>0.09</v>
      </c>
      <c r="O339" s="306">
        <v>1.9181761117271597E-2</v>
      </c>
      <c r="P339" s="306">
        <v>0.1</v>
      </c>
      <c r="Q339" s="306">
        <v>0.56478148666321315</v>
      </c>
      <c r="S339" s="383"/>
    </row>
    <row r="340" spans="1:19" s="307" customFormat="1" ht="15" customHeight="1">
      <c r="A340" s="300"/>
      <c r="B340" s="301" t="s">
        <v>96</v>
      </c>
      <c r="C340" s="341" t="s">
        <v>532</v>
      </c>
      <c r="D340" s="342"/>
      <c r="E340" s="302" t="s">
        <v>576</v>
      </c>
      <c r="F340" s="302" t="s">
        <v>90</v>
      </c>
      <c r="G340" s="303" t="s">
        <v>562</v>
      </c>
      <c r="H340" s="303">
        <v>45727</v>
      </c>
      <c r="I340" s="302" t="s">
        <v>92</v>
      </c>
      <c r="J340" s="304">
        <v>2000000000</v>
      </c>
      <c r="K340" s="304">
        <v>2212816000</v>
      </c>
      <c r="L340" s="304">
        <v>2172872635.1999998</v>
      </c>
      <c r="M340" s="304">
        <v>2000000000</v>
      </c>
      <c r="N340" s="305">
        <v>8.7499999999999994E-2</v>
      </c>
      <c r="O340" s="306">
        <v>1.64972867827534E-2</v>
      </c>
      <c r="P340" s="306">
        <v>0.1</v>
      </c>
      <c r="Q340" s="306">
        <v>0.58180861348941326</v>
      </c>
      <c r="S340" s="383"/>
    </row>
    <row r="341" spans="1:19" s="307" customFormat="1" ht="15" customHeight="1">
      <c r="A341" s="300"/>
      <c r="B341" s="301" t="s">
        <v>96</v>
      </c>
      <c r="C341" s="341" t="s">
        <v>532</v>
      </c>
      <c r="D341" s="342"/>
      <c r="E341" s="302" t="s">
        <v>576</v>
      </c>
      <c r="F341" s="302" t="s">
        <v>90</v>
      </c>
      <c r="G341" s="303" t="s">
        <v>563</v>
      </c>
      <c r="H341" s="303">
        <v>46785</v>
      </c>
      <c r="I341" s="302" t="s">
        <v>92</v>
      </c>
      <c r="J341" s="304">
        <v>5000000000</v>
      </c>
      <c r="K341" s="304">
        <v>5059178082</v>
      </c>
      <c r="L341" s="304">
        <v>5140808931</v>
      </c>
      <c r="M341" s="304">
        <v>5000000000</v>
      </c>
      <c r="N341" s="305">
        <v>7.0999999999999994E-2</v>
      </c>
      <c r="O341" s="306">
        <v>3.9031003408186764E-2</v>
      </c>
      <c r="P341" s="306">
        <v>0.1</v>
      </c>
      <c r="Q341" s="306">
        <v>0.62209316778835522</v>
      </c>
      <c r="S341" s="383"/>
    </row>
    <row r="342" spans="1:19" s="307" customFormat="1" ht="15" customHeight="1">
      <c r="A342" s="300"/>
      <c r="B342" s="301" t="s">
        <v>96</v>
      </c>
      <c r="C342" s="341" t="s">
        <v>532</v>
      </c>
      <c r="D342" s="342"/>
      <c r="E342" s="302" t="s">
        <v>576</v>
      </c>
      <c r="F342" s="302" t="s">
        <v>90</v>
      </c>
      <c r="G342" s="303" t="s">
        <v>564</v>
      </c>
      <c r="H342" s="303">
        <v>46785</v>
      </c>
      <c r="I342" s="302" t="s">
        <v>92</v>
      </c>
      <c r="J342" s="304">
        <v>2000000000</v>
      </c>
      <c r="K342" s="304">
        <v>2013321532</v>
      </c>
      <c r="L342" s="304">
        <v>2056234192.4000001</v>
      </c>
      <c r="M342" s="304">
        <v>2000000000</v>
      </c>
      <c r="N342" s="305">
        <v>7.0999999999999994E-2</v>
      </c>
      <c r="O342" s="306">
        <v>1.5611722755854852E-2</v>
      </c>
      <c r="P342" s="306">
        <v>0.1</v>
      </c>
      <c r="Q342" s="306">
        <v>0.63820628910581401</v>
      </c>
      <c r="S342" s="383"/>
    </row>
    <row r="343" spans="1:19" s="307" customFormat="1" ht="15" customHeight="1">
      <c r="A343" s="300"/>
      <c r="B343" s="301" t="s">
        <v>96</v>
      </c>
      <c r="C343" s="341" t="s">
        <v>532</v>
      </c>
      <c r="D343" s="342"/>
      <c r="E343" s="302" t="s">
        <v>576</v>
      </c>
      <c r="F343" s="302" t="s">
        <v>90</v>
      </c>
      <c r="G343" s="303" t="s">
        <v>95</v>
      </c>
      <c r="H343" s="303">
        <v>45362</v>
      </c>
      <c r="I343" s="302" t="s">
        <v>92</v>
      </c>
      <c r="J343" s="304">
        <v>250000000</v>
      </c>
      <c r="K343" s="304">
        <v>258186130</v>
      </c>
      <c r="L343" s="304">
        <v>256363282.38</v>
      </c>
      <c r="M343" s="304">
        <v>250000000</v>
      </c>
      <c r="N343" s="306">
        <v>0.09</v>
      </c>
      <c r="O343" s="306">
        <v>1.9464088789546427E-3</v>
      </c>
      <c r="P343" s="306">
        <v>0.1</v>
      </c>
      <c r="Q343" s="306">
        <v>0.64021521040748219</v>
      </c>
      <c r="S343" s="383"/>
    </row>
    <row r="344" spans="1:19" s="307" customFormat="1" ht="15" customHeight="1">
      <c r="A344" s="300"/>
      <c r="B344" s="301" t="s">
        <v>571</v>
      </c>
      <c r="C344" s="341" t="s">
        <v>533</v>
      </c>
      <c r="D344" s="342"/>
      <c r="E344" s="302" t="s">
        <v>89</v>
      </c>
      <c r="F344" s="302" t="s">
        <v>90</v>
      </c>
      <c r="G344" s="303" t="s">
        <v>540</v>
      </c>
      <c r="H344" s="303">
        <v>44956</v>
      </c>
      <c r="I344" s="302" t="s">
        <v>92</v>
      </c>
      <c r="J344" s="304">
        <v>500000000</v>
      </c>
      <c r="K344" s="304">
        <v>502800000</v>
      </c>
      <c r="L344" s="304">
        <v>507416818.44999999</v>
      </c>
      <c r="M344" s="304">
        <v>500000000</v>
      </c>
      <c r="N344" s="306">
        <v>6.5000000000000002E-2</v>
      </c>
      <c r="O344" s="306">
        <v>3.8525041167870692E-3</v>
      </c>
      <c r="P344" s="306">
        <v>0.1</v>
      </c>
      <c r="Q344" s="306">
        <v>0.64419144462458799</v>
      </c>
      <c r="S344" s="383"/>
    </row>
    <row r="345" spans="1:19" s="307" customFormat="1" ht="15" customHeight="1">
      <c r="A345" s="300"/>
      <c r="B345" s="301" t="s">
        <v>571</v>
      </c>
      <c r="C345" s="341" t="s">
        <v>533</v>
      </c>
      <c r="D345" s="342"/>
      <c r="E345" s="302" t="s">
        <v>89</v>
      </c>
      <c r="F345" s="302" t="s">
        <v>90</v>
      </c>
      <c r="G345" s="303" t="s">
        <v>540</v>
      </c>
      <c r="H345" s="303">
        <v>44956</v>
      </c>
      <c r="I345" s="302" t="s">
        <v>92</v>
      </c>
      <c r="J345" s="304">
        <v>500000000</v>
      </c>
      <c r="K345" s="304">
        <v>502800000</v>
      </c>
      <c r="L345" s="304">
        <v>507416818.44999999</v>
      </c>
      <c r="M345" s="304">
        <v>500000000</v>
      </c>
      <c r="N345" s="306">
        <v>6.5000000000000002E-2</v>
      </c>
      <c r="O345" s="306">
        <v>3.8525041167870692E-3</v>
      </c>
      <c r="P345" s="306">
        <v>0.1</v>
      </c>
      <c r="Q345" s="306">
        <v>0.6481676788416938</v>
      </c>
      <c r="S345" s="383"/>
    </row>
    <row r="346" spans="1:19" s="307" customFormat="1" ht="15" customHeight="1">
      <c r="A346" s="300"/>
      <c r="B346" s="301" t="s">
        <v>571</v>
      </c>
      <c r="C346" s="341" t="s">
        <v>533</v>
      </c>
      <c r="D346" s="342"/>
      <c r="E346" s="302" t="s">
        <v>89</v>
      </c>
      <c r="F346" s="302" t="s">
        <v>90</v>
      </c>
      <c r="G346" s="303" t="s">
        <v>540</v>
      </c>
      <c r="H346" s="303">
        <v>44956</v>
      </c>
      <c r="I346" s="302" t="s">
        <v>92</v>
      </c>
      <c r="J346" s="304">
        <v>500000000</v>
      </c>
      <c r="K346" s="304">
        <v>502800000</v>
      </c>
      <c r="L346" s="304">
        <v>507416818.44999999</v>
      </c>
      <c r="M346" s="304">
        <v>500000000</v>
      </c>
      <c r="N346" s="306">
        <v>6.5000000000000002E-2</v>
      </c>
      <c r="O346" s="306">
        <v>3.8525041167870692E-3</v>
      </c>
      <c r="P346" s="306">
        <v>0.1</v>
      </c>
      <c r="Q346" s="306">
        <v>0.6521439130587996</v>
      </c>
      <c r="S346" s="383"/>
    </row>
    <row r="347" spans="1:19" s="307" customFormat="1" ht="15" customHeight="1">
      <c r="A347" s="300"/>
      <c r="B347" s="301" t="s">
        <v>571</v>
      </c>
      <c r="C347" s="341" t="s">
        <v>533</v>
      </c>
      <c r="D347" s="342"/>
      <c r="E347" s="302" t="s">
        <v>89</v>
      </c>
      <c r="F347" s="302" t="s">
        <v>90</v>
      </c>
      <c r="G347" s="303" t="s">
        <v>540</v>
      </c>
      <c r="H347" s="303">
        <v>44956</v>
      </c>
      <c r="I347" s="302" t="s">
        <v>92</v>
      </c>
      <c r="J347" s="304">
        <v>500000000</v>
      </c>
      <c r="K347" s="304">
        <v>502800000</v>
      </c>
      <c r="L347" s="304">
        <v>507416818.44999999</v>
      </c>
      <c r="M347" s="304">
        <v>500000000</v>
      </c>
      <c r="N347" s="306">
        <v>6.5000000000000002E-2</v>
      </c>
      <c r="O347" s="306">
        <v>3.8525041167870692E-3</v>
      </c>
      <c r="P347" s="306">
        <v>0.1</v>
      </c>
      <c r="Q347" s="306">
        <v>0.6561201472759054</v>
      </c>
      <c r="S347" s="383"/>
    </row>
    <row r="348" spans="1:19" s="307" customFormat="1" ht="15" customHeight="1">
      <c r="A348" s="300"/>
      <c r="B348" s="301" t="s">
        <v>571</v>
      </c>
      <c r="C348" s="341" t="s">
        <v>533</v>
      </c>
      <c r="D348" s="342"/>
      <c r="E348" s="302" t="s">
        <v>89</v>
      </c>
      <c r="F348" s="302" t="s">
        <v>90</v>
      </c>
      <c r="G348" s="303" t="s">
        <v>540</v>
      </c>
      <c r="H348" s="303">
        <v>44956</v>
      </c>
      <c r="I348" s="302" t="s">
        <v>92</v>
      </c>
      <c r="J348" s="304">
        <v>100000000</v>
      </c>
      <c r="K348" s="304">
        <v>100560000</v>
      </c>
      <c r="L348" s="304">
        <v>101501619.84</v>
      </c>
      <c r="M348" s="304">
        <v>100000000</v>
      </c>
      <c r="N348" s="306">
        <v>6.5000000000000002E-2</v>
      </c>
      <c r="O348" s="306">
        <v>7.7063943108674881E-4</v>
      </c>
      <c r="P348" s="306">
        <v>0.1</v>
      </c>
      <c r="Q348" s="306">
        <v>0.65691553717869244</v>
      </c>
      <c r="S348" s="383"/>
    </row>
    <row r="349" spans="1:19" s="307" customFormat="1" ht="15" customHeight="1">
      <c r="A349" s="300"/>
      <c r="B349" s="301" t="s">
        <v>571</v>
      </c>
      <c r="C349" s="341" t="s">
        <v>533</v>
      </c>
      <c r="D349" s="342"/>
      <c r="E349" s="302" t="s">
        <v>89</v>
      </c>
      <c r="F349" s="302" t="s">
        <v>90</v>
      </c>
      <c r="G349" s="303" t="s">
        <v>540</v>
      </c>
      <c r="H349" s="303">
        <v>44956</v>
      </c>
      <c r="I349" s="302" t="s">
        <v>92</v>
      </c>
      <c r="J349" s="304">
        <v>100000000</v>
      </c>
      <c r="K349" s="304">
        <v>100560000</v>
      </c>
      <c r="L349" s="304">
        <v>101483363.69</v>
      </c>
      <c r="M349" s="304">
        <v>100000000</v>
      </c>
      <c r="N349" s="306">
        <v>6.5000000000000002E-2</v>
      </c>
      <c r="O349" s="306">
        <v>7.7050082335741385E-4</v>
      </c>
      <c r="P349" s="306">
        <v>0.1</v>
      </c>
      <c r="Q349" s="306">
        <v>0.65771078402211358</v>
      </c>
      <c r="S349" s="383"/>
    </row>
    <row r="350" spans="1:19" s="307" customFormat="1" ht="15" customHeight="1">
      <c r="A350" s="300"/>
      <c r="B350" s="301" t="s">
        <v>571</v>
      </c>
      <c r="C350" s="341" t="s">
        <v>533</v>
      </c>
      <c r="D350" s="342"/>
      <c r="E350" s="302" t="s">
        <v>89</v>
      </c>
      <c r="F350" s="302" t="s">
        <v>90</v>
      </c>
      <c r="G350" s="303" t="s">
        <v>540</v>
      </c>
      <c r="H350" s="303">
        <v>44956</v>
      </c>
      <c r="I350" s="302" t="s">
        <v>92</v>
      </c>
      <c r="J350" s="304">
        <v>100000000</v>
      </c>
      <c r="K350" s="304">
        <v>100560000</v>
      </c>
      <c r="L350" s="304">
        <v>101483363.69</v>
      </c>
      <c r="M350" s="304">
        <v>100000000</v>
      </c>
      <c r="N350" s="306">
        <v>6.5000000000000002E-2</v>
      </c>
      <c r="O350" s="306">
        <v>7.7050082335741385E-4</v>
      </c>
      <c r="P350" s="306">
        <v>0.1</v>
      </c>
      <c r="Q350" s="306">
        <v>0.65850603086553472</v>
      </c>
      <c r="S350" s="383"/>
    </row>
    <row r="351" spans="1:19" s="307" customFormat="1" ht="15" customHeight="1">
      <c r="A351" s="300"/>
      <c r="B351" s="301" t="s">
        <v>571</v>
      </c>
      <c r="C351" s="341" t="s">
        <v>533</v>
      </c>
      <c r="D351" s="342"/>
      <c r="E351" s="302" t="s">
        <v>89</v>
      </c>
      <c r="F351" s="302" t="s">
        <v>90</v>
      </c>
      <c r="G351" s="303" t="s">
        <v>540</v>
      </c>
      <c r="H351" s="303">
        <v>44956</v>
      </c>
      <c r="I351" s="302" t="s">
        <v>92</v>
      </c>
      <c r="J351" s="304">
        <v>100000000</v>
      </c>
      <c r="K351" s="304">
        <v>100560000</v>
      </c>
      <c r="L351" s="304">
        <v>101483363.69</v>
      </c>
      <c r="M351" s="304">
        <v>100000000</v>
      </c>
      <c r="N351" s="306">
        <v>6.5000000000000002E-2</v>
      </c>
      <c r="O351" s="306">
        <v>7.7050082335741385E-4</v>
      </c>
      <c r="P351" s="306">
        <v>0.1</v>
      </c>
      <c r="Q351" s="306">
        <v>0.65930127770895586</v>
      </c>
      <c r="S351" s="383"/>
    </row>
    <row r="352" spans="1:19" s="307" customFormat="1" ht="15" customHeight="1">
      <c r="A352" s="300"/>
      <c r="B352" s="301" t="s">
        <v>571</v>
      </c>
      <c r="C352" s="341" t="s">
        <v>533</v>
      </c>
      <c r="D352" s="342"/>
      <c r="E352" s="302" t="s">
        <v>89</v>
      </c>
      <c r="F352" s="302" t="s">
        <v>90</v>
      </c>
      <c r="G352" s="303" t="s">
        <v>540</v>
      </c>
      <c r="H352" s="303">
        <v>44956</v>
      </c>
      <c r="I352" s="302" t="s">
        <v>92</v>
      </c>
      <c r="J352" s="304">
        <v>250000000</v>
      </c>
      <c r="K352" s="304">
        <v>251400000</v>
      </c>
      <c r="L352" s="304">
        <v>253708409.22999999</v>
      </c>
      <c r="M352" s="304">
        <v>250000000</v>
      </c>
      <c r="N352" s="306">
        <v>6.5000000000000002E-2</v>
      </c>
      <c r="O352" s="306">
        <v>1.9262520584314967E-3</v>
      </c>
      <c r="P352" s="306">
        <v>0.1</v>
      </c>
      <c r="Q352" s="306">
        <v>0.66128939481754789</v>
      </c>
      <c r="S352" s="383"/>
    </row>
    <row r="353" spans="1:19" s="307" customFormat="1" ht="15" customHeight="1">
      <c r="A353" s="300"/>
      <c r="B353" s="301" t="s">
        <v>571</v>
      </c>
      <c r="C353" s="341" t="s">
        <v>533</v>
      </c>
      <c r="D353" s="342"/>
      <c r="E353" s="302" t="s">
        <v>89</v>
      </c>
      <c r="F353" s="302" t="s">
        <v>90</v>
      </c>
      <c r="G353" s="303" t="s">
        <v>540</v>
      </c>
      <c r="H353" s="303">
        <v>44956</v>
      </c>
      <c r="I353" s="302" t="s">
        <v>92</v>
      </c>
      <c r="J353" s="304">
        <v>100000000</v>
      </c>
      <c r="K353" s="304">
        <v>100560000</v>
      </c>
      <c r="L353" s="304">
        <v>101483363.69</v>
      </c>
      <c r="M353" s="304">
        <v>100000000</v>
      </c>
      <c r="N353" s="306">
        <v>6.5000000000000002E-2</v>
      </c>
      <c r="O353" s="306">
        <v>7.7050082335741385E-4</v>
      </c>
      <c r="P353" s="306">
        <v>0.1</v>
      </c>
      <c r="Q353" s="306">
        <v>0.66208464166096903</v>
      </c>
      <c r="S353" s="383"/>
    </row>
    <row r="354" spans="1:19" s="307" customFormat="1" ht="15" customHeight="1">
      <c r="A354" s="300"/>
      <c r="B354" s="301" t="s">
        <v>571</v>
      </c>
      <c r="C354" s="341" t="s">
        <v>533</v>
      </c>
      <c r="D354" s="342"/>
      <c r="E354" s="302" t="s">
        <v>89</v>
      </c>
      <c r="F354" s="302" t="s">
        <v>90</v>
      </c>
      <c r="G354" s="303" t="s">
        <v>540</v>
      </c>
      <c r="H354" s="303">
        <v>44956</v>
      </c>
      <c r="I354" s="302" t="s">
        <v>92</v>
      </c>
      <c r="J354" s="304">
        <v>250000000</v>
      </c>
      <c r="K354" s="304">
        <v>251400000</v>
      </c>
      <c r="L354" s="304">
        <v>253708409.22999999</v>
      </c>
      <c r="M354" s="304">
        <v>250000000</v>
      </c>
      <c r="N354" s="306">
        <v>6.5000000000000002E-2</v>
      </c>
      <c r="O354" s="306">
        <v>1.9262520584314967E-3</v>
      </c>
      <c r="P354" s="306">
        <v>0.1</v>
      </c>
      <c r="Q354" s="306">
        <v>0.66407275876956107</v>
      </c>
      <c r="S354" s="383"/>
    </row>
    <row r="355" spans="1:19" s="307" customFormat="1" ht="15" customHeight="1">
      <c r="A355" s="300"/>
      <c r="B355" s="301" t="s">
        <v>571</v>
      </c>
      <c r="C355" s="341" t="s">
        <v>533</v>
      </c>
      <c r="D355" s="342"/>
      <c r="E355" s="302" t="s">
        <v>89</v>
      </c>
      <c r="F355" s="302" t="s">
        <v>90</v>
      </c>
      <c r="G355" s="303" t="s">
        <v>540</v>
      </c>
      <c r="H355" s="303">
        <v>44956</v>
      </c>
      <c r="I355" s="302" t="s">
        <v>92</v>
      </c>
      <c r="J355" s="304">
        <v>250000000</v>
      </c>
      <c r="K355" s="304">
        <v>251400000</v>
      </c>
      <c r="L355" s="304">
        <v>253708409.22999999</v>
      </c>
      <c r="M355" s="304">
        <v>250000000</v>
      </c>
      <c r="N355" s="306">
        <v>6.5000000000000002E-2</v>
      </c>
      <c r="O355" s="306">
        <v>1.9262520584314967E-3</v>
      </c>
      <c r="P355" s="306">
        <v>0.1</v>
      </c>
      <c r="Q355" s="306">
        <v>0.6660608758781531</v>
      </c>
      <c r="S355" s="383"/>
    </row>
    <row r="356" spans="1:19" s="307" customFormat="1" ht="15" customHeight="1">
      <c r="A356" s="300"/>
      <c r="B356" s="301" t="s">
        <v>571</v>
      </c>
      <c r="C356" s="341" t="s">
        <v>533</v>
      </c>
      <c r="D356" s="342"/>
      <c r="E356" s="302" t="s">
        <v>89</v>
      </c>
      <c r="F356" s="302" t="s">
        <v>90</v>
      </c>
      <c r="G356" s="303" t="s">
        <v>540</v>
      </c>
      <c r="H356" s="303">
        <v>44956</v>
      </c>
      <c r="I356" s="302" t="s">
        <v>92</v>
      </c>
      <c r="J356" s="304">
        <v>250000000</v>
      </c>
      <c r="K356" s="304">
        <v>251400000</v>
      </c>
      <c r="L356" s="304">
        <v>253708409.22999999</v>
      </c>
      <c r="M356" s="304">
        <v>250000000</v>
      </c>
      <c r="N356" s="306">
        <v>6.5000000000000002E-2</v>
      </c>
      <c r="O356" s="306">
        <v>1.9262520584314967E-3</v>
      </c>
      <c r="P356" s="306">
        <v>0.1</v>
      </c>
      <c r="Q356" s="306">
        <v>0.66804899298674514</v>
      </c>
      <c r="S356" s="383"/>
    </row>
    <row r="357" spans="1:19" s="307" customFormat="1" ht="15" customHeight="1">
      <c r="A357" s="300"/>
      <c r="B357" s="301" t="s">
        <v>571</v>
      </c>
      <c r="C357" s="341" t="s">
        <v>533</v>
      </c>
      <c r="D357" s="342"/>
      <c r="E357" s="302" t="s">
        <v>89</v>
      </c>
      <c r="F357" s="302" t="s">
        <v>90</v>
      </c>
      <c r="G357" s="303" t="s">
        <v>540</v>
      </c>
      <c r="H357" s="303">
        <v>44956</v>
      </c>
      <c r="I357" s="302" t="s">
        <v>92</v>
      </c>
      <c r="J357" s="304">
        <v>250000000</v>
      </c>
      <c r="K357" s="304">
        <v>251400000</v>
      </c>
      <c r="L357" s="304">
        <v>253708409.22999999</v>
      </c>
      <c r="M357" s="304">
        <v>250000000</v>
      </c>
      <c r="N357" s="306">
        <v>6.5000000000000002E-2</v>
      </c>
      <c r="O357" s="306">
        <v>1.9262520584314967E-3</v>
      </c>
      <c r="P357" s="306">
        <v>0.1</v>
      </c>
      <c r="Q357" s="306">
        <v>0.67003711009533717</v>
      </c>
      <c r="S357" s="383"/>
    </row>
    <row r="358" spans="1:19" s="307" customFormat="1" ht="15" customHeight="1">
      <c r="A358" s="300"/>
      <c r="B358" s="301" t="s">
        <v>571</v>
      </c>
      <c r="C358" s="341" t="s">
        <v>533</v>
      </c>
      <c r="D358" s="342"/>
      <c r="E358" s="302" t="s">
        <v>89</v>
      </c>
      <c r="F358" s="302" t="s">
        <v>90</v>
      </c>
      <c r="G358" s="303" t="s">
        <v>540</v>
      </c>
      <c r="H358" s="303">
        <v>44956</v>
      </c>
      <c r="I358" s="302" t="s">
        <v>92</v>
      </c>
      <c r="J358" s="304">
        <v>250000000</v>
      </c>
      <c r="K358" s="304">
        <v>251400000</v>
      </c>
      <c r="L358" s="304">
        <v>253708409.22999999</v>
      </c>
      <c r="M358" s="304">
        <v>250000000</v>
      </c>
      <c r="N358" s="306">
        <v>6.5000000000000002E-2</v>
      </c>
      <c r="O358" s="306">
        <v>1.9262520584314967E-3</v>
      </c>
      <c r="P358" s="306">
        <v>0.1</v>
      </c>
      <c r="Q358" s="306">
        <v>0.67202522720392921</v>
      </c>
      <c r="S358" s="383"/>
    </row>
    <row r="359" spans="1:19" s="307" customFormat="1" ht="15" customHeight="1">
      <c r="A359" s="300"/>
      <c r="B359" s="301" t="s">
        <v>571</v>
      </c>
      <c r="C359" s="341" t="s">
        <v>533</v>
      </c>
      <c r="D359" s="342"/>
      <c r="E359" s="302" t="s">
        <v>89</v>
      </c>
      <c r="F359" s="302" t="s">
        <v>90</v>
      </c>
      <c r="G359" s="303" t="s">
        <v>540</v>
      </c>
      <c r="H359" s="303">
        <v>44956</v>
      </c>
      <c r="I359" s="302" t="s">
        <v>92</v>
      </c>
      <c r="J359" s="304">
        <v>250000000</v>
      </c>
      <c r="K359" s="304">
        <v>251400000</v>
      </c>
      <c r="L359" s="304">
        <v>253708409.22999999</v>
      </c>
      <c r="M359" s="304">
        <v>250000000</v>
      </c>
      <c r="N359" s="306">
        <v>6.5000000000000002E-2</v>
      </c>
      <c r="O359" s="306">
        <v>1.9262520584314967E-3</v>
      </c>
      <c r="P359" s="306">
        <v>0.1</v>
      </c>
      <c r="Q359" s="306">
        <v>0.67401334431252125</v>
      </c>
      <c r="S359" s="383"/>
    </row>
    <row r="360" spans="1:19" s="307" customFormat="1" ht="15" customHeight="1">
      <c r="A360" s="300"/>
      <c r="B360" s="301" t="s">
        <v>571</v>
      </c>
      <c r="C360" s="341" t="s">
        <v>533</v>
      </c>
      <c r="D360" s="342"/>
      <c r="E360" s="302" t="s">
        <v>89</v>
      </c>
      <c r="F360" s="302" t="s">
        <v>90</v>
      </c>
      <c r="G360" s="303" t="s">
        <v>540</v>
      </c>
      <c r="H360" s="303">
        <v>44956</v>
      </c>
      <c r="I360" s="302" t="s">
        <v>92</v>
      </c>
      <c r="J360" s="304">
        <v>250000000</v>
      </c>
      <c r="K360" s="304">
        <v>251400000</v>
      </c>
      <c r="L360" s="304">
        <v>253708409.22999999</v>
      </c>
      <c r="M360" s="304">
        <v>250000000</v>
      </c>
      <c r="N360" s="306">
        <v>6.5000000000000002E-2</v>
      </c>
      <c r="O360" s="306">
        <v>1.9262520584314967E-3</v>
      </c>
      <c r="P360" s="306">
        <v>0.1</v>
      </c>
      <c r="Q360" s="306">
        <v>0.67600146142111328</v>
      </c>
      <c r="S360" s="383"/>
    </row>
    <row r="361" spans="1:19" s="307" customFormat="1" ht="15" customHeight="1">
      <c r="A361" s="300"/>
      <c r="B361" s="301" t="s">
        <v>571</v>
      </c>
      <c r="C361" s="341" t="s">
        <v>533</v>
      </c>
      <c r="D361" s="342"/>
      <c r="E361" s="302" t="s">
        <v>89</v>
      </c>
      <c r="F361" s="302" t="s">
        <v>90</v>
      </c>
      <c r="G361" s="303" t="s">
        <v>540</v>
      </c>
      <c r="H361" s="303">
        <v>44956</v>
      </c>
      <c r="I361" s="302" t="s">
        <v>92</v>
      </c>
      <c r="J361" s="304">
        <v>250000000</v>
      </c>
      <c r="K361" s="304">
        <v>251400000</v>
      </c>
      <c r="L361" s="304">
        <v>253708409.22999999</v>
      </c>
      <c r="M361" s="304">
        <v>250000000</v>
      </c>
      <c r="N361" s="306">
        <v>6.5000000000000002E-2</v>
      </c>
      <c r="O361" s="306">
        <v>1.9262520584314967E-3</v>
      </c>
      <c r="P361" s="306">
        <v>0.1</v>
      </c>
      <c r="Q361" s="306">
        <v>0.67798957852970532</v>
      </c>
      <c r="S361" s="383"/>
    </row>
    <row r="362" spans="1:19" s="307" customFormat="1" ht="15" customHeight="1">
      <c r="A362" s="300"/>
      <c r="B362" s="301" t="s">
        <v>571</v>
      </c>
      <c r="C362" s="341" t="s">
        <v>533</v>
      </c>
      <c r="D362" s="342"/>
      <c r="E362" s="302" t="s">
        <v>89</v>
      </c>
      <c r="F362" s="302" t="s">
        <v>90</v>
      </c>
      <c r="G362" s="303" t="s">
        <v>540</v>
      </c>
      <c r="H362" s="303">
        <v>44956</v>
      </c>
      <c r="I362" s="302" t="s">
        <v>92</v>
      </c>
      <c r="J362" s="304">
        <v>250000000</v>
      </c>
      <c r="K362" s="304">
        <v>251400000</v>
      </c>
      <c r="L362" s="304">
        <v>253708409.22999999</v>
      </c>
      <c r="M362" s="304">
        <v>250000000</v>
      </c>
      <c r="N362" s="306">
        <v>6.5000000000000002E-2</v>
      </c>
      <c r="O362" s="306">
        <v>1.9262520584314967E-3</v>
      </c>
      <c r="P362" s="306">
        <v>0.1</v>
      </c>
      <c r="Q362" s="306">
        <v>0.67997769563829735</v>
      </c>
      <c r="S362" s="383"/>
    </row>
    <row r="363" spans="1:19" s="307" customFormat="1" ht="15" customHeight="1">
      <c r="A363" s="300"/>
      <c r="B363" s="301" t="s">
        <v>571</v>
      </c>
      <c r="C363" s="341" t="s">
        <v>533</v>
      </c>
      <c r="D363" s="342"/>
      <c r="E363" s="302" t="s">
        <v>89</v>
      </c>
      <c r="F363" s="302" t="s">
        <v>90</v>
      </c>
      <c r="G363" s="303" t="s">
        <v>565</v>
      </c>
      <c r="H363" s="303">
        <v>44959</v>
      </c>
      <c r="I363" s="302" t="s">
        <v>92</v>
      </c>
      <c r="J363" s="304">
        <v>500000000</v>
      </c>
      <c r="K363" s="304">
        <v>501379538</v>
      </c>
      <c r="L363" s="304">
        <v>505895146</v>
      </c>
      <c r="M363" s="304">
        <v>500000000</v>
      </c>
      <c r="N363" s="305">
        <v>6.25E-2</v>
      </c>
      <c r="O363" s="306">
        <v>3.8409509928761716E-3</v>
      </c>
      <c r="P363" s="306">
        <v>0.1</v>
      </c>
      <c r="Q363" s="306">
        <v>0.68394200568213392</v>
      </c>
      <c r="S363" s="383"/>
    </row>
    <row r="364" spans="1:19" s="307" customFormat="1" ht="15" customHeight="1">
      <c r="A364" s="300"/>
      <c r="B364" s="301" t="s">
        <v>571</v>
      </c>
      <c r="C364" s="341" t="s">
        <v>533</v>
      </c>
      <c r="D364" s="342"/>
      <c r="E364" s="302" t="s">
        <v>89</v>
      </c>
      <c r="F364" s="302" t="s">
        <v>90</v>
      </c>
      <c r="G364" s="303" t="s">
        <v>565</v>
      </c>
      <c r="H364" s="303">
        <v>44959</v>
      </c>
      <c r="I364" s="302" t="s">
        <v>92</v>
      </c>
      <c r="J364" s="304">
        <v>250000000</v>
      </c>
      <c r="K364" s="304">
        <v>250689769</v>
      </c>
      <c r="L364" s="304">
        <v>252947573</v>
      </c>
      <c r="M364" s="304">
        <v>250000000</v>
      </c>
      <c r="N364" s="305">
        <v>6.25E-2</v>
      </c>
      <c r="O364" s="306">
        <v>1.9204754964380858E-3</v>
      </c>
      <c r="P364" s="306">
        <v>0.1</v>
      </c>
      <c r="Q364" s="306">
        <v>0.68592416070405227</v>
      </c>
      <c r="S364" s="383"/>
    </row>
    <row r="365" spans="1:19" s="307" customFormat="1" ht="15" customHeight="1">
      <c r="A365" s="300"/>
      <c r="B365" s="301" t="s">
        <v>571</v>
      </c>
      <c r="C365" s="341" t="s">
        <v>533</v>
      </c>
      <c r="D365" s="342"/>
      <c r="E365" s="302" t="s">
        <v>89</v>
      </c>
      <c r="F365" s="302" t="s">
        <v>90</v>
      </c>
      <c r="G365" s="303" t="s">
        <v>565</v>
      </c>
      <c r="H365" s="303">
        <v>44959</v>
      </c>
      <c r="I365" s="302" t="s">
        <v>92</v>
      </c>
      <c r="J365" s="304">
        <v>250000000</v>
      </c>
      <c r="K365" s="304">
        <v>250689769</v>
      </c>
      <c r="L365" s="304">
        <v>252947573</v>
      </c>
      <c r="M365" s="304">
        <v>250000000</v>
      </c>
      <c r="N365" s="305">
        <v>6.25E-2</v>
      </c>
      <c r="O365" s="306">
        <v>1.9204754964380858E-3</v>
      </c>
      <c r="P365" s="306">
        <v>0.1</v>
      </c>
      <c r="Q365" s="306">
        <v>0.68790631572597061</v>
      </c>
      <c r="S365" s="383"/>
    </row>
    <row r="366" spans="1:19" s="307" customFormat="1" ht="15" customHeight="1">
      <c r="A366" s="300"/>
      <c r="B366" s="301" t="s">
        <v>571</v>
      </c>
      <c r="C366" s="341" t="s">
        <v>533</v>
      </c>
      <c r="D366" s="342"/>
      <c r="E366" s="302" t="s">
        <v>89</v>
      </c>
      <c r="F366" s="302" t="s">
        <v>90</v>
      </c>
      <c r="G366" s="303" t="s">
        <v>566</v>
      </c>
      <c r="H366" s="303">
        <v>45062</v>
      </c>
      <c r="I366" s="302" t="s">
        <v>92</v>
      </c>
      <c r="J366" s="304">
        <v>250000000</v>
      </c>
      <c r="K366" s="304">
        <v>250000000</v>
      </c>
      <c r="L366" s="304">
        <v>252128798.25</v>
      </c>
      <c r="M366" s="304">
        <v>250000000</v>
      </c>
      <c r="N366" s="305">
        <v>0.06</v>
      </c>
      <c r="O366" s="306">
        <v>1.9142590428630312E-3</v>
      </c>
      <c r="P366" s="306">
        <v>0.1</v>
      </c>
      <c r="Q366" s="306">
        <v>0.68988205464172392</v>
      </c>
      <c r="S366" s="383"/>
    </row>
    <row r="367" spans="1:19" s="307" customFormat="1" ht="15" customHeight="1">
      <c r="A367" s="300"/>
      <c r="B367" s="301" t="s">
        <v>571</v>
      </c>
      <c r="C367" s="341" t="s">
        <v>533</v>
      </c>
      <c r="D367" s="342"/>
      <c r="E367" s="302" t="s">
        <v>89</v>
      </c>
      <c r="F367" s="302" t="s">
        <v>90</v>
      </c>
      <c r="G367" s="303" t="s">
        <v>566</v>
      </c>
      <c r="H367" s="303">
        <v>45062</v>
      </c>
      <c r="I367" s="302" t="s">
        <v>92</v>
      </c>
      <c r="J367" s="304">
        <v>250000000</v>
      </c>
      <c r="K367" s="304">
        <v>250000000</v>
      </c>
      <c r="L367" s="304">
        <v>252128798.25</v>
      </c>
      <c r="M367" s="304">
        <v>250000000</v>
      </c>
      <c r="N367" s="305">
        <v>0.06</v>
      </c>
      <c r="O367" s="306">
        <v>1.9142590428630312E-3</v>
      </c>
      <c r="P367" s="306">
        <v>0.1</v>
      </c>
      <c r="Q367" s="306">
        <v>0.69185779355747723</v>
      </c>
      <c r="S367" s="383"/>
    </row>
    <row r="368" spans="1:19" s="307" customFormat="1" ht="15" customHeight="1">
      <c r="A368" s="300"/>
      <c r="B368" s="301" t="s">
        <v>571</v>
      </c>
      <c r="C368" s="341" t="s">
        <v>533</v>
      </c>
      <c r="D368" s="342"/>
      <c r="E368" s="302" t="s">
        <v>89</v>
      </c>
      <c r="F368" s="302" t="s">
        <v>90</v>
      </c>
      <c r="G368" s="303" t="s">
        <v>566</v>
      </c>
      <c r="H368" s="303">
        <v>45062</v>
      </c>
      <c r="I368" s="302" t="s">
        <v>92</v>
      </c>
      <c r="J368" s="304">
        <v>250000000</v>
      </c>
      <c r="K368" s="304">
        <v>250000000</v>
      </c>
      <c r="L368" s="304">
        <v>252128798.25</v>
      </c>
      <c r="M368" s="304">
        <v>250000000</v>
      </c>
      <c r="N368" s="306">
        <v>0.06</v>
      </c>
      <c r="O368" s="306">
        <v>1.9142590428630312E-3</v>
      </c>
      <c r="P368" s="306">
        <v>0.1</v>
      </c>
      <c r="Q368" s="306">
        <v>0.69383353247323054</v>
      </c>
      <c r="S368" s="383"/>
    </row>
    <row r="369" spans="1:19" s="307" customFormat="1" ht="15" customHeight="1">
      <c r="A369" s="300"/>
      <c r="B369" s="301" t="s">
        <v>571</v>
      </c>
      <c r="C369" s="341" t="s">
        <v>533</v>
      </c>
      <c r="D369" s="342"/>
      <c r="E369" s="302" t="s">
        <v>89</v>
      </c>
      <c r="F369" s="302" t="s">
        <v>90</v>
      </c>
      <c r="G369" s="303" t="s">
        <v>566</v>
      </c>
      <c r="H369" s="303">
        <v>45062</v>
      </c>
      <c r="I369" s="302" t="s">
        <v>92</v>
      </c>
      <c r="J369" s="304">
        <v>250000000</v>
      </c>
      <c r="K369" s="304">
        <v>250000000</v>
      </c>
      <c r="L369" s="304">
        <v>252128798.25</v>
      </c>
      <c r="M369" s="304">
        <v>250000000</v>
      </c>
      <c r="N369" s="306">
        <v>0.06</v>
      </c>
      <c r="O369" s="306">
        <v>1.9142590428630312E-3</v>
      </c>
      <c r="P369" s="306">
        <v>0.1</v>
      </c>
      <c r="Q369" s="306">
        <v>0.69580927138898385</v>
      </c>
      <c r="S369" s="383"/>
    </row>
    <row r="370" spans="1:19" s="307" customFormat="1" ht="15" customHeight="1">
      <c r="A370" s="300"/>
      <c r="B370" s="301" t="s">
        <v>571</v>
      </c>
      <c r="C370" s="341" t="s">
        <v>533</v>
      </c>
      <c r="D370" s="342"/>
      <c r="E370" s="302" t="s">
        <v>89</v>
      </c>
      <c r="F370" s="302" t="s">
        <v>90</v>
      </c>
      <c r="G370" s="303" t="s">
        <v>566</v>
      </c>
      <c r="H370" s="303">
        <v>45062</v>
      </c>
      <c r="I370" s="302" t="s">
        <v>92</v>
      </c>
      <c r="J370" s="304">
        <v>250000000</v>
      </c>
      <c r="K370" s="304">
        <v>250000000</v>
      </c>
      <c r="L370" s="304">
        <v>252128798.25</v>
      </c>
      <c r="M370" s="304">
        <v>250000000</v>
      </c>
      <c r="N370" s="306">
        <v>0.06</v>
      </c>
      <c r="O370" s="306">
        <v>1.9142590428630312E-3</v>
      </c>
      <c r="P370" s="306">
        <v>0.1</v>
      </c>
      <c r="Q370" s="306">
        <v>0.69778501030473716</v>
      </c>
      <c r="S370" s="383"/>
    </row>
    <row r="371" spans="1:19" s="307" customFormat="1" ht="15" customHeight="1">
      <c r="A371" s="300"/>
      <c r="B371" s="301" t="s">
        <v>571</v>
      </c>
      <c r="C371" s="341" t="s">
        <v>533</v>
      </c>
      <c r="D371" s="342"/>
      <c r="E371" s="302" t="s">
        <v>89</v>
      </c>
      <c r="F371" s="302" t="s">
        <v>90</v>
      </c>
      <c r="G371" s="303" t="s">
        <v>566</v>
      </c>
      <c r="H371" s="303">
        <v>45062</v>
      </c>
      <c r="I371" s="302" t="s">
        <v>92</v>
      </c>
      <c r="J371" s="304">
        <v>250000000</v>
      </c>
      <c r="K371" s="304">
        <v>250000000</v>
      </c>
      <c r="L371" s="304">
        <v>252128798.25</v>
      </c>
      <c r="M371" s="304">
        <v>250000000</v>
      </c>
      <c r="N371" s="306">
        <v>0.06</v>
      </c>
      <c r="O371" s="306">
        <v>1.9142590428630312E-3</v>
      </c>
      <c r="P371" s="306">
        <v>0.1</v>
      </c>
      <c r="Q371" s="306">
        <v>0.69976074922049047</v>
      </c>
      <c r="S371" s="383"/>
    </row>
    <row r="372" spans="1:19" s="307" customFormat="1" ht="15" customHeight="1">
      <c r="A372" s="300"/>
      <c r="B372" s="301" t="s">
        <v>571</v>
      </c>
      <c r="C372" s="341" t="s">
        <v>533</v>
      </c>
      <c r="D372" s="342"/>
      <c r="E372" s="302" t="s">
        <v>89</v>
      </c>
      <c r="F372" s="302" t="s">
        <v>90</v>
      </c>
      <c r="G372" s="303" t="s">
        <v>566</v>
      </c>
      <c r="H372" s="303">
        <v>45062</v>
      </c>
      <c r="I372" s="302" t="s">
        <v>92</v>
      </c>
      <c r="J372" s="304">
        <v>250000000</v>
      </c>
      <c r="K372" s="304">
        <v>250000000</v>
      </c>
      <c r="L372" s="304">
        <v>252128798.25</v>
      </c>
      <c r="M372" s="304">
        <v>250000000</v>
      </c>
      <c r="N372" s="306">
        <v>0.06</v>
      </c>
      <c r="O372" s="306">
        <v>1.9142590428630312E-3</v>
      </c>
      <c r="P372" s="306">
        <v>0.1</v>
      </c>
      <c r="Q372" s="306">
        <v>0.70173648813624379</v>
      </c>
      <c r="S372" s="383"/>
    </row>
    <row r="373" spans="1:19" s="307" customFormat="1" ht="15" customHeight="1">
      <c r="A373" s="300"/>
      <c r="B373" s="301" t="s">
        <v>571</v>
      </c>
      <c r="C373" s="341" t="s">
        <v>533</v>
      </c>
      <c r="D373" s="342"/>
      <c r="E373" s="302" t="s">
        <v>89</v>
      </c>
      <c r="F373" s="302" t="s">
        <v>90</v>
      </c>
      <c r="G373" s="303" t="s">
        <v>566</v>
      </c>
      <c r="H373" s="303">
        <v>45062</v>
      </c>
      <c r="I373" s="302" t="s">
        <v>92</v>
      </c>
      <c r="J373" s="304">
        <v>250000000</v>
      </c>
      <c r="K373" s="304">
        <v>250000000</v>
      </c>
      <c r="L373" s="304">
        <v>252128798.25</v>
      </c>
      <c r="M373" s="304">
        <v>250000000</v>
      </c>
      <c r="N373" s="306">
        <v>0.06</v>
      </c>
      <c r="O373" s="306">
        <v>1.9142590428630312E-3</v>
      </c>
      <c r="P373" s="306">
        <v>0.1</v>
      </c>
      <c r="Q373" s="306">
        <v>0.7037122270519971</v>
      </c>
      <c r="S373" s="383"/>
    </row>
    <row r="374" spans="1:19" s="307" customFormat="1" ht="15" customHeight="1">
      <c r="A374" s="300"/>
      <c r="B374" s="301" t="s">
        <v>571</v>
      </c>
      <c r="C374" s="341" t="s">
        <v>533</v>
      </c>
      <c r="D374" s="342"/>
      <c r="E374" s="302" t="s">
        <v>89</v>
      </c>
      <c r="F374" s="302" t="s">
        <v>90</v>
      </c>
      <c r="G374" s="303" t="s">
        <v>566</v>
      </c>
      <c r="H374" s="303">
        <v>45062</v>
      </c>
      <c r="I374" s="302" t="s">
        <v>92</v>
      </c>
      <c r="J374" s="304">
        <v>250000000</v>
      </c>
      <c r="K374" s="304">
        <v>250000000</v>
      </c>
      <c r="L374" s="304">
        <v>252112323.75</v>
      </c>
      <c r="M374" s="304">
        <v>250000000</v>
      </c>
      <c r="N374" s="306">
        <v>0.06</v>
      </c>
      <c r="O374" s="306">
        <v>1.9141339621073993E-3</v>
      </c>
      <c r="P374" s="306">
        <v>0.1</v>
      </c>
      <c r="Q374" s="306">
        <v>0.7056878368698013</v>
      </c>
      <c r="S374" s="383"/>
    </row>
    <row r="375" spans="1:19" s="307" customFormat="1" ht="15" customHeight="1">
      <c r="A375" s="300"/>
      <c r="B375" s="301" t="s">
        <v>571</v>
      </c>
      <c r="C375" s="341" t="s">
        <v>533</v>
      </c>
      <c r="D375" s="342"/>
      <c r="E375" s="302" t="s">
        <v>89</v>
      </c>
      <c r="F375" s="302" t="s">
        <v>90</v>
      </c>
      <c r="G375" s="303" t="s">
        <v>566</v>
      </c>
      <c r="H375" s="303">
        <v>45062</v>
      </c>
      <c r="I375" s="302" t="s">
        <v>92</v>
      </c>
      <c r="J375" s="304">
        <v>250000000</v>
      </c>
      <c r="K375" s="304">
        <v>250000000</v>
      </c>
      <c r="L375" s="304">
        <v>252112323.75</v>
      </c>
      <c r="M375" s="304">
        <v>250000000</v>
      </c>
      <c r="N375" s="306">
        <v>0.06</v>
      </c>
      <c r="O375" s="306">
        <v>1.9141339621073993E-3</v>
      </c>
      <c r="P375" s="306">
        <v>0.1</v>
      </c>
      <c r="Q375" s="306">
        <v>0.7076634466876055</v>
      </c>
      <c r="S375" s="383"/>
    </row>
    <row r="376" spans="1:19" s="307" customFormat="1" ht="15" customHeight="1">
      <c r="A376" s="300"/>
      <c r="B376" s="301" t="s">
        <v>571</v>
      </c>
      <c r="C376" s="341" t="s">
        <v>533</v>
      </c>
      <c r="D376" s="342"/>
      <c r="E376" s="302" t="s">
        <v>89</v>
      </c>
      <c r="F376" s="302" t="s">
        <v>90</v>
      </c>
      <c r="G376" s="303" t="s">
        <v>566</v>
      </c>
      <c r="H376" s="303">
        <v>45062</v>
      </c>
      <c r="I376" s="302" t="s">
        <v>92</v>
      </c>
      <c r="J376" s="304">
        <v>250000000</v>
      </c>
      <c r="K376" s="304">
        <v>250000000</v>
      </c>
      <c r="L376" s="304">
        <v>252112323.75</v>
      </c>
      <c r="M376" s="304">
        <v>250000000</v>
      </c>
      <c r="N376" s="306">
        <v>0.06</v>
      </c>
      <c r="O376" s="306">
        <v>1.9141339621073993E-3</v>
      </c>
      <c r="P376" s="306">
        <v>0.1</v>
      </c>
      <c r="Q376" s="306">
        <v>0.7096390565054097</v>
      </c>
      <c r="S376" s="383"/>
    </row>
    <row r="377" spans="1:19" s="307" customFormat="1" ht="15" customHeight="1">
      <c r="A377" s="300"/>
      <c r="B377" s="301" t="s">
        <v>571</v>
      </c>
      <c r="C377" s="341" t="s">
        <v>533</v>
      </c>
      <c r="D377" s="342"/>
      <c r="E377" s="302" t="s">
        <v>89</v>
      </c>
      <c r="F377" s="302" t="s">
        <v>90</v>
      </c>
      <c r="G377" s="303" t="s">
        <v>566</v>
      </c>
      <c r="H377" s="303">
        <v>45062</v>
      </c>
      <c r="I377" s="302" t="s">
        <v>92</v>
      </c>
      <c r="J377" s="304">
        <v>250000000</v>
      </c>
      <c r="K377" s="304">
        <v>250000000</v>
      </c>
      <c r="L377" s="304">
        <v>252112323.75</v>
      </c>
      <c r="M377" s="304">
        <v>250000000</v>
      </c>
      <c r="N377" s="306">
        <v>0.06</v>
      </c>
      <c r="O377" s="306">
        <v>1.9141339621073993E-3</v>
      </c>
      <c r="P377" s="306">
        <v>0.1</v>
      </c>
      <c r="Q377" s="306">
        <v>0.71161466632321391</v>
      </c>
      <c r="S377" s="383"/>
    </row>
    <row r="378" spans="1:19" s="307" customFormat="1" ht="15" customHeight="1">
      <c r="A378" s="300"/>
      <c r="B378" s="301" t="s">
        <v>571</v>
      </c>
      <c r="C378" s="341" t="s">
        <v>533</v>
      </c>
      <c r="D378" s="342"/>
      <c r="E378" s="302" t="s">
        <v>89</v>
      </c>
      <c r="F378" s="302" t="s">
        <v>90</v>
      </c>
      <c r="G378" s="303" t="s">
        <v>566</v>
      </c>
      <c r="H378" s="303">
        <v>45062</v>
      </c>
      <c r="I378" s="302" t="s">
        <v>92</v>
      </c>
      <c r="J378" s="304">
        <v>250000000</v>
      </c>
      <c r="K378" s="304">
        <v>250000000</v>
      </c>
      <c r="L378" s="304">
        <v>252112323.75</v>
      </c>
      <c r="M378" s="304">
        <v>250000000</v>
      </c>
      <c r="N378" s="306">
        <v>0.06</v>
      </c>
      <c r="O378" s="306">
        <v>1.9141339621073993E-3</v>
      </c>
      <c r="P378" s="306">
        <v>0.1</v>
      </c>
      <c r="Q378" s="306">
        <v>0.71359027614101811</v>
      </c>
      <c r="S378" s="383"/>
    </row>
    <row r="379" spans="1:19" s="307" customFormat="1" ht="15" customHeight="1">
      <c r="A379" s="300"/>
      <c r="B379" s="301" t="s">
        <v>571</v>
      </c>
      <c r="C379" s="341" t="s">
        <v>533</v>
      </c>
      <c r="D379" s="342"/>
      <c r="E379" s="302" t="s">
        <v>89</v>
      </c>
      <c r="F379" s="302" t="s">
        <v>90</v>
      </c>
      <c r="G379" s="303" t="s">
        <v>566</v>
      </c>
      <c r="H379" s="303">
        <v>45062</v>
      </c>
      <c r="I379" s="302" t="s">
        <v>92</v>
      </c>
      <c r="J379" s="304">
        <v>250000000</v>
      </c>
      <c r="K379" s="304">
        <v>250000000</v>
      </c>
      <c r="L379" s="304">
        <v>252112323.75</v>
      </c>
      <c r="M379" s="304">
        <v>250000000</v>
      </c>
      <c r="N379" s="306">
        <v>0.06</v>
      </c>
      <c r="O379" s="306">
        <v>1.9141339621073993E-3</v>
      </c>
      <c r="P379" s="306">
        <v>0.1</v>
      </c>
      <c r="Q379" s="306">
        <v>0.71556588595882231</v>
      </c>
      <c r="S379" s="383"/>
    </row>
    <row r="380" spans="1:19" s="307" customFormat="1" ht="15" customHeight="1">
      <c r="A380" s="300"/>
      <c r="B380" s="301" t="s">
        <v>571</v>
      </c>
      <c r="C380" s="341" t="s">
        <v>533</v>
      </c>
      <c r="D380" s="342"/>
      <c r="E380" s="302" t="s">
        <v>89</v>
      </c>
      <c r="F380" s="302" t="s">
        <v>90</v>
      </c>
      <c r="G380" s="303" t="s">
        <v>566</v>
      </c>
      <c r="H380" s="303">
        <v>45062</v>
      </c>
      <c r="I380" s="302" t="s">
        <v>92</v>
      </c>
      <c r="J380" s="304">
        <v>250000000</v>
      </c>
      <c r="K380" s="304">
        <v>250000000</v>
      </c>
      <c r="L380" s="304">
        <v>252112323.75</v>
      </c>
      <c r="M380" s="304">
        <v>250000000</v>
      </c>
      <c r="N380" s="306">
        <v>0.06</v>
      </c>
      <c r="O380" s="306">
        <v>1.9141339621073993E-3</v>
      </c>
      <c r="P380" s="306">
        <v>0.1</v>
      </c>
      <c r="Q380" s="306">
        <v>0.71754149577662651</v>
      </c>
      <c r="S380" s="383"/>
    </row>
    <row r="381" spans="1:19" s="307" customFormat="1" ht="15" customHeight="1">
      <c r="A381" s="300"/>
      <c r="B381" s="301" t="s">
        <v>571</v>
      </c>
      <c r="C381" s="341" t="s">
        <v>533</v>
      </c>
      <c r="D381" s="342"/>
      <c r="E381" s="302" t="s">
        <v>89</v>
      </c>
      <c r="F381" s="302" t="s">
        <v>90</v>
      </c>
      <c r="G381" s="303" t="s">
        <v>566</v>
      </c>
      <c r="H381" s="303">
        <v>45062</v>
      </c>
      <c r="I381" s="302" t="s">
        <v>92</v>
      </c>
      <c r="J381" s="304">
        <v>250000000</v>
      </c>
      <c r="K381" s="304">
        <v>250000000</v>
      </c>
      <c r="L381" s="304">
        <v>252112323.75</v>
      </c>
      <c r="M381" s="304">
        <v>250000000</v>
      </c>
      <c r="N381" s="306">
        <v>0.06</v>
      </c>
      <c r="O381" s="306">
        <v>1.9141339621073993E-3</v>
      </c>
      <c r="P381" s="306">
        <v>0.1</v>
      </c>
      <c r="Q381" s="306">
        <v>0.71951710559443072</v>
      </c>
      <c r="S381" s="383"/>
    </row>
    <row r="382" spans="1:19" s="307" customFormat="1" ht="15" customHeight="1">
      <c r="A382" s="300"/>
      <c r="B382" s="301" t="s">
        <v>571</v>
      </c>
      <c r="C382" s="341" t="s">
        <v>533</v>
      </c>
      <c r="D382" s="342"/>
      <c r="E382" s="302" t="s">
        <v>89</v>
      </c>
      <c r="F382" s="302" t="s">
        <v>90</v>
      </c>
      <c r="G382" s="303" t="s">
        <v>566</v>
      </c>
      <c r="H382" s="303">
        <v>45062</v>
      </c>
      <c r="I382" s="302" t="s">
        <v>92</v>
      </c>
      <c r="J382" s="304">
        <v>250000000</v>
      </c>
      <c r="K382" s="304">
        <v>250000000</v>
      </c>
      <c r="L382" s="304">
        <v>252112323.75</v>
      </c>
      <c r="M382" s="304">
        <v>250000000</v>
      </c>
      <c r="N382" s="306">
        <v>0.06</v>
      </c>
      <c r="O382" s="306">
        <v>1.9141339621073993E-3</v>
      </c>
      <c r="P382" s="306">
        <v>0.1</v>
      </c>
      <c r="Q382" s="306">
        <v>0.72149271541223492</v>
      </c>
      <c r="S382" s="383"/>
    </row>
    <row r="383" spans="1:19" s="307" customFormat="1" ht="15" customHeight="1">
      <c r="A383" s="300"/>
      <c r="B383" s="301" t="s">
        <v>571</v>
      </c>
      <c r="C383" s="341" t="s">
        <v>533</v>
      </c>
      <c r="D383" s="342"/>
      <c r="E383" s="302" t="s">
        <v>89</v>
      </c>
      <c r="F383" s="302" t="s">
        <v>90</v>
      </c>
      <c r="G383" s="303" t="s">
        <v>566</v>
      </c>
      <c r="H383" s="303">
        <v>45062</v>
      </c>
      <c r="I383" s="302" t="s">
        <v>92</v>
      </c>
      <c r="J383" s="304">
        <v>250000000</v>
      </c>
      <c r="K383" s="304">
        <v>250000000</v>
      </c>
      <c r="L383" s="304">
        <v>252112323.75</v>
      </c>
      <c r="M383" s="304">
        <v>250000000</v>
      </c>
      <c r="N383" s="306">
        <v>0.06</v>
      </c>
      <c r="O383" s="306">
        <v>1.9141339621073993E-3</v>
      </c>
      <c r="P383" s="306">
        <v>0.1</v>
      </c>
      <c r="Q383" s="306">
        <v>0.72346832523003912</v>
      </c>
      <c r="S383" s="383"/>
    </row>
    <row r="384" spans="1:19" s="307" customFormat="1" ht="15" customHeight="1">
      <c r="A384" s="300"/>
      <c r="B384" s="301" t="s">
        <v>571</v>
      </c>
      <c r="C384" s="341" t="s">
        <v>533</v>
      </c>
      <c r="D384" s="342"/>
      <c r="E384" s="302" t="s">
        <v>89</v>
      </c>
      <c r="F384" s="302" t="s">
        <v>90</v>
      </c>
      <c r="G384" s="303" t="s">
        <v>566</v>
      </c>
      <c r="H384" s="303">
        <v>45062</v>
      </c>
      <c r="I384" s="302" t="s">
        <v>92</v>
      </c>
      <c r="J384" s="304">
        <v>250000000</v>
      </c>
      <c r="K384" s="304">
        <v>250000000</v>
      </c>
      <c r="L384" s="304">
        <v>252112323.75</v>
      </c>
      <c r="M384" s="304">
        <v>250000000</v>
      </c>
      <c r="N384" s="306">
        <v>0.06</v>
      </c>
      <c r="O384" s="306">
        <v>1.9141339621073993E-3</v>
      </c>
      <c r="P384" s="306">
        <v>0.1</v>
      </c>
      <c r="Q384" s="306">
        <v>0.72544393504784332</v>
      </c>
      <c r="S384" s="383"/>
    </row>
    <row r="385" spans="1:19" s="307" customFormat="1" ht="15" customHeight="1">
      <c r="A385" s="300"/>
      <c r="B385" s="301" t="s">
        <v>571</v>
      </c>
      <c r="C385" s="341" t="s">
        <v>533</v>
      </c>
      <c r="D385" s="342"/>
      <c r="E385" s="302" t="s">
        <v>89</v>
      </c>
      <c r="F385" s="302" t="s">
        <v>90</v>
      </c>
      <c r="G385" s="303" t="s">
        <v>566</v>
      </c>
      <c r="H385" s="303">
        <v>45062</v>
      </c>
      <c r="I385" s="302" t="s">
        <v>92</v>
      </c>
      <c r="J385" s="304">
        <v>250000000</v>
      </c>
      <c r="K385" s="304">
        <v>250000000</v>
      </c>
      <c r="L385" s="304">
        <v>252112323.75</v>
      </c>
      <c r="M385" s="304">
        <v>250000000</v>
      </c>
      <c r="N385" s="306">
        <v>0.06</v>
      </c>
      <c r="O385" s="306">
        <v>1.9141339621073993E-3</v>
      </c>
      <c r="P385" s="306">
        <v>0.1</v>
      </c>
      <c r="Q385" s="306">
        <v>0.72741954486564753</v>
      </c>
      <c r="S385" s="383"/>
    </row>
    <row r="386" spans="1:19" s="307" customFormat="1" ht="15" customHeight="1">
      <c r="A386" s="300"/>
      <c r="B386" s="301" t="s">
        <v>96</v>
      </c>
      <c r="C386" s="341" t="s">
        <v>99</v>
      </c>
      <c r="D386" s="342"/>
      <c r="E386" s="302" t="s">
        <v>576</v>
      </c>
      <c r="F386" s="302" t="s">
        <v>90</v>
      </c>
      <c r="G386" s="303" t="s">
        <v>567</v>
      </c>
      <c r="H386" s="303">
        <v>45446</v>
      </c>
      <c r="I386" s="302" t="s">
        <v>92</v>
      </c>
      <c r="J386" s="304">
        <v>1750000000</v>
      </c>
      <c r="K386" s="304">
        <v>1891241997.75</v>
      </c>
      <c r="L386" s="304">
        <v>1866734210.25</v>
      </c>
      <c r="M386" s="304">
        <v>1750000000</v>
      </c>
      <c r="N386" s="306">
        <v>8.7499999999999994E-2</v>
      </c>
      <c r="O386" s="306">
        <v>1.4172965830938519E-2</v>
      </c>
      <c r="P386" s="306">
        <v>0.1</v>
      </c>
      <c r="Q386" s="306">
        <v>0.74204770099124007</v>
      </c>
      <c r="S386" s="383"/>
    </row>
    <row r="387" spans="1:19" s="307" customFormat="1" ht="15" customHeight="1">
      <c r="A387" s="300"/>
      <c r="B387" s="301" t="s">
        <v>96</v>
      </c>
      <c r="C387" s="341" t="s">
        <v>99</v>
      </c>
      <c r="D387" s="342"/>
      <c r="E387" s="302" t="s">
        <v>576</v>
      </c>
      <c r="F387" s="302" t="s">
        <v>90</v>
      </c>
      <c r="G387" s="303" t="s">
        <v>568</v>
      </c>
      <c r="H387" s="303">
        <v>45446</v>
      </c>
      <c r="I387" s="302" t="s">
        <v>92</v>
      </c>
      <c r="J387" s="304">
        <v>2000000000</v>
      </c>
      <c r="K387" s="304">
        <v>2162288592</v>
      </c>
      <c r="L387" s="304">
        <v>2133803480.8</v>
      </c>
      <c r="M387" s="304">
        <v>2000000000</v>
      </c>
      <c r="N387" s="306">
        <v>8.7499999999999994E-2</v>
      </c>
      <c r="O387" s="306">
        <v>1.6200658699700967E-2</v>
      </c>
      <c r="P387" s="306">
        <v>0.1</v>
      </c>
      <c r="Q387" s="306">
        <v>0.75876867298987027</v>
      </c>
      <c r="S387" s="383"/>
    </row>
    <row r="388" spans="1:19" s="307" customFormat="1" ht="15" customHeight="1">
      <c r="A388" s="300"/>
      <c r="B388" s="301" t="s">
        <v>96</v>
      </c>
      <c r="C388" s="341" t="s">
        <v>99</v>
      </c>
      <c r="D388" s="342"/>
      <c r="E388" s="302" t="s">
        <v>576</v>
      </c>
      <c r="F388" s="302" t="s">
        <v>90</v>
      </c>
      <c r="G388" s="303">
        <v>44544</v>
      </c>
      <c r="H388" s="303">
        <v>47025</v>
      </c>
      <c r="I388" s="302" t="s">
        <v>92</v>
      </c>
      <c r="J388" s="304">
        <v>5000000000</v>
      </c>
      <c r="K388" s="304">
        <v>5012849315</v>
      </c>
      <c r="L388" s="304">
        <v>5000933383.5</v>
      </c>
      <c r="M388" s="304">
        <v>5000000000</v>
      </c>
      <c r="N388" s="305">
        <v>6.7000000000000004E-2</v>
      </c>
      <c r="O388" s="306">
        <v>3.7969014323497613E-2</v>
      </c>
      <c r="P388" s="306">
        <v>0.1</v>
      </c>
      <c r="Q388" s="306">
        <v>0.79795713051416284</v>
      </c>
      <c r="S388" s="383"/>
    </row>
    <row r="389" spans="1:19" s="307" customFormat="1" ht="15" customHeight="1">
      <c r="A389" s="300"/>
      <c r="B389" s="301" t="s">
        <v>96</v>
      </c>
      <c r="C389" s="341" t="s">
        <v>99</v>
      </c>
      <c r="D389" s="342"/>
      <c r="E389" s="302" t="s">
        <v>576</v>
      </c>
      <c r="F389" s="302" t="s">
        <v>90</v>
      </c>
      <c r="G389" s="303" t="s">
        <v>569</v>
      </c>
      <c r="H389" s="303">
        <v>46171</v>
      </c>
      <c r="I389" s="302" t="s">
        <v>92</v>
      </c>
      <c r="J389" s="304">
        <v>1244000000</v>
      </c>
      <c r="K389" s="304">
        <v>1409037901.3900001</v>
      </c>
      <c r="L389" s="304">
        <v>1395714179.21</v>
      </c>
      <c r="M389" s="304">
        <v>1244000000</v>
      </c>
      <c r="N389" s="305">
        <v>9.2499999999999999E-2</v>
      </c>
      <c r="O389" s="306">
        <v>1.059680015670283E-2</v>
      </c>
      <c r="P389" s="306">
        <v>0.1</v>
      </c>
      <c r="Q389" s="306">
        <v>0.80889426597141301</v>
      </c>
      <c r="S389" s="383"/>
    </row>
    <row r="390" spans="1:19" s="307" customFormat="1" ht="15" customHeight="1">
      <c r="A390" s="300"/>
      <c r="B390" s="301" t="s">
        <v>96</v>
      </c>
      <c r="C390" s="341" t="s">
        <v>99</v>
      </c>
      <c r="D390" s="342"/>
      <c r="E390" s="302" t="s">
        <v>576</v>
      </c>
      <c r="F390" s="302" t="s">
        <v>90</v>
      </c>
      <c r="G390" s="303" t="s">
        <v>100</v>
      </c>
      <c r="H390" s="303">
        <v>46386</v>
      </c>
      <c r="I390" s="302" t="s">
        <v>92</v>
      </c>
      <c r="J390" s="304">
        <v>500000000</v>
      </c>
      <c r="K390" s="304">
        <v>528310605</v>
      </c>
      <c r="L390" s="304">
        <v>521175021.85000002</v>
      </c>
      <c r="M390" s="304">
        <v>500000000</v>
      </c>
      <c r="N390" s="305">
        <v>9.2499999999999999E-2</v>
      </c>
      <c r="O390" s="306">
        <v>3.9569617013819258E-3</v>
      </c>
      <c r="P390" s="306">
        <v>0.1</v>
      </c>
      <c r="Q390" s="306">
        <v>0.81297831261636089</v>
      </c>
      <c r="S390" s="383"/>
    </row>
    <row r="391" spans="1:19" s="307" customFormat="1" ht="15" customHeight="1">
      <c r="A391" s="300"/>
      <c r="B391" s="301" t="s">
        <v>571</v>
      </c>
      <c r="C391" s="341" t="s">
        <v>534</v>
      </c>
      <c r="D391" s="342"/>
      <c r="E391" s="302" t="s">
        <v>89</v>
      </c>
      <c r="F391" s="302" t="s">
        <v>90</v>
      </c>
      <c r="G391" s="303" t="s">
        <v>570</v>
      </c>
      <c r="H391" s="303">
        <v>45313</v>
      </c>
      <c r="I391" s="302" t="s">
        <v>92</v>
      </c>
      <c r="J391" s="304">
        <v>100000000</v>
      </c>
      <c r="K391" s="304">
        <v>101470000</v>
      </c>
      <c r="L391" s="304">
        <v>102566833.20999999</v>
      </c>
      <c r="M391" s="304">
        <v>100000000</v>
      </c>
      <c r="N391" s="305">
        <v>7.7499999999999999E-2</v>
      </c>
      <c r="O391" s="306">
        <v>7.7872694167758268E-4</v>
      </c>
      <c r="P391" s="306">
        <v>0.1</v>
      </c>
      <c r="Q391" s="306">
        <v>0.81378204977469071</v>
      </c>
      <c r="S391" s="383"/>
    </row>
    <row r="392" spans="1:19" s="307" customFormat="1" ht="15" customHeight="1">
      <c r="A392" s="300"/>
      <c r="B392" s="301" t="s">
        <v>571</v>
      </c>
      <c r="C392" s="341" t="s">
        <v>534</v>
      </c>
      <c r="D392" s="342"/>
      <c r="E392" s="302" t="s">
        <v>89</v>
      </c>
      <c r="F392" s="302" t="s">
        <v>90</v>
      </c>
      <c r="G392" s="303" t="s">
        <v>570</v>
      </c>
      <c r="H392" s="303">
        <v>45313</v>
      </c>
      <c r="I392" s="302" t="s">
        <v>92</v>
      </c>
      <c r="J392" s="304">
        <v>100000000</v>
      </c>
      <c r="K392" s="304">
        <v>101470000</v>
      </c>
      <c r="L392" s="304">
        <v>102566833.20999999</v>
      </c>
      <c r="M392" s="304">
        <v>100000000</v>
      </c>
      <c r="N392" s="305">
        <v>7.7499999999999999E-2</v>
      </c>
      <c r="O392" s="306">
        <v>7.7872694167758268E-4</v>
      </c>
      <c r="P392" s="306">
        <v>0.1</v>
      </c>
      <c r="Q392" s="306">
        <v>0.81458578693302053</v>
      </c>
      <c r="S392" s="383"/>
    </row>
    <row r="393" spans="1:19" s="307" customFormat="1" ht="15" customHeight="1">
      <c r="A393" s="300"/>
      <c r="B393" s="301" t="s">
        <v>571</v>
      </c>
      <c r="C393" s="341" t="s">
        <v>534</v>
      </c>
      <c r="D393" s="342"/>
      <c r="E393" s="302" t="s">
        <v>89</v>
      </c>
      <c r="F393" s="302" t="s">
        <v>90</v>
      </c>
      <c r="G393" s="303" t="s">
        <v>570</v>
      </c>
      <c r="H393" s="303">
        <v>44949</v>
      </c>
      <c r="I393" s="302" t="s">
        <v>92</v>
      </c>
      <c r="J393" s="304">
        <v>250000000</v>
      </c>
      <c r="K393" s="304">
        <v>251150000</v>
      </c>
      <c r="L393" s="304">
        <v>254196510.09999999</v>
      </c>
      <c r="M393" s="304">
        <v>250000000</v>
      </c>
      <c r="N393" s="306">
        <v>7.2499999999999995E-2</v>
      </c>
      <c r="O393" s="306">
        <v>1.9299579084205182E-3</v>
      </c>
      <c r="P393" s="306">
        <v>0.1</v>
      </c>
      <c r="Q393" s="306">
        <v>0.81657772891164082</v>
      </c>
      <c r="S393" s="383"/>
    </row>
    <row r="394" spans="1:19" s="307" customFormat="1" ht="15" customHeight="1">
      <c r="A394" s="300"/>
      <c r="B394" s="301" t="s">
        <v>571</v>
      </c>
      <c r="C394" s="341" t="s">
        <v>534</v>
      </c>
      <c r="D394" s="342"/>
      <c r="E394" s="302" t="s">
        <v>89</v>
      </c>
      <c r="F394" s="302" t="s">
        <v>90</v>
      </c>
      <c r="G394" s="303" t="s">
        <v>570</v>
      </c>
      <c r="H394" s="303">
        <v>45313</v>
      </c>
      <c r="I394" s="302" t="s">
        <v>92</v>
      </c>
      <c r="J394" s="304">
        <v>100000000</v>
      </c>
      <c r="K394" s="304">
        <v>101470000</v>
      </c>
      <c r="L394" s="304">
        <v>102566833.20999999</v>
      </c>
      <c r="M394" s="304">
        <v>100000000</v>
      </c>
      <c r="N394" s="306">
        <v>7.7499999999999999E-2</v>
      </c>
      <c r="O394" s="306">
        <v>7.7872694167758268E-4</v>
      </c>
      <c r="P394" s="306">
        <v>0.1</v>
      </c>
      <c r="Q394" s="306">
        <v>0.81738146606997064</v>
      </c>
      <c r="S394" s="383"/>
    </row>
    <row r="395" spans="1:19" s="307" customFormat="1" ht="15" customHeight="1">
      <c r="A395" s="300"/>
      <c r="B395" s="301" t="s">
        <v>571</v>
      </c>
      <c r="C395" s="341" t="s">
        <v>534</v>
      </c>
      <c r="D395" s="342"/>
      <c r="E395" s="302" t="s">
        <v>89</v>
      </c>
      <c r="F395" s="302" t="s">
        <v>90</v>
      </c>
      <c r="G395" s="303" t="s">
        <v>570</v>
      </c>
      <c r="H395" s="303">
        <v>45313</v>
      </c>
      <c r="I395" s="302" t="s">
        <v>92</v>
      </c>
      <c r="J395" s="304">
        <v>100000000</v>
      </c>
      <c r="K395" s="304">
        <v>101470000</v>
      </c>
      <c r="L395" s="304">
        <v>102566833.20999999</v>
      </c>
      <c r="M395" s="304">
        <v>100000000</v>
      </c>
      <c r="N395" s="306">
        <v>7.7499999999999999E-2</v>
      </c>
      <c r="O395" s="306">
        <v>7.7872694167758268E-4</v>
      </c>
      <c r="P395" s="306">
        <v>0.1</v>
      </c>
      <c r="Q395" s="306">
        <v>0.81818520322830046</v>
      </c>
      <c r="S395" s="383"/>
    </row>
    <row r="396" spans="1:19" s="307" customFormat="1" ht="15" customHeight="1">
      <c r="A396" s="300"/>
      <c r="B396" s="301" t="s">
        <v>571</v>
      </c>
      <c r="C396" s="341" t="s">
        <v>534</v>
      </c>
      <c r="D396" s="342"/>
      <c r="E396" s="302" t="s">
        <v>89</v>
      </c>
      <c r="F396" s="302" t="s">
        <v>90</v>
      </c>
      <c r="G396" s="303" t="s">
        <v>570</v>
      </c>
      <c r="H396" s="303">
        <v>45313</v>
      </c>
      <c r="I396" s="302" t="s">
        <v>92</v>
      </c>
      <c r="J396" s="304">
        <v>100000000</v>
      </c>
      <c r="K396" s="304">
        <v>101470000</v>
      </c>
      <c r="L396" s="304">
        <v>102566833.20999999</v>
      </c>
      <c r="M396" s="304">
        <v>100000000</v>
      </c>
      <c r="N396" s="306">
        <v>7.7499999999999999E-2</v>
      </c>
      <c r="O396" s="306">
        <v>7.7872694167758268E-4</v>
      </c>
      <c r="P396" s="306">
        <v>0.1</v>
      </c>
      <c r="Q396" s="306">
        <v>0.81898894038663028</v>
      </c>
      <c r="S396" s="383"/>
    </row>
    <row r="397" spans="1:19" s="307" customFormat="1" ht="15" customHeight="1">
      <c r="A397" s="300"/>
      <c r="B397" s="301" t="s">
        <v>571</v>
      </c>
      <c r="C397" s="341" t="s">
        <v>534</v>
      </c>
      <c r="D397" s="342"/>
      <c r="E397" s="302" t="s">
        <v>89</v>
      </c>
      <c r="F397" s="302" t="s">
        <v>90</v>
      </c>
      <c r="G397" s="303" t="s">
        <v>570</v>
      </c>
      <c r="H397" s="303">
        <v>45313</v>
      </c>
      <c r="I397" s="302" t="s">
        <v>92</v>
      </c>
      <c r="J397" s="304">
        <v>100000000</v>
      </c>
      <c r="K397" s="304">
        <v>101470000</v>
      </c>
      <c r="L397" s="304">
        <v>102566833.20999999</v>
      </c>
      <c r="M397" s="304">
        <v>100000000</v>
      </c>
      <c r="N397" s="306">
        <v>7.7499999999999999E-2</v>
      </c>
      <c r="O397" s="306">
        <v>7.7872694167758268E-4</v>
      </c>
      <c r="P397" s="306">
        <v>0.1</v>
      </c>
      <c r="Q397" s="306">
        <v>0.8197926775449601</v>
      </c>
      <c r="S397" s="383"/>
    </row>
    <row r="398" spans="1:19" s="307" customFormat="1" ht="15" customHeight="1">
      <c r="A398" s="300"/>
      <c r="B398" s="301" t="s">
        <v>571</v>
      </c>
      <c r="C398" s="341" t="s">
        <v>534</v>
      </c>
      <c r="D398" s="342"/>
      <c r="E398" s="302" t="s">
        <v>89</v>
      </c>
      <c r="F398" s="302" t="s">
        <v>90</v>
      </c>
      <c r="G398" s="303" t="s">
        <v>570</v>
      </c>
      <c r="H398" s="303">
        <v>44949</v>
      </c>
      <c r="I398" s="302" t="s">
        <v>92</v>
      </c>
      <c r="J398" s="304">
        <v>250000000</v>
      </c>
      <c r="K398" s="304">
        <v>251150000</v>
      </c>
      <c r="L398" s="304">
        <v>254196510.09999999</v>
      </c>
      <c r="M398" s="304">
        <v>250000000</v>
      </c>
      <c r="N398" s="306">
        <v>7.7499999999999999E-2</v>
      </c>
      <c r="O398" s="306">
        <v>1.9299579084205182E-3</v>
      </c>
      <c r="P398" s="306">
        <v>0.1</v>
      </c>
      <c r="Q398" s="306">
        <v>0.8217846195235804</v>
      </c>
      <c r="S398" s="383"/>
    </row>
    <row r="399" spans="1:19" s="307" customFormat="1" ht="15" customHeight="1">
      <c r="A399" s="300"/>
      <c r="B399" s="301" t="s">
        <v>571</v>
      </c>
      <c r="C399" s="341" t="s">
        <v>534</v>
      </c>
      <c r="D399" s="342"/>
      <c r="E399" s="302" t="s">
        <v>89</v>
      </c>
      <c r="F399" s="302" t="s">
        <v>90</v>
      </c>
      <c r="G399" s="303" t="s">
        <v>570</v>
      </c>
      <c r="H399" s="303">
        <v>45313</v>
      </c>
      <c r="I399" s="302" t="s">
        <v>92</v>
      </c>
      <c r="J399" s="304">
        <v>100000000</v>
      </c>
      <c r="K399" s="304">
        <v>101470000</v>
      </c>
      <c r="L399" s="304">
        <v>102566833.20999999</v>
      </c>
      <c r="M399" s="304">
        <v>100000000</v>
      </c>
      <c r="N399" s="306">
        <v>7.2499999999999995E-2</v>
      </c>
      <c r="O399" s="306">
        <v>7.7872694167758268E-4</v>
      </c>
      <c r="P399" s="306">
        <v>0.1</v>
      </c>
      <c r="Q399" s="306">
        <v>0.82258835668191022</v>
      </c>
      <c r="S399" s="383"/>
    </row>
    <row r="400" spans="1:19" s="307" customFormat="1" ht="15" customHeight="1">
      <c r="A400" s="300"/>
      <c r="B400" s="301" t="s">
        <v>571</v>
      </c>
      <c r="C400" s="341" t="s">
        <v>534</v>
      </c>
      <c r="D400" s="342"/>
      <c r="E400" s="302" t="s">
        <v>89</v>
      </c>
      <c r="F400" s="302" t="s">
        <v>90</v>
      </c>
      <c r="G400" s="303" t="s">
        <v>570</v>
      </c>
      <c r="H400" s="303">
        <v>44949</v>
      </c>
      <c r="I400" s="302" t="s">
        <v>92</v>
      </c>
      <c r="J400" s="304">
        <v>250000000</v>
      </c>
      <c r="K400" s="304">
        <v>251150000</v>
      </c>
      <c r="L400" s="304">
        <v>254196510.09999999</v>
      </c>
      <c r="M400" s="304">
        <v>250000000</v>
      </c>
      <c r="N400" s="306">
        <v>7.7499999999999999E-2</v>
      </c>
      <c r="O400" s="306">
        <v>1.9299579084205182E-3</v>
      </c>
      <c r="P400" s="306">
        <v>0.1</v>
      </c>
      <c r="Q400" s="306">
        <v>0.82458029866053051</v>
      </c>
      <c r="S400" s="383"/>
    </row>
    <row r="401" spans="1:19" s="307" customFormat="1" ht="15" customHeight="1">
      <c r="A401" s="300"/>
      <c r="B401" s="301" t="s">
        <v>571</v>
      </c>
      <c r="C401" s="341" t="s">
        <v>534</v>
      </c>
      <c r="D401" s="342"/>
      <c r="E401" s="302" t="s">
        <v>89</v>
      </c>
      <c r="F401" s="302" t="s">
        <v>90</v>
      </c>
      <c r="G401" s="303" t="s">
        <v>570</v>
      </c>
      <c r="H401" s="303">
        <v>45313</v>
      </c>
      <c r="I401" s="302" t="s">
        <v>92</v>
      </c>
      <c r="J401" s="304">
        <v>100000000</v>
      </c>
      <c r="K401" s="304">
        <v>101470000</v>
      </c>
      <c r="L401" s="304">
        <v>102566833.20999999</v>
      </c>
      <c r="M401" s="304">
        <v>100000000</v>
      </c>
      <c r="N401" s="306">
        <v>7.7499999999999999E-2</v>
      </c>
      <c r="O401" s="306">
        <v>7.7872694167758268E-4</v>
      </c>
      <c r="P401" s="306">
        <v>0.1</v>
      </c>
      <c r="Q401" s="306">
        <v>0.82538403581886033</v>
      </c>
      <c r="S401" s="383"/>
    </row>
    <row r="402" spans="1:19" s="307" customFormat="1" ht="15" customHeight="1">
      <c r="A402" s="300"/>
      <c r="B402" s="301" t="s">
        <v>571</v>
      </c>
      <c r="C402" s="341" t="s">
        <v>534</v>
      </c>
      <c r="D402" s="342"/>
      <c r="E402" s="302" t="s">
        <v>89</v>
      </c>
      <c r="F402" s="302" t="s">
        <v>90</v>
      </c>
      <c r="G402" s="303" t="s">
        <v>570</v>
      </c>
      <c r="H402" s="303">
        <v>44949</v>
      </c>
      <c r="I402" s="302" t="s">
        <v>92</v>
      </c>
      <c r="J402" s="304">
        <v>250000000</v>
      </c>
      <c r="K402" s="304">
        <v>251150000</v>
      </c>
      <c r="L402" s="304">
        <v>254196510.09999999</v>
      </c>
      <c r="M402" s="304">
        <v>250000000</v>
      </c>
      <c r="N402" s="306">
        <v>7.7499999999999999E-2</v>
      </c>
      <c r="O402" s="306">
        <v>1.9299579084205182E-3</v>
      </c>
      <c r="P402" s="306">
        <v>0.1</v>
      </c>
      <c r="Q402" s="306">
        <v>0.82737597779748062</v>
      </c>
      <c r="S402" s="383"/>
    </row>
    <row r="403" spans="1:19" s="307" customFormat="1" ht="15" customHeight="1">
      <c r="A403" s="300"/>
      <c r="B403" s="301" t="s">
        <v>571</v>
      </c>
      <c r="C403" s="341" t="s">
        <v>534</v>
      </c>
      <c r="D403" s="342"/>
      <c r="E403" s="302" t="s">
        <v>89</v>
      </c>
      <c r="F403" s="302" t="s">
        <v>90</v>
      </c>
      <c r="G403" s="303" t="s">
        <v>570</v>
      </c>
      <c r="H403" s="303">
        <v>45313</v>
      </c>
      <c r="I403" s="302" t="s">
        <v>92</v>
      </c>
      <c r="J403" s="304">
        <v>100000000</v>
      </c>
      <c r="K403" s="304">
        <v>101470000</v>
      </c>
      <c r="L403" s="304">
        <v>102566833.20999999</v>
      </c>
      <c r="M403" s="304">
        <v>100000000</v>
      </c>
      <c r="N403" s="306">
        <v>7.7499999999999999E-2</v>
      </c>
      <c r="O403" s="306">
        <v>7.7872694167758268E-4</v>
      </c>
      <c r="P403" s="306">
        <v>0.1</v>
      </c>
      <c r="Q403" s="306">
        <v>0.82817971495581044</v>
      </c>
      <c r="S403" s="383"/>
    </row>
    <row r="404" spans="1:19" s="307" customFormat="1" ht="15" customHeight="1">
      <c r="A404" s="300"/>
      <c r="B404" s="301" t="s">
        <v>571</v>
      </c>
      <c r="C404" s="341" t="s">
        <v>534</v>
      </c>
      <c r="D404" s="342"/>
      <c r="E404" s="302" t="s">
        <v>89</v>
      </c>
      <c r="F404" s="302" t="s">
        <v>90</v>
      </c>
      <c r="G404" s="303" t="s">
        <v>570</v>
      </c>
      <c r="H404" s="303">
        <v>44949</v>
      </c>
      <c r="I404" s="302" t="s">
        <v>92</v>
      </c>
      <c r="J404" s="304">
        <v>250000000</v>
      </c>
      <c r="K404" s="304">
        <v>251150000</v>
      </c>
      <c r="L404" s="304">
        <v>254196510.09999999</v>
      </c>
      <c r="M404" s="304">
        <v>250000000</v>
      </c>
      <c r="N404" s="306">
        <v>7.2499999999999995E-2</v>
      </c>
      <c r="O404" s="306">
        <v>1.9299579084205182E-3</v>
      </c>
      <c r="P404" s="306">
        <v>0.1</v>
      </c>
      <c r="Q404" s="306">
        <v>0.83017165693443074</v>
      </c>
      <c r="S404" s="383"/>
    </row>
    <row r="405" spans="1:19" s="307" customFormat="1" ht="15" customHeight="1">
      <c r="A405" s="300"/>
      <c r="B405" s="301" t="s">
        <v>571</v>
      </c>
      <c r="C405" s="341" t="s">
        <v>534</v>
      </c>
      <c r="D405" s="342"/>
      <c r="E405" s="302" t="s">
        <v>89</v>
      </c>
      <c r="F405" s="302" t="s">
        <v>90</v>
      </c>
      <c r="G405" s="303" t="s">
        <v>570</v>
      </c>
      <c r="H405" s="303">
        <v>45313</v>
      </c>
      <c r="I405" s="302" t="s">
        <v>92</v>
      </c>
      <c r="J405" s="304">
        <v>100000000</v>
      </c>
      <c r="K405" s="304">
        <v>101470000</v>
      </c>
      <c r="L405" s="304">
        <v>102566833.20999999</v>
      </c>
      <c r="M405" s="304">
        <v>100000000</v>
      </c>
      <c r="N405" s="306">
        <v>7.7499999999999999E-2</v>
      </c>
      <c r="O405" s="306">
        <v>7.7872694167758268E-4</v>
      </c>
      <c r="P405" s="306">
        <v>0.1</v>
      </c>
      <c r="Q405" s="306">
        <v>0.83097539409276056</v>
      </c>
      <c r="S405" s="383"/>
    </row>
    <row r="406" spans="1:19" s="307" customFormat="1" ht="15" customHeight="1">
      <c r="A406" s="300"/>
      <c r="B406" s="301" t="s">
        <v>571</v>
      </c>
      <c r="C406" s="341" t="s">
        <v>534</v>
      </c>
      <c r="D406" s="342"/>
      <c r="E406" s="302" t="s">
        <v>89</v>
      </c>
      <c r="F406" s="302" t="s">
        <v>90</v>
      </c>
      <c r="G406" s="303" t="s">
        <v>570</v>
      </c>
      <c r="H406" s="303">
        <v>44949</v>
      </c>
      <c r="I406" s="302" t="s">
        <v>92</v>
      </c>
      <c r="J406" s="304">
        <v>250000000</v>
      </c>
      <c r="K406" s="304">
        <v>251150000</v>
      </c>
      <c r="L406" s="304">
        <v>254196510.09999999</v>
      </c>
      <c r="M406" s="304">
        <v>250000000</v>
      </c>
      <c r="N406" s="306">
        <v>7.2499999999999995E-2</v>
      </c>
      <c r="O406" s="306">
        <v>1.9299579084205182E-3</v>
      </c>
      <c r="P406" s="306">
        <v>0.1</v>
      </c>
      <c r="Q406" s="306">
        <v>0.83296733607138085</v>
      </c>
      <c r="S406" s="383"/>
    </row>
    <row r="407" spans="1:19" s="307" customFormat="1" ht="15" customHeight="1">
      <c r="A407" s="300"/>
      <c r="B407" s="301" t="s">
        <v>571</v>
      </c>
      <c r="C407" s="341" t="s">
        <v>534</v>
      </c>
      <c r="D407" s="342"/>
      <c r="E407" s="302" t="s">
        <v>89</v>
      </c>
      <c r="F407" s="302" t="s">
        <v>90</v>
      </c>
      <c r="G407" s="303" t="s">
        <v>570</v>
      </c>
      <c r="H407" s="303">
        <v>44949</v>
      </c>
      <c r="I407" s="302" t="s">
        <v>92</v>
      </c>
      <c r="J407" s="304">
        <v>150000000</v>
      </c>
      <c r="K407" s="304">
        <v>150690000</v>
      </c>
      <c r="L407" s="304">
        <v>152517906.06</v>
      </c>
      <c r="M407" s="304">
        <v>150000000</v>
      </c>
      <c r="N407" s="306">
        <v>7.7499999999999999E-2</v>
      </c>
      <c r="O407" s="306">
        <v>1.1579747450523111E-3</v>
      </c>
      <c r="P407" s="306">
        <v>0.1</v>
      </c>
      <c r="Q407" s="306">
        <v>0.83416250125855307</v>
      </c>
      <c r="S407" s="383"/>
    </row>
    <row r="408" spans="1:19" s="307" customFormat="1" ht="15" customHeight="1">
      <c r="A408" s="300"/>
      <c r="B408" s="301" t="s">
        <v>571</v>
      </c>
      <c r="C408" s="341" t="s">
        <v>534</v>
      </c>
      <c r="D408" s="342"/>
      <c r="E408" s="302" t="s">
        <v>89</v>
      </c>
      <c r="F408" s="302" t="s">
        <v>90</v>
      </c>
      <c r="G408" s="303" t="s">
        <v>570</v>
      </c>
      <c r="H408" s="303">
        <v>44949</v>
      </c>
      <c r="I408" s="302" t="s">
        <v>92</v>
      </c>
      <c r="J408" s="304">
        <v>150000000</v>
      </c>
      <c r="K408" s="304">
        <v>150690000</v>
      </c>
      <c r="L408" s="304">
        <v>152517906.06</v>
      </c>
      <c r="M408" s="304">
        <v>150000000</v>
      </c>
      <c r="N408" s="306">
        <v>7.2499999999999995E-2</v>
      </c>
      <c r="O408" s="306">
        <v>1.1579747450523111E-3</v>
      </c>
      <c r="P408" s="306">
        <v>0.1</v>
      </c>
      <c r="Q408" s="306">
        <v>0.83535766644572529</v>
      </c>
      <c r="S408" s="383"/>
    </row>
    <row r="409" spans="1:19" s="307" customFormat="1" ht="15" customHeight="1">
      <c r="A409" s="300"/>
      <c r="B409" s="301" t="s">
        <v>571</v>
      </c>
      <c r="C409" s="341" t="s">
        <v>534</v>
      </c>
      <c r="D409" s="342"/>
      <c r="E409" s="302" t="s">
        <v>89</v>
      </c>
      <c r="F409" s="302" t="s">
        <v>90</v>
      </c>
      <c r="G409" s="303" t="s">
        <v>570</v>
      </c>
      <c r="H409" s="303">
        <v>44949</v>
      </c>
      <c r="I409" s="302" t="s">
        <v>92</v>
      </c>
      <c r="J409" s="304">
        <v>150000000</v>
      </c>
      <c r="K409" s="304">
        <v>150690000</v>
      </c>
      <c r="L409" s="304">
        <v>152517906.06</v>
      </c>
      <c r="M409" s="304">
        <v>150000000</v>
      </c>
      <c r="N409" s="306">
        <v>7.2499999999999995E-2</v>
      </c>
      <c r="O409" s="306">
        <v>1.1579747450523111E-3</v>
      </c>
      <c r="P409" s="306">
        <v>0.1</v>
      </c>
      <c r="Q409" s="306">
        <v>0.83655283163289751</v>
      </c>
      <c r="S409" s="383"/>
    </row>
    <row r="410" spans="1:19" s="307" customFormat="1" ht="15" customHeight="1">
      <c r="A410" s="300"/>
      <c r="B410" s="301" t="s">
        <v>571</v>
      </c>
      <c r="C410" s="341" t="s">
        <v>534</v>
      </c>
      <c r="D410" s="342"/>
      <c r="E410" s="302" t="s">
        <v>89</v>
      </c>
      <c r="F410" s="302" t="s">
        <v>90</v>
      </c>
      <c r="G410" s="303" t="s">
        <v>570</v>
      </c>
      <c r="H410" s="303">
        <v>44949</v>
      </c>
      <c r="I410" s="302" t="s">
        <v>92</v>
      </c>
      <c r="J410" s="304">
        <v>150000000</v>
      </c>
      <c r="K410" s="304">
        <v>150690000</v>
      </c>
      <c r="L410" s="304">
        <v>152517906.06</v>
      </c>
      <c r="M410" s="304">
        <v>150000000</v>
      </c>
      <c r="N410" s="306">
        <v>7.2499999999999995E-2</v>
      </c>
      <c r="O410" s="306">
        <v>1.1579747450523111E-3</v>
      </c>
      <c r="P410" s="306">
        <v>0.1</v>
      </c>
      <c r="Q410" s="306">
        <v>0.83774799682006973</v>
      </c>
      <c r="S410" s="383"/>
    </row>
    <row r="411" spans="1:19" s="307" customFormat="1" ht="15" customHeight="1">
      <c r="A411" s="300"/>
      <c r="B411" s="301" t="s">
        <v>571</v>
      </c>
      <c r="C411" s="341" t="s">
        <v>534</v>
      </c>
      <c r="D411" s="342"/>
      <c r="E411" s="302" t="s">
        <v>89</v>
      </c>
      <c r="F411" s="302" t="s">
        <v>90</v>
      </c>
      <c r="G411" s="303" t="s">
        <v>570</v>
      </c>
      <c r="H411" s="303">
        <v>44949</v>
      </c>
      <c r="I411" s="302" t="s">
        <v>92</v>
      </c>
      <c r="J411" s="304">
        <v>150000000</v>
      </c>
      <c r="K411" s="304">
        <v>150690000</v>
      </c>
      <c r="L411" s="304">
        <v>152517906.06</v>
      </c>
      <c r="M411" s="304">
        <v>150000000</v>
      </c>
      <c r="N411" s="306">
        <v>7.2499999999999995E-2</v>
      </c>
      <c r="O411" s="306">
        <v>1.1579747450523111E-3</v>
      </c>
      <c r="P411" s="306">
        <v>0.1</v>
      </c>
      <c r="Q411" s="306">
        <v>0.83894316200724195</v>
      </c>
      <c r="S411" s="383"/>
    </row>
    <row r="412" spans="1:19" s="307" customFormat="1" ht="15" customHeight="1">
      <c r="A412" s="300"/>
      <c r="B412" s="301" t="s">
        <v>571</v>
      </c>
      <c r="C412" s="341" t="s">
        <v>534</v>
      </c>
      <c r="D412" s="342"/>
      <c r="E412" s="302" t="s">
        <v>89</v>
      </c>
      <c r="F412" s="302" t="s">
        <v>90</v>
      </c>
      <c r="G412" s="303" t="s">
        <v>570</v>
      </c>
      <c r="H412" s="303">
        <v>44949</v>
      </c>
      <c r="I412" s="302" t="s">
        <v>92</v>
      </c>
      <c r="J412" s="304">
        <v>150000000</v>
      </c>
      <c r="K412" s="304">
        <v>150690000</v>
      </c>
      <c r="L412" s="304">
        <v>152517906.06</v>
      </c>
      <c r="M412" s="304">
        <v>150000000</v>
      </c>
      <c r="N412" s="306">
        <v>7.2499999999999995E-2</v>
      </c>
      <c r="O412" s="306">
        <v>1.1579747450523111E-3</v>
      </c>
      <c r="P412" s="306">
        <v>0.1</v>
      </c>
      <c r="Q412" s="306">
        <v>0.84013832719441417</v>
      </c>
      <c r="S412" s="383"/>
    </row>
    <row r="413" spans="1:19" s="307" customFormat="1" ht="15" customHeight="1">
      <c r="A413" s="300"/>
      <c r="B413" s="301" t="s">
        <v>571</v>
      </c>
      <c r="C413" s="341" t="s">
        <v>534</v>
      </c>
      <c r="D413" s="342"/>
      <c r="E413" s="302" t="s">
        <v>89</v>
      </c>
      <c r="F413" s="302" t="s">
        <v>90</v>
      </c>
      <c r="G413" s="303" t="s">
        <v>570</v>
      </c>
      <c r="H413" s="303">
        <v>44949</v>
      </c>
      <c r="I413" s="302" t="s">
        <v>92</v>
      </c>
      <c r="J413" s="304">
        <v>200000000</v>
      </c>
      <c r="K413" s="304">
        <v>200920000</v>
      </c>
      <c r="L413" s="304">
        <v>203357208.08000001</v>
      </c>
      <c r="M413" s="304">
        <v>200000000</v>
      </c>
      <c r="N413" s="306">
        <v>7.2499999999999995E-2</v>
      </c>
      <c r="O413" s="306">
        <v>1.5439663267364147E-3</v>
      </c>
      <c r="P413" s="306">
        <v>0.1</v>
      </c>
      <c r="Q413" s="306">
        <v>0.84173188077731043</v>
      </c>
      <c r="S413" s="383"/>
    </row>
    <row r="414" spans="1:19" s="307" customFormat="1" ht="15" customHeight="1">
      <c r="A414" s="300"/>
      <c r="B414" s="301" t="s">
        <v>571</v>
      </c>
      <c r="C414" s="341" t="s">
        <v>534</v>
      </c>
      <c r="D414" s="342"/>
      <c r="E414" s="302" t="s">
        <v>89</v>
      </c>
      <c r="F414" s="302" t="s">
        <v>90</v>
      </c>
      <c r="G414" s="303" t="s">
        <v>570</v>
      </c>
      <c r="H414" s="303">
        <v>44949</v>
      </c>
      <c r="I414" s="302" t="s">
        <v>92</v>
      </c>
      <c r="J414" s="304">
        <v>200000000</v>
      </c>
      <c r="K414" s="304">
        <v>200920000</v>
      </c>
      <c r="L414" s="304">
        <v>203357208.08000001</v>
      </c>
      <c r="M414" s="304">
        <v>200000000</v>
      </c>
      <c r="N414" s="305">
        <v>7.2499999999999995E-2</v>
      </c>
      <c r="O414" s="306">
        <v>1.5439663267364147E-3</v>
      </c>
      <c r="P414" s="306">
        <v>0.1</v>
      </c>
      <c r="Q414" s="306">
        <v>0.84332543436020668</v>
      </c>
      <c r="S414" s="383"/>
    </row>
    <row r="415" spans="1:19" s="307" customFormat="1" ht="15" customHeight="1">
      <c r="A415" s="300"/>
      <c r="B415" s="301" t="s">
        <v>571</v>
      </c>
      <c r="C415" s="341" t="s">
        <v>534</v>
      </c>
      <c r="D415" s="342"/>
      <c r="E415" s="302" t="s">
        <v>89</v>
      </c>
      <c r="F415" s="302" t="s">
        <v>90</v>
      </c>
      <c r="G415" s="303" t="s">
        <v>570</v>
      </c>
      <c r="H415" s="303">
        <v>44949</v>
      </c>
      <c r="I415" s="302" t="s">
        <v>92</v>
      </c>
      <c r="J415" s="304">
        <v>200000000</v>
      </c>
      <c r="K415" s="304">
        <v>200920000</v>
      </c>
      <c r="L415" s="304">
        <v>203357208.08000001</v>
      </c>
      <c r="M415" s="304">
        <v>200000000</v>
      </c>
      <c r="N415" s="305">
        <v>7.2499999999999995E-2</v>
      </c>
      <c r="O415" s="306">
        <v>1.5439663267364147E-3</v>
      </c>
      <c r="P415" s="306">
        <v>0.1</v>
      </c>
      <c r="Q415" s="306">
        <v>0.84491898794310294</v>
      </c>
      <c r="S415" s="383"/>
    </row>
    <row r="416" spans="1:19" s="307" customFormat="1" ht="15" customHeight="1">
      <c r="A416" s="300"/>
      <c r="B416" s="301" t="s">
        <v>572</v>
      </c>
      <c r="C416" s="341" t="s">
        <v>578</v>
      </c>
      <c r="D416" s="342"/>
      <c r="E416" s="302" t="s">
        <v>576</v>
      </c>
      <c r="F416" s="302" t="s">
        <v>90</v>
      </c>
      <c r="G416" s="303">
        <v>44558</v>
      </c>
      <c r="H416" s="303">
        <v>44565</v>
      </c>
      <c r="I416" s="302" t="s">
        <v>92</v>
      </c>
      <c r="J416" s="304">
        <v>2673144792</v>
      </c>
      <c r="K416" s="304">
        <v>2673144792</v>
      </c>
      <c r="L416" s="304">
        <v>2673144792</v>
      </c>
      <c r="M416" s="304">
        <v>2771000000</v>
      </c>
      <c r="N416" s="305">
        <v>6.2E-2</v>
      </c>
      <c r="O416" s="305" t="s">
        <v>574</v>
      </c>
      <c r="P416" s="305" t="s">
        <v>574</v>
      </c>
      <c r="Q416" s="305" t="s">
        <v>574</v>
      </c>
    </row>
    <row r="417" spans="1:22" s="307" customFormat="1" ht="15" customHeight="1">
      <c r="A417" s="300"/>
      <c r="B417" s="301" t="s">
        <v>572</v>
      </c>
      <c r="C417" s="341" t="s">
        <v>579</v>
      </c>
      <c r="D417" s="342"/>
      <c r="E417" s="302" t="s">
        <v>576</v>
      </c>
      <c r="F417" s="302" t="s">
        <v>90</v>
      </c>
      <c r="G417" s="303">
        <v>44559</v>
      </c>
      <c r="H417" s="303">
        <v>44566</v>
      </c>
      <c r="I417" s="302" t="s">
        <v>92</v>
      </c>
      <c r="J417" s="304">
        <v>1425357226</v>
      </c>
      <c r="K417" s="304">
        <v>1425357226</v>
      </c>
      <c r="L417" s="304">
        <v>1425357226</v>
      </c>
      <c r="M417" s="304">
        <v>1500000000</v>
      </c>
      <c r="N417" s="305">
        <v>6.2E-2</v>
      </c>
      <c r="O417" s="305" t="s">
        <v>574</v>
      </c>
      <c r="P417" s="305" t="s">
        <v>574</v>
      </c>
      <c r="Q417" s="305" t="s">
        <v>574</v>
      </c>
    </row>
    <row r="418" spans="1:22" s="307" customFormat="1">
      <c r="A418" s="300"/>
      <c r="B418" s="308" t="s">
        <v>5</v>
      </c>
      <c r="C418" s="343"/>
      <c r="D418" s="344"/>
      <c r="E418" s="309"/>
      <c r="F418" s="309"/>
      <c r="G418" s="310"/>
      <c r="H418" s="310"/>
      <c r="I418" s="311"/>
      <c r="J418" s="312"/>
      <c r="K418" s="312">
        <f>+SUM(K205:K417)</f>
        <v>124938334967.03</v>
      </c>
      <c r="L418" s="312">
        <f>+SUM(L205:L417)</f>
        <v>124680811150.16006</v>
      </c>
      <c r="M418" s="312"/>
      <c r="N418" s="313"/>
      <c r="O418" s="313"/>
      <c r="P418" s="313"/>
      <c r="Q418" s="313"/>
      <c r="R418" s="314">
        <f>+L418-'Activo Neto'!E19</f>
        <v>15625349219.330185</v>
      </c>
    </row>
    <row r="419" spans="1:22" s="295" customFormat="1">
      <c r="A419" s="293"/>
      <c r="F419" s="296"/>
      <c r="J419" s="297"/>
      <c r="L419" s="315">
        <f>+L418-'Activo Neto'!F19</f>
        <v>2.44140625E-4</v>
      </c>
      <c r="P419" s="307"/>
      <c r="Q419" s="307"/>
      <c r="R419" s="307"/>
      <c r="S419" s="307"/>
      <c r="T419" s="307"/>
      <c r="U419" s="307"/>
      <c r="V419" s="307"/>
    </row>
    <row r="420" spans="1:22">
      <c r="A420" s="264"/>
      <c r="E420" s="316"/>
      <c r="F420" s="317"/>
      <c r="G420" s="318"/>
      <c r="I420" s="268"/>
      <c r="J420" s="265"/>
    </row>
    <row r="421" spans="1:22">
      <c r="A421" s="264"/>
      <c r="B421" s="263" t="s">
        <v>67</v>
      </c>
      <c r="E421" s="316"/>
      <c r="F421" s="317"/>
      <c r="G421" s="318"/>
      <c r="I421" s="268"/>
      <c r="J421" s="265"/>
    </row>
    <row r="422" spans="1:22">
      <c r="A422" s="264"/>
      <c r="E422" s="316"/>
      <c r="F422" s="317"/>
      <c r="G422" s="318"/>
      <c r="I422" s="268"/>
      <c r="J422" s="265"/>
    </row>
    <row r="423" spans="1:22">
      <c r="A423" s="264"/>
      <c r="B423" s="453" t="s">
        <v>4</v>
      </c>
      <c r="C423" s="454"/>
      <c r="D423" s="270">
        <v>44651</v>
      </c>
      <c r="E423" s="270">
        <v>44561</v>
      </c>
      <c r="F423" s="318"/>
      <c r="G423" s="318"/>
      <c r="I423" s="268"/>
      <c r="J423" s="265"/>
    </row>
    <row r="424" spans="1:22">
      <c r="A424" s="264"/>
      <c r="B424" s="346" t="s">
        <v>189</v>
      </c>
      <c r="C424" s="350"/>
      <c r="D424" s="319">
        <f>+CLASIFICACION!G279+CLASIFICACION!G275+CLASIFICACION!G274</f>
        <v>257.52</v>
      </c>
      <c r="E424" s="319">
        <f>+CLASIFICACION!H279</f>
        <v>261.27</v>
      </c>
      <c r="F424" s="318"/>
      <c r="G424" s="318"/>
      <c r="I424" s="268"/>
      <c r="J424" s="265"/>
    </row>
    <row r="425" spans="1:22" s="295" customFormat="1">
      <c r="A425" s="293"/>
      <c r="B425" s="347" t="s">
        <v>3</v>
      </c>
      <c r="C425" s="351"/>
      <c r="D425" s="320">
        <f>+SUM(D424:D424)</f>
        <v>257.52</v>
      </c>
      <c r="E425" s="320">
        <f>+SUM(E424:E424)</f>
        <v>261.27</v>
      </c>
      <c r="F425" s="318">
        <f>+D425+'Activo Neto'!E26</f>
        <v>0</v>
      </c>
      <c r="G425" s="318">
        <f>+E425+'Activo Neto'!F26</f>
        <v>0</v>
      </c>
      <c r="J425" s="297"/>
      <c r="P425" s="307"/>
      <c r="Q425" s="307"/>
      <c r="R425" s="307"/>
      <c r="S425" s="307"/>
      <c r="T425" s="307"/>
      <c r="U425" s="307"/>
      <c r="V425" s="307"/>
    </row>
    <row r="426" spans="1:22" s="295" customFormat="1">
      <c r="A426" s="293"/>
      <c r="B426" s="356"/>
      <c r="C426" s="321"/>
      <c r="D426" s="322"/>
      <c r="E426" s="99"/>
      <c r="F426" s="318"/>
      <c r="G426" s="318"/>
      <c r="J426" s="297"/>
      <c r="P426" s="307"/>
      <c r="Q426" s="307"/>
      <c r="R426" s="307"/>
      <c r="S426" s="307"/>
      <c r="T426" s="307"/>
      <c r="U426" s="307"/>
      <c r="V426" s="307"/>
    </row>
    <row r="427" spans="1:22" s="295" customFormat="1">
      <c r="A427" s="293"/>
      <c r="B427" s="321"/>
      <c r="C427" s="321"/>
      <c r="D427" s="322"/>
      <c r="E427" s="99"/>
      <c r="F427" s="318"/>
      <c r="G427" s="318"/>
      <c r="J427" s="297"/>
      <c r="P427" s="307"/>
      <c r="Q427" s="307"/>
      <c r="R427" s="307"/>
      <c r="S427" s="307"/>
      <c r="T427" s="307"/>
      <c r="U427" s="307"/>
      <c r="V427" s="307"/>
    </row>
    <row r="428" spans="1:22" s="295" customFormat="1">
      <c r="A428" s="293"/>
      <c r="B428" s="263" t="s">
        <v>68</v>
      </c>
      <c r="C428" s="352"/>
      <c r="D428" s="322"/>
      <c r="E428" s="99"/>
      <c r="F428" s="318"/>
      <c r="G428" s="318"/>
      <c r="J428" s="297"/>
      <c r="P428" s="307"/>
      <c r="Q428" s="307"/>
      <c r="R428" s="307"/>
      <c r="S428" s="307"/>
      <c r="T428" s="307"/>
      <c r="U428" s="307"/>
      <c r="V428" s="307"/>
    </row>
    <row r="429" spans="1:22">
      <c r="A429" s="264"/>
      <c r="B429" s="265" t="s">
        <v>575</v>
      </c>
      <c r="C429" s="353"/>
      <c r="E429" s="316"/>
      <c r="F429" s="317"/>
      <c r="G429" s="318"/>
    </row>
    <row r="430" spans="1:22">
      <c r="A430" s="264"/>
      <c r="C430" s="353"/>
      <c r="E430" s="316"/>
      <c r="F430" s="317"/>
      <c r="G430" s="318"/>
    </row>
    <row r="431" spans="1:22">
      <c r="A431" s="264"/>
      <c r="B431" s="453" t="s">
        <v>4</v>
      </c>
      <c r="C431" s="454"/>
      <c r="D431" s="270">
        <v>44651</v>
      </c>
      <c r="E431" s="270">
        <v>44561</v>
      </c>
      <c r="F431" s="318"/>
      <c r="G431" s="318"/>
      <c r="I431" s="268"/>
      <c r="J431" s="265"/>
    </row>
    <row r="432" spans="1:22" ht="16.5" customHeight="1">
      <c r="A432" s="264"/>
      <c r="B432" s="345" t="s">
        <v>651</v>
      </c>
      <c r="C432" s="349"/>
      <c r="D432" s="319">
        <f>+CLASIFICACION!G281+CLASIFICACION!G282</f>
        <v>206772102.35999998</v>
      </c>
      <c r="E432" s="288">
        <f>+CLASIFICACION!H282+CLASIFICACION!H281</f>
        <v>244724831.09999999</v>
      </c>
      <c r="F432" s="318"/>
      <c r="G432" s="318"/>
      <c r="I432" s="268"/>
      <c r="J432" s="265"/>
    </row>
    <row r="433" spans="1:22" ht="16.5" hidden="1" customHeight="1" thickBot="1">
      <c r="A433" s="264"/>
      <c r="B433" s="346"/>
      <c r="C433" s="350"/>
      <c r="D433" s="286"/>
      <c r="E433" s="319">
        <v>0</v>
      </c>
      <c r="F433" s="318"/>
      <c r="G433" s="318"/>
      <c r="I433" s="268"/>
      <c r="J433" s="265"/>
    </row>
    <row r="434" spans="1:22">
      <c r="A434" s="264"/>
      <c r="B434" s="347" t="s">
        <v>3</v>
      </c>
      <c r="C434" s="351"/>
      <c r="D434" s="320">
        <f>+SUM(D432)</f>
        <v>206772102.35999998</v>
      </c>
      <c r="E434" s="320">
        <f>+SUM(E432)</f>
        <v>244724831.09999999</v>
      </c>
      <c r="F434" s="318">
        <f>+D434+'Activo Neto'!E28</f>
        <v>0</v>
      </c>
      <c r="G434" s="318">
        <f>+E434+'Activo Neto'!F28</f>
        <v>0</v>
      </c>
      <c r="I434" s="268"/>
      <c r="J434" s="265"/>
    </row>
    <row r="435" spans="1:22">
      <c r="A435" s="264"/>
      <c r="B435" s="323"/>
      <c r="C435" s="354"/>
      <c r="E435" s="316"/>
      <c r="F435" s="317"/>
      <c r="G435" s="318"/>
    </row>
    <row r="436" spans="1:22">
      <c r="A436" s="264"/>
      <c r="B436" s="323"/>
      <c r="C436" s="354"/>
      <c r="E436" s="316"/>
      <c r="F436" s="317"/>
      <c r="G436" s="318"/>
    </row>
    <row r="437" spans="1:22" s="295" customFormat="1">
      <c r="A437" s="293"/>
      <c r="B437" s="263" t="s">
        <v>86</v>
      </c>
      <c r="C437" s="352"/>
      <c r="D437" s="294"/>
      <c r="F437" s="324"/>
      <c r="G437" s="318"/>
      <c r="J437" s="297"/>
      <c r="P437" s="307"/>
      <c r="Q437" s="307"/>
      <c r="R437" s="307"/>
      <c r="S437" s="307"/>
      <c r="T437" s="307"/>
      <c r="U437" s="307"/>
      <c r="V437" s="307"/>
    </row>
    <row r="438" spans="1:22">
      <c r="A438" s="264"/>
      <c r="B438" s="265" t="s">
        <v>575</v>
      </c>
      <c r="C438" s="353"/>
      <c r="E438" s="316"/>
      <c r="F438" s="317"/>
      <c r="G438" s="318"/>
    </row>
    <row r="439" spans="1:22">
      <c r="A439" s="264"/>
      <c r="C439" s="353"/>
      <c r="E439" s="316"/>
      <c r="F439" s="317"/>
      <c r="G439" s="318"/>
    </row>
    <row r="440" spans="1:22">
      <c r="A440" s="264"/>
      <c r="B440" s="453" t="s">
        <v>4</v>
      </c>
      <c r="C440" s="454"/>
      <c r="D440" s="270">
        <v>44651</v>
      </c>
      <c r="E440" s="270">
        <v>44286</v>
      </c>
      <c r="F440" s="318"/>
      <c r="G440" s="318"/>
      <c r="I440" s="268"/>
      <c r="J440" s="265"/>
    </row>
    <row r="441" spans="1:22" ht="16.5" customHeight="1">
      <c r="A441" s="264"/>
      <c r="B441" s="348" t="s">
        <v>172</v>
      </c>
      <c r="C441" s="355"/>
      <c r="D441" s="325">
        <f>+CLASIFICACION!G308</f>
        <v>655181924.74000001</v>
      </c>
      <c r="E441" s="325">
        <v>17140411</v>
      </c>
      <c r="F441" s="265"/>
      <c r="I441" s="268"/>
      <c r="J441" s="265"/>
    </row>
    <row r="442" spans="1:22" ht="16.5" customHeight="1">
      <c r="A442" s="264"/>
      <c r="B442" s="348" t="s">
        <v>179</v>
      </c>
      <c r="C442" s="355"/>
      <c r="D442" s="325">
        <f>+CLASIFICACION!G310</f>
        <v>1105766173.1900001</v>
      </c>
      <c r="E442" s="325">
        <v>356014384</v>
      </c>
      <c r="F442" s="265"/>
      <c r="I442" s="268"/>
      <c r="J442" s="265"/>
    </row>
    <row r="443" spans="1:22" ht="16.5" customHeight="1">
      <c r="A443" s="264"/>
      <c r="B443" s="348" t="s">
        <v>173</v>
      </c>
      <c r="C443" s="355"/>
      <c r="D443" s="325">
        <f>+CLASIFICACION!G316</f>
        <v>307961235</v>
      </c>
      <c r="E443" s="325">
        <v>253273541</v>
      </c>
      <c r="F443" s="265"/>
      <c r="I443" s="268"/>
      <c r="J443" s="265"/>
    </row>
    <row r="444" spans="1:22" ht="16.5" customHeight="1">
      <c r="A444" s="264"/>
      <c r="B444" s="348" t="s">
        <v>174</v>
      </c>
      <c r="C444" s="355"/>
      <c r="D444" s="325">
        <f>+CLASIFICACION!G318</f>
        <v>-180594910.94999999</v>
      </c>
      <c r="E444" s="325">
        <v>32235957</v>
      </c>
      <c r="F444" s="265"/>
      <c r="I444" s="268"/>
      <c r="J444" s="265"/>
    </row>
    <row r="445" spans="1:22" ht="16.5" customHeight="1">
      <c r="A445" s="264"/>
      <c r="B445" s="348" t="s">
        <v>175</v>
      </c>
      <c r="C445" s="355"/>
      <c r="D445" s="325">
        <f>+CLASIFICACION!G320</f>
        <v>145064737.41999999</v>
      </c>
      <c r="E445" s="325">
        <v>122337136</v>
      </c>
      <c r="F445" s="265"/>
      <c r="I445" s="268"/>
      <c r="J445" s="265"/>
    </row>
    <row r="446" spans="1:22" ht="16.5" customHeight="1">
      <c r="A446" s="264"/>
      <c r="B446" s="348" t="s">
        <v>176</v>
      </c>
      <c r="C446" s="355"/>
      <c r="D446" s="325">
        <f>+CLASIFICACION!G322</f>
        <v>-233689729.13</v>
      </c>
      <c r="E446" s="325">
        <v>108009342</v>
      </c>
      <c r="F446" s="265"/>
      <c r="I446" s="268"/>
      <c r="J446" s="265"/>
    </row>
    <row r="447" spans="1:22">
      <c r="A447" s="264"/>
      <c r="B447" s="347" t="s">
        <v>3</v>
      </c>
      <c r="C447" s="351"/>
      <c r="D447" s="320">
        <f>+SUM(D441:D446)</f>
        <v>1799689430.27</v>
      </c>
      <c r="E447" s="320">
        <f>SUM(E441:E446)</f>
        <v>889010771</v>
      </c>
      <c r="F447" s="285">
        <f>+D447-'Estado de Ingresos y Egresos'!F17</f>
        <v>0</v>
      </c>
      <c r="G447" s="285">
        <f>+E447-'Estado de Ingresos y Egresos'!G17</f>
        <v>0</v>
      </c>
      <c r="I447" s="268"/>
      <c r="J447" s="265"/>
    </row>
    <row r="448" spans="1:22">
      <c r="A448" s="264"/>
      <c r="B448" s="323"/>
      <c r="C448" s="354"/>
      <c r="E448" s="316"/>
      <c r="F448" s="99"/>
    </row>
    <row r="449" spans="1:22">
      <c r="A449" s="264"/>
      <c r="B449" s="323"/>
      <c r="C449" s="354"/>
      <c r="E449" s="316"/>
      <c r="F449" s="99"/>
    </row>
    <row r="450" spans="1:22" s="295" customFormat="1">
      <c r="A450" s="293"/>
      <c r="B450" s="263" t="s">
        <v>87</v>
      </c>
      <c r="C450" s="352"/>
      <c r="D450" s="294"/>
      <c r="F450" s="296"/>
      <c r="J450" s="297"/>
      <c r="P450" s="307"/>
      <c r="Q450" s="307"/>
      <c r="R450" s="307"/>
      <c r="S450" s="307"/>
      <c r="T450" s="307"/>
      <c r="U450" s="307"/>
      <c r="V450" s="307"/>
    </row>
    <row r="451" spans="1:22">
      <c r="A451" s="264"/>
      <c r="B451" s="265" t="s">
        <v>110</v>
      </c>
      <c r="C451" s="353"/>
      <c r="E451" s="316"/>
      <c r="F451" s="99"/>
    </row>
    <row r="452" spans="1:22">
      <c r="A452" s="264"/>
      <c r="C452" s="353"/>
      <c r="E452" s="316"/>
      <c r="F452" s="99"/>
    </row>
    <row r="453" spans="1:22">
      <c r="A453" s="264"/>
      <c r="B453" s="453" t="s">
        <v>4</v>
      </c>
      <c r="C453" s="454"/>
      <c r="D453" s="270">
        <v>44651</v>
      </c>
      <c r="E453" s="270">
        <v>44286</v>
      </c>
      <c r="F453" s="265"/>
      <c r="I453" s="268"/>
      <c r="J453" s="265"/>
    </row>
    <row r="454" spans="1:22" ht="16.2" customHeight="1">
      <c r="A454" s="264"/>
      <c r="B454" s="348" t="s">
        <v>177</v>
      </c>
      <c r="C454" s="355"/>
      <c r="D454" s="326">
        <f>+CLASIFICACION!G305</f>
        <v>28452196639.25</v>
      </c>
      <c r="E454" s="326">
        <v>13764369849</v>
      </c>
      <c r="F454" s="265"/>
      <c r="I454" s="268"/>
      <c r="J454" s="265"/>
    </row>
    <row r="455" spans="1:22" ht="16.5" customHeight="1">
      <c r="A455" s="264"/>
      <c r="B455" s="348" t="s">
        <v>178</v>
      </c>
      <c r="C455" s="355"/>
      <c r="D455" s="326">
        <f>-CLASIFICACION!G293</f>
        <v>-28446357203.830002</v>
      </c>
      <c r="E455" s="326">
        <v>-13762045793</v>
      </c>
      <c r="F455" s="265"/>
      <c r="I455" s="268"/>
      <c r="J455" s="265"/>
    </row>
    <row r="456" spans="1:22">
      <c r="A456" s="264"/>
      <c r="B456" s="347" t="s">
        <v>3</v>
      </c>
      <c r="C456" s="351"/>
      <c r="D456" s="327">
        <f>+SUM(D454:D455)</f>
        <v>5839435.4199981689</v>
      </c>
      <c r="E456" s="327">
        <f>SUM(E454:E455)</f>
        <v>2324056</v>
      </c>
      <c r="F456" s="289">
        <f>+D456-'Estado de Ingresos y Egresos'!F19</f>
        <v>0</v>
      </c>
      <c r="G456" s="289">
        <f>+E456-'Estado de Ingresos y Egresos'!G19</f>
        <v>0</v>
      </c>
      <c r="I456" s="268"/>
      <c r="J456" s="265"/>
    </row>
    <row r="457" spans="1:22">
      <c r="A457" s="264"/>
    </row>
    <row r="458" spans="1:22">
      <c r="A458" s="264"/>
    </row>
    <row r="459" spans="1:22">
      <c r="A459" s="264"/>
      <c r="B459" s="263" t="s">
        <v>161</v>
      </c>
      <c r="C459" s="263"/>
    </row>
    <row r="460" spans="1:22" ht="36" customHeight="1">
      <c r="A460" s="264"/>
      <c r="B460" s="450" t="s">
        <v>180</v>
      </c>
      <c r="C460" s="450"/>
      <c r="D460" s="450"/>
      <c r="E460" s="450"/>
      <c r="F460" s="450"/>
      <c r="G460" s="450"/>
      <c r="H460" s="450"/>
      <c r="I460" s="450"/>
      <c r="J460" s="450"/>
    </row>
    <row r="461" spans="1:22">
      <c r="A461" s="264"/>
    </row>
    <row r="462" spans="1:22">
      <c r="A462" s="264"/>
      <c r="B462" s="263" t="s">
        <v>162</v>
      </c>
      <c r="C462" s="263"/>
    </row>
    <row r="463" spans="1:22">
      <c r="A463" s="264"/>
      <c r="B463" s="265" t="s">
        <v>652</v>
      </c>
    </row>
    <row r="464" spans="1:22">
      <c r="A464" s="264"/>
    </row>
    <row r="465" spans="1:9">
      <c r="A465" s="264"/>
      <c r="B465" s="328" t="s">
        <v>163</v>
      </c>
      <c r="C465" s="328"/>
    </row>
    <row r="466" spans="1:9">
      <c r="A466" s="264"/>
      <c r="B466" s="451" t="s">
        <v>653</v>
      </c>
      <c r="C466" s="451"/>
      <c r="D466" s="451"/>
      <c r="E466" s="451"/>
      <c r="F466" s="451"/>
      <c r="G466" s="451"/>
      <c r="H466" s="451"/>
      <c r="I466" s="451"/>
    </row>
    <row r="467" spans="1:9">
      <c r="A467" s="264"/>
      <c r="B467" s="357"/>
      <c r="C467" s="357"/>
      <c r="D467" s="357"/>
      <c r="E467" s="357"/>
      <c r="F467" s="357"/>
      <c r="G467" s="357"/>
      <c r="H467" s="357"/>
      <c r="I467" s="357"/>
    </row>
    <row r="468" spans="1:9">
      <c r="A468" s="264"/>
      <c r="B468" s="328" t="s">
        <v>164</v>
      </c>
      <c r="C468" s="328"/>
      <c r="D468" s="329"/>
      <c r="E468" s="329"/>
      <c r="F468" s="329"/>
      <c r="G468" s="329"/>
      <c r="H468" s="329"/>
      <c r="I468" s="329"/>
    </row>
    <row r="469" spans="1:9" ht="36.75" customHeight="1">
      <c r="A469" s="264"/>
      <c r="B469" s="452" t="s">
        <v>654</v>
      </c>
      <c r="C469" s="452"/>
      <c r="D469" s="452"/>
      <c r="E469" s="452"/>
      <c r="F469" s="452"/>
      <c r="G469" s="452"/>
      <c r="H469" s="452"/>
      <c r="I469" s="452"/>
    </row>
    <row r="470" spans="1:9">
      <c r="A470" s="264"/>
    </row>
    <row r="471" spans="1:9">
      <c r="A471" s="264"/>
    </row>
    <row r="472" spans="1:9">
      <c r="A472" s="264"/>
    </row>
    <row r="473" spans="1:9">
      <c r="A473" s="264"/>
      <c r="B473" s="265" t="s">
        <v>165</v>
      </c>
    </row>
    <row r="474" spans="1:9">
      <c r="A474" s="264"/>
    </row>
    <row r="475" spans="1:9">
      <c r="A475" s="264"/>
    </row>
    <row r="476" spans="1:9">
      <c r="A476" s="264"/>
    </row>
    <row r="477" spans="1:9">
      <c r="A477" s="264"/>
    </row>
    <row r="478" spans="1:9" s="96" customFormat="1">
      <c r="B478" s="95" t="s">
        <v>16</v>
      </c>
      <c r="E478" s="95" t="s">
        <v>15</v>
      </c>
      <c r="I478" s="95" t="s">
        <v>107</v>
      </c>
    </row>
    <row r="479" spans="1:9" s="99" customFormat="1">
      <c r="B479" s="97" t="s">
        <v>6</v>
      </c>
      <c r="E479" s="97" t="s">
        <v>14</v>
      </c>
      <c r="I479" s="97" t="s">
        <v>13</v>
      </c>
    </row>
  </sheetData>
  <customSheetViews>
    <customSheetView guid="{F3648BCD-1CED-4BBB-AE63-37BDB925883F}" scale="80" showPageBreaks="1" showGridLines="0" printArea="1">
      <selection activeCell="I17" sqref="I17"/>
      <pageMargins left="0.7" right="0.7" top="0.75" bottom="0.75" header="0.3" footer="0.3"/>
      <pageSetup paperSize="9" scale="50" orientation="portrait" r:id="rId1"/>
    </customSheetView>
    <customSheetView guid="{61A52113-890E-4C3B-ADC2-27DE1001C942}" scale="80" showGridLines="0" fitToPage="1" showAutoFilter="1" hiddenRows="1">
      <selection activeCell="C20" sqref="C20"/>
      <pageMargins left="0.25" right="0.25" top="0.75" bottom="0.75" header="0.3" footer="0.3"/>
      <pageSetup paperSize="9" scale="47" fitToHeight="0" orientation="portrait" r:id="rId2"/>
      <autoFilter ref="B50:P103" xr:uid="{21C27A7F-FB46-4030-90E0-2092757FA9C7}"/>
    </customSheetView>
    <customSheetView guid="{5FCC9217-B3E9-4B91-A943-5F21728EBEE9}" scale="85" showPageBreaks="1" showGridLines="0" printArea="1" topLeftCell="A272">
      <selection activeCell="D296" sqref="D296"/>
      <pageMargins left="0.7" right="0.7" top="0.75" bottom="0.75" header="0.3" footer="0.3"/>
      <pageSetup paperSize="9" scale="50" orientation="portrait" r:id="rId3"/>
    </customSheetView>
    <customSheetView guid="{7015FC6D-0680-4B00-AA0E-B83DA1D0B666}" scale="85" showPageBreaks="1" showGridLines="0" printArea="1" topLeftCell="A263">
      <selection activeCell="G275" sqref="G275"/>
      <pageMargins left="0.7" right="0.7" top="0.75" bottom="0.75" header="0.3" footer="0.3"/>
      <pageSetup paperSize="9" scale="50" orientation="portrait" r:id="rId4"/>
    </customSheetView>
  </customSheetViews>
  <mergeCells count="42">
    <mergeCell ref="N62:N63"/>
    <mergeCell ref="O62:O63"/>
    <mergeCell ref="P62:P63"/>
    <mergeCell ref="Q62:Q63"/>
    <mergeCell ref="I62:I63"/>
    <mergeCell ref="J62:J63"/>
    <mergeCell ref="K62:K63"/>
    <mergeCell ref="L62:L63"/>
    <mergeCell ref="M62:M63"/>
    <mergeCell ref="B14:C14"/>
    <mergeCell ref="B24:C24"/>
    <mergeCell ref="B52:C52"/>
    <mergeCell ref="C203:D204"/>
    <mergeCell ref="B423:C423"/>
    <mergeCell ref="B44:J44"/>
    <mergeCell ref="B19:I19"/>
    <mergeCell ref="B203:B204"/>
    <mergeCell ref="E203:E204"/>
    <mergeCell ref="H203:H204"/>
    <mergeCell ref="B62:B63"/>
    <mergeCell ref="C62:D63"/>
    <mergeCell ref="E62:E63"/>
    <mergeCell ref="F62:F63"/>
    <mergeCell ref="G62:G63"/>
    <mergeCell ref="H62:H63"/>
    <mergeCell ref="O203:O204"/>
    <mergeCell ref="P203:P204"/>
    <mergeCell ref="Q203:Q204"/>
    <mergeCell ref="J203:J204"/>
    <mergeCell ref="K203:K204"/>
    <mergeCell ref="L203:L204"/>
    <mergeCell ref="M203:M204"/>
    <mergeCell ref="N203:N204"/>
    <mergeCell ref="B460:J460"/>
    <mergeCell ref="B466:I466"/>
    <mergeCell ref="B469:I469"/>
    <mergeCell ref="F203:F204"/>
    <mergeCell ref="G203:G204"/>
    <mergeCell ref="I203:I204"/>
    <mergeCell ref="B453:C453"/>
    <mergeCell ref="B431:C431"/>
    <mergeCell ref="B440:C440"/>
  </mergeCells>
  <hyperlinks>
    <hyperlink ref="G8" location="Índice!A1" display="Índice" xr:uid="{00000000-0004-0000-0700-000000000000}"/>
  </hyperlinks>
  <pageMargins left="0.25" right="0.25" top="0.75" bottom="0.75" header="0.3" footer="0.3"/>
  <pageSetup paperSize="9" scale="47" fitToHeight="0"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379B6-CE62-465C-BF14-EB56F4E0EFC9}">
  <sheetPr>
    <tabColor rgb="FFFFC000"/>
  </sheetPr>
  <dimension ref="A1:I332"/>
  <sheetViews>
    <sheetView showGridLines="0" zoomScaleNormal="100" workbookViewId="0">
      <pane ySplit="4" topLeftCell="A5" activePane="bottomLeft" state="frozen"/>
      <selection activeCell="B275" sqref="A274:XFD275"/>
      <selection pane="bottomLeft" activeCell="A5" sqref="A5"/>
    </sheetView>
  </sheetViews>
  <sheetFormatPr baseColWidth="10" defaultColWidth="41.6640625" defaultRowHeight="11.4"/>
  <cols>
    <col min="1" max="1" width="12.109375" style="52" customWidth="1"/>
    <col min="2" max="2" width="41.88671875" style="52" customWidth="1"/>
    <col min="3" max="3" width="20.109375" style="53" bestFit="1" customWidth="1"/>
    <col min="4" max="4" width="41.6640625" style="53"/>
    <col min="5" max="5" width="8.5546875" style="54" customWidth="1"/>
    <col min="6" max="6" width="7.109375" style="54" customWidth="1"/>
    <col min="7" max="8" width="18.33203125" style="52" customWidth="1"/>
    <col min="9" max="16384" width="41.6640625" style="52"/>
  </cols>
  <sheetData>
    <row r="1" spans="1:8">
      <c r="B1" s="58" t="s">
        <v>392</v>
      </c>
    </row>
    <row r="2" spans="1:8">
      <c r="B2" s="59" t="s">
        <v>393</v>
      </c>
    </row>
    <row r="4" spans="1:8" s="54" customFormat="1" ht="11.4" customHeight="1">
      <c r="A4" s="55" t="s">
        <v>394</v>
      </c>
      <c r="B4" s="60" t="s">
        <v>395</v>
      </c>
      <c r="C4" s="60" t="s">
        <v>396</v>
      </c>
      <c r="D4" s="60" t="s">
        <v>0</v>
      </c>
      <c r="E4" s="55" t="s">
        <v>1</v>
      </c>
      <c r="F4" s="55" t="s">
        <v>397</v>
      </c>
      <c r="G4" s="208">
        <v>44651</v>
      </c>
      <c r="H4" s="208">
        <v>44561</v>
      </c>
    </row>
    <row r="5" spans="1:8" s="73" customFormat="1" ht="12" customHeight="1">
      <c r="A5" s="70" t="s">
        <v>2</v>
      </c>
      <c r="B5" s="70"/>
      <c r="C5" s="391">
        <v>1E+18</v>
      </c>
      <c r="D5" s="71" t="s">
        <v>197</v>
      </c>
      <c r="E5" s="72" t="s">
        <v>398</v>
      </c>
      <c r="F5" s="72" t="s">
        <v>399</v>
      </c>
      <c r="G5" s="56">
        <f>IF(F5="I",IFERROR(VLOOKUP(D5,'BG 032022'!A:E,5,FALSE),0),0)</f>
        <v>0</v>
      </c>
      <c r="H5" s="56">
        <f>IF(F5="I",IFERROR(VLOOKUP(D5,'BG 032022'!A:E,3,FALSE),0),0)</f>
        <v>0</v>
      </c>
    </row>
    <row r="6" spans="1:8" s="73" customFormat="1" ht="12" customHeight="1">
      <c r="A6" s="70" t="s">
        <v>2</v>
      </c>
      <c r="B6" s="70"/>
      <c r="C6" s="391">
        <v>1.001E+18</v>
      </c>
      <c r="D6" s="71" t="s">
        <v>198</v>
      </c>
      <c r="E6" s="72" t="s">
        <v>398</v>
      </c>
      <c r="F6" s="72" t="s">
        <v>399</v>
      </c>
      <c r="G6" s="56">
        <f>IF(F6="I",IFERROR(VLOOKUP(D6,'BG 032022'!A:E,5,FALSE),0),0)</f>
        <v>0</v>
      </c>
      <c r="H6" s="56">
        <f>IF(F6="I",IFERROR(VLOOKUP(D6,'BG 032022'!A:E,3,FALSE),0),0)</f>
        <v>0</v>
      </c>
    </row>
    <row r="7" spans="1:8" s="73" customFormat="1" ht="12" customHeight="1">
      <c r="A7" s="70" t="s">
        <v>2</v>
      </c>
      <c r="B7" s="70"/>
      <c r="C7" s="391">
        <v>1.001001E+18</v>
      </c>
      <c r="D7" s="71" t="s">
        <v>199</v>
      </c>
      <c r="E7" s="72" t="s">
        <v>398</v>
      </c>
      <c r="F7" s="72" t="s">
        <v>399</v>
      </c>
      <c r="G7" s="56">
        <f>IF(F7="I",IFERROR(VLOOKUP(D7,'BG 032022'!A:E,5,FALSE),0),0)</f>
        <v>0</v>
      </c>
      <c r="H7" s="56">
        <f>IF(F7="I",IFERROR(VLOOKUP(D7,'BG 032022'!A:E,3,FALSE),0),0)</f>
        <v>0</v>
      </c>
    </row>
    <row r="8" spans="1:8" s="73" customFormat="1" ht="12" customHeight="1">
      <c r="A8" s="70" t="s">
        <v>2</v>
      </c>
      <c r="B8" s="70"/>
      <c r="C8" s="391">
        <v>1.001001001E+18</v>
      </c>
      <c r="D8" s="71" t="s">
        <v>200</v>
      </c>
      <c r="E8" s="72" t="s">
        <v>398</v>
      </c>
      <c r="F8" s="72" t="s">
        <v>399</v>
      </c>
      <c r="G8" s="56">
        <f>IF(F8="I",IFERROR(VLOOKUP(D8,'BG 032022'!A:E,5,FALSE),0),0)</f>
        <v>0</v>
      </c>
      <c r="H8" s="56">
        <f>IF(F8="I",IFERROR(VLOOKUP(D8,'BG 032022'!A:E,3,FALSE),0),0)</f>
        <v>0</v>
      </c>
    </row>
    <row r="9" spans="1:8" s="73" customFormat="1" ht="12" customHeight="1">
      <c r="A9" s="70" t="s">
        <v>2</v>
      </c>
      <c r="B9" s="70" t="s">
        <v>510</v>
      </c>
      <c r="C9" s="391">
        <v>1.001001001E+18</v>
      </c>
      <c r="D9" s="71" t="s">
        <v>201</v>
      </c>
      <c r="E9" s="72" t="s">
        <v>398</v>
      </c>
      <c r="F9" s="72" t="s">
        <v>400</v>
      </c>
      <c r="G9" s="56">
        <f>IF(F9="I",IFERROR(VLOOKUP(D9,'BG 032022'!A:E,5,FALSE),0),0)</f>
        <v>905625323.01000023</v>
      </c>
      <c r="H9" s="56">
        <f>IF(F9="I",IFERROR(VLOOKUP(D9,'BG 032022'!A:E,3,FALSE),0),0)</f>
        <v>7274639933.4099998</v>
      </c>
    </row>
    <row r="10" spans="1:8" s="73" customFormat="1" ht="12" customHeight="1">
      <c r="A10" s="70" t="s">
        <v>2</v>
      </c>
      <c r="B10" s="70"/>
      <c r="C10" s="391">
        <v>1.002E+18</v>
      </c>
      <c r="D10" s="71" t="s">
        <v>202</v>
      </c>
      <c r="E10" s="72" t="s">
        <v>398</v>
      </c>
      <c r="F10" s="72" t="s">
        <v>399</v>
      </c>
      <c r="G10" s="56">
        <f>IF(F10="I",IFERROR(VLOOKUP(D10,'BG 032022'!A:E,5,FALSE),0),0)</f>
        <v>0</v>
      </c>
      <c r="H10" s="56">
        <f>IF(F10="I",IFERROR(VLOOKUP(D10,'BG 032022'!A:E,3,FALSE),0),0)</f>
        <v>0</v>
      </c>
    </row>
    <row r="11" spans="1:8" s="73" customFormat="1" ht="12" customHeight="1">
      <c r="A11" s="70" t="s">
        <v>2</v>
      </c>
      <c r="B11" s="70"/>
      <c r="C11" s="391">
        <v>1.002001E+18</v>
      </c>
      <c r="D11" s="71" t="s">
        <v>203</v>
      </c>
      <c r="E11" s="72" t="s">
        <v>398</v>
      </c>
      <c r="F11" s="72" t="s">
        <v>399</v>
      </c>
      <c r="G11" s="56">
        <f>IF(F11="I",IFERROR(VLOOKUP(D11,'BG 032022'!A:E,5,FALSE),0),0)</f>
        <v>0</v>
      </c>
      <c r="H11" s="56">
        <f>IF(F11="I",IFERROR(VLOOKUP(D11,'BG 032022'!A:E,3,FALSE),0),0)</f>
        <v>0</v>
      </c>
    </row>
    <row r="12" spans="1:8" s="73" customFormat="1" ht="12" customHeight="1">
      <c r="A12" s="70" t="s">
        <v>2</v>
      </c>
      <c r="B12" s="70"/>
      <c r="C12" s="391">
        <v>1.002001001E+18</v>
      </c>
      <c r="D12" s="71" t="s">
        <v>204</v>
      </c>
      <c r="E12" s="72" t="s">
        <v>398</v>
      </c>
      <c r="F12" s="72" t="s">
        <v>399</v>
      </c>
      <c r="G12" s="56">
        <f>IF(F12="I",IFERROR(VLOOKUP(D12,'BG 032022'!A:E,5,FALSE),0),0)</f>
        <v>0</v>
      </c>
      <c r="H12" s="56">
        <f>IF(F12="I",IFERROR(VLOOKUP(D12,'BG 032022'!A:E,3,FALSE),0),0)</f>
        <v>0</v>
      </c>
    </row>
    <row r="13" spans="1:8" s="73" customFormat="1" ht="12" customHeight="1">
      <c r="A13" s="70" t="s">
        <v>2</v>
      </c>
      <c r="B13" s="70" t="s">
        <v>123</v>
      </c>
      <c r="C13" s="391">
        <v>1.002001001E+18</v>
      </c>
      <c r="D13" s="71" t="s">
        <v>205</v>
      </c>
      <c r="E13" s="72" t="s">
        <v>398</v>
      </c>
      <c r="F13" s="72" t="s">
        <v>400</v>
      </c>
      <c r="G13" s="56">
        <f>IF(F13="I",IFERROR(VLOOKUP(D13,'BG 032022'!A:E,5,FALSE),0),0)</f>
        <v>2632549442.5</v>
      </c>
      <c r="H13" s="56">
        <f>IF(F13="I",IFERROR(VLOOKUP(D13,'BG 032022'!A:E,3,FALSE),0),0)</f>
        <v>2584369391.25</v>
      </c>
    </row>
    <row r="14" spans="1:8" s="73" customFormat="1" ht="12" customHeight="1">
      <c r="A14" s="70" t="s">
        <v>2</v>
      </c>
      <c r="B14" s="70" t="s">
        <v>123</v>
      </c>
      <c r="C14" s="391">
        <v>1.002001001E+18</v>
      </c>
      <c r="D14" s="71" t="s">
        <v>206</v>
      </c>
      <c r="E14" s="72" t="s">
        <v>398</v>
      </c>
      <c r="F14" s="72" t="s">
        <v>400</v>
      </c>
      <c r="G14" s="56">
        <f>IF(F14="I",IFERROR(VLOOKUP(D14,'BG 032022'!A:E,5,FALSE),0),0)</f>
        <v>3574443797</v>
      </c>
      <c r="H14" s="56">
        <f>IF(F14="I",IFERROR(VLOOKUP(D14,'BG 032022'!A:E,3,FALSE),0),0)</f>
        <v>3507482672.4400001</v>
      </c>
    </row>
    <row r="15" spans="1:8" s="73" customFormat="1" ht="12" customHeight="1">
      <c r="A15" s="70" t="s">
        <v>2</v>
      </c>
      <c r="B15" s="70" t="s">
        <v>123</v>
      </c>
      <c r="C15" s="391">
        <v>1.002001001E+18</v>
      </c>
      <c r="D15" s="71" t="s">
        <v>207</v>
      </c>
      <c r="E15" s="72" t="s">
        <v>398</v>
      </c>
      <c r="F15" s="72" t="s">
        <v>400</v>
      </c>
      <c r="G15" s="56">
        <f>IF(F15="I",IFERROR(VLOOKUP(D15,'BG 032022'!A:E,5,FALSE),0),0)</f>
        <v>4195233366.4000001</v>
      </c>
      <c r="H15" s="56">
        <f>IF(F15="I",IFERROR(VLOOKUP(D15,'BG 032022'!A:E,3,FALSE),0),0)</f>
        <v>4117643424</v>
      </c>
    </row>
    <row r="16" spans="1:8" s="73" customFormat="1" ht="12" customHeight="1">
      <c r="A16" s="70" t="s">
        <v>2</v>
      </c>
      <c r="B16" s="70" t="s">
        <v>123</v>
      </c>
      <c r="C16" s="391">
        <v>1.002001001E+18</v>
      </c>
      <c r="D16" s="71" t="s">
        <v>208</v>
      </c>
      <c r="E16" s="72" t="s">
        <v>398</v>
      </c>
      <c r="F16" s="72" t="s">
        <v>400</v>
      </c>
      <c r="G16" s="56">
        <f>IF(F16="I",IFERROR(VLOOKUP(D16,'BG 032022'!A:E,5,FALSE),0),0)</f>
        <v>1576041213</v>
      </c>
      <c r="H16" s="56">
        <f>IF(F16="I",IFERROR(VLOOKUP(D16,'BG 032022'!A:E,3,FALSE),0),0)</f>
        <v>1547029125.45</v>
      </c>
    </row>
    <row r="17" spans="1:8" s="73" customFormat="1" ht="12" customHeight="1">
      <c r="A17" s="70" t="s">
        <v>2</v>
      </c>
      <c r="B17" s="70" t="s">
        <v>123</v>
      </c>
      <c r="C17" s="391">
        <v>1.002001001E+18</v>
      </c>
      <c r="D17" s="71" t="s">
        <v>209</v>
      </c>
      <c r="E17" s="72" t="s">
        <v>398</v>
      </c>
      <c r="F17" s="72" t="s">
        <v>400</v>
      </c>
      <c r="G17" s="56">
        <f>IF(F17="I",IFERROR(VLOOKUP(D17,'BG 032022'!A:E,5,FALSE),0),0)</f>
        <v>2693240820.4300003</v>
      </c>
      <c r="H17" s="56">
        <f>IF(F17="I",IFERROR(VLOOKUP(D17,'BG 032022'!A:E,3,FALSE),0),0)</f>
        <v>2654419682.8800001</v>
      </c>
    </row>
    <row r="18" spans="1:8" s="73" customFormat="1" ht="12" customHeight="1">
      <c r="A18" s="70" t="s">
        <v>2</v>
      </c>
      <c r="B18" s="70" t="s">
        <v>123</v>
      </c>
      <c r="C18" s="391">
        <v>1.002001001E+18</v>
      </c>
      <c r="D18" s="71" t="s">
        <v>504</v>
      </c>
      <c r="E18" s="72" t="s">
        <v>398</v>
      </c>
      <c r="F18" s="72" t="s">
        <v>400</v>
      </c>
      <c r="G18" s="56">
        <f>IF(F18="I",IFERROR(VLOOKUP(D18,'BG 032022'!A:E,5,FALSE),0),0)</f>
        <v>2816383144.75</v>
      </c>
      <c r="H18" s="56">
        <f>IF(F18="I",IFERROR(VLOOKUP(D18,'BG 032022'!A:E,3,FALSE),0),0)</f>
        <v>2774535531.25</v>
      </c>
    </row>
    <row r="19" spans="1:8" s="73" customFormat="1" ht="12" customHeight="1">
      <c r="A19" s="70" t="s">
        <v>2</v>
      </c>
      <c r="B19" s="70" t="s">
        <v>123</v>
      </c>
      <c r="C19" s="391" t="s">
        <v>596</v>
      </c>
      <c r="D19" s="71" t="s">
        <v>595</v>
      </c>
      <c r="E19" s="72" t="s">
        <v>398</v>
      </c>
      <c r="F19" s="72" t="s">
        <v>400</v>
      </c>
      <c r="G19" s="56">
        <f>IF(F19="I",IFERROR(VLOOKUP(D19,'BG 032022'!A:E,5,FALSE),0),0)</f>
        <v>478865213.69</v>
      </c>
      <c r="H19" s="56">
        <f>IF(F19="I",IFERROR(VLOOKUP(D19,'BG 032022'!A:E,3,FALSE),0),0)</f>
        <v>0</v>
      </c>
    </row>
    <row r="20" spans="1:8" s="73" customFormat="1" ht="12" customHeight="1">
      <c r="A20" s="70" t="s">
        <v>2</v>
      </c>
      <c r="B20" s="70" t="s">
        <v>123</v>
      </c>
      <c r="C20" s="391">
        <v>1.002001002E+18</v>
      </c>
      <c r="D20" s="71" t="s">
        <v>210</v>
      </c>
      <c r="E20" s="72" t="s">
        <v>398</v>
      </c>
      <c r="F20" s="72" t="s">
        <v>399</v>
      </c>
      <c r="G20" s="56">
        <f>IF(F20="I",IFERROR(VLOOKUP(D20,'BG 032022'!A:E,5,FALSE),0),0)</f>
        <v>0</v>
      </c>
      <c r="H20" s="56">
        <f>IF(F20="I",IFERROR(VLOOKUP(D20,'BG 032022'!A:E,3,FALSE),0),0)</f>
        <v>0</v>
      </c>
    </row>
    <row r="21" spans="1:8" s="73" customFormat="1" ht="12" customHeight="1">
      <c r="A21" s="70" t="s">
        <v>2</v>
      </c>
      <c r="B21" s="70" t="s">
        <v>123</v>
      </c>
      <c r="C21" s="391">
        <v>1.002001002E+18</v>
      </c>
      <c r="D21" s="71" t="s">
        <v>211</v>
      </c>
      <c r="E21" s="72" t="s">
        <v>398</v>
      </c>
      <c r="F21" s="72" t="s">
        <v>400</v>
      </c>
      <c r="G21" s="56">
        <f>IF(F21="I",IFERROR(VLOOKUP(D21,'BG 032022'!A:E,5,FALSE),0),0)</f>
        <v>255780424.59999999</v>
      </c>
      <c r="H21" s="56">
        <f>IF(F21="I",IFERROR(VLOOKUP(D21,'BG 032022'!A:E,3,FALSE),0),0)</f>
        <v>256363282.38</v>
      </c>
    </row>
    <row r="22" spans="1:8" s="73" customFormat="1" ht="12" customHeight="1">
      <c r="A22" s="70" t="s">
        <v>2</v>
      </c>
      <c r="B22" s="70" t="s">
        <v>123</v>
      </c>
      <c r="C22" s="391">
        <v>1.002001002E+18</v>
      </c>
      <c r="D22" s="71" t="s">
        <v>212</v>
      </c>
      <c r="E22" s="72" t="s">
        <v>398</v>
      </c>
      <c r="F22" s="72" t="s">
        <v>400</v>
      </c>
      <c r="G22" s="56">
        <f>IF(F22="I",IFERROR(VLOOKUP(D22,'BG 032022'!A:E,5,FALSE),0),0)</f>
        <v>520200200.30000001</v>
      </c>
      <c r="H22" s="56">
        <f>IF(F22="I",IFERROR(VLOOKUP(D22,'BG 032022'!A:E,3,FALSE),0),0)</f>
        <v>521175021.85000002</v>
      </c>
    </row>
    <row r="23" spans="1:8" s="73" customFormat="1" ht="12" customHeight="1">
      <c r="A23" s="70" t="s">
        <v>2</v>
      </c>
      <c r="B23" s="70" t="s">
        <v>123</v>
      </c>
      <c r="C23" s="391">
        <v>1.002001002E+18</v>
      </c>
      <c r="D23" s="71" t="s">
        <v>213</v>
      </c>
      <c r="E23" s="72" t="s">
        <v>398</v>
      </c>
      <c r="F23" s="72" t="s">
        <v>400</v>
      </c>
      <c r="G23" s="56">
        <f>IF(F23="I",IFERROR(VLOOKUP(D23,'BG 032022'!A:E,5,FALSE),0),0)</f>
        <v>2020217422.2</v>
      </c>
      <c r="H23" s="56">
        <f>IF(F23="I",IFERROR(VLOOKUP(D23,'BG 032022'!A:E,3,FALSE),0),0)</f>
        <v>2056234192.4000001</v>
      </c>
    </row>
    <row r="24" spans="1:8" s="73" customFormat="1" ht="12" customHeight="1">
      <c r="A24" s="70" t="s">
        <v>2</v>
      </c>
      <c r="B24" s="70" t="s">
        <v>123</v>
      </c>
      <c r="C24" s="391">
        <v>1.002001002E+18</v>
      </c>
      <c r="D24" s="71" t="s">
        <v>214</v>
      </c>
      <c r="E24" s="72" t="s">
        <v>398</v>
      </c>
      <c r="F24" s="72" t="s">
        <v>400</v>
      </c>
      <c r="G24" s="56">
        <f>IF(F24="I",IFERROR(VLOOKUP(D24,'BG 032022'!A:E,5,FALSE),0),0)</f>
        <v>1856197515.2</v>
      </c>
      <c r="H24" s="56">
        <f>IF(F24="I",IFERROR(VLOOKUP(D24,'BG 032022'!A:E,3,FALSE),0),0)</f>
        <v>1866734210.25</v>
      </c>
    </row>
    <row r="25" spans="1:8" s="73" customFormat="1" ht="12" customHeight="1">
      <c r="A25" s="70" t="s">
        <v>2</v>
      </c>
      <c r="B25" s="70" t="s">
        <v>123</v>
      </c>
      <c r="C25" s="391">
        <v>1.002001002E+18</v>
      </c>
      <c r="D25" s="71" t="s">
        <v>215</v>
      </c>
      <c r="E25" s="72" t="s">
        <v>398</v>
      </c>
      <c r="F25" s="72" t="s">
        <v>400</v>
      </c>
      <c r="G25" s="56">
        <f>IF(F25="I",IFERROR(VLOOKUP(D25,'BG 032022'!A:E,5,FALSE),0),0)</f>
        <v>2121723063.3999999</v>
      </c>
      <c r="H25" s="56">
        <f>IF(F25="I",IFERROR(VLOOKUP(D25,'BG 032022'!A:E,3,FALSE),0),0)</f>
        <v>2133803480.8</v>
      </c>
    </row>
    <row r="26" spans="1:8" s="73" customFormat="1" ht="12" customHeight="1">
      <c r="A26" s="70" t="s">
        <v>2</v>
      </c>
      <c r="B26" s="70" t="s">
        <v>123</v>
      </c>
      <c r="C26" s="391">
        <v>1.002001002E+18</v>
      </c>
      <c r="D26" s="71" t="s">
        <v>216</v>
      </c>
      <c r="E26" s="72" t="s">
        <v>398</v>
      </c>
      <c r="F26" s="72" t="s">
        <v>400</v>
      </c>
      <c r="G26" s="56">
        <f>IF(F26="I",IFERROR(VLOOKUP(D26,'BG 032022'!A:E,5,FALSE),0),0)</f>
        <v>2003372507.6000001</v>
      </c>
      <c r="H26" s="56">
        <f>IF(F26="I",IFERROR(VLOOKUP(D26,'BG 032022'!A:E,3,FALSE),0),0)</f>
        <v>2003885102.2</v>
      </c>
    </row>
    <row r="27" spans="1:8" s="73" customFormat="1" ht="12" customHeight="1">
      <c r="A27" s="70" t="s">
        <v>2</v>
      </c>
      <c r="B27" s="70" t="s">
        <v>123</v>
      </c>
      <c r="C27" s="391">
        <v>1.002001002E+18</v>
      </c>
      <c r="D27" s="71" t="s">
        <v>217</v>
      </c>
      <c r="E27" s="72" t="s">
        <v>398</v>
      </c>
      <c r="F27" s="72" t="s">
        <v>400</v>
      </c>
      <c r="G27" s="56">
        <f>IF(F27="I",IFERROR(VLOOKUP(D27,'BG 032022'!A:E,5,FALSE),0),0)</f>
        <v>5050759588</v>
      </c>
      <c r="H27" s="56">
        <f>IF(F27="I",IFERROR(VLOOKUP(D27,'BG 032022'!A:E,3,FALSE),0),0)</f>
        <v>5140808931</v>
      </c>
    </row>
    <row r="28" spans="1:8" s="73" customFormat="1" ht="12" customHeight="1">
      <c r="A28" s="70" t="s">
        <v>2</v>
      </c>
      <c r="B28" s="70" t="s">
        <v>123</v>
      </c>
      <c r="C28" s="391">
        <v>1.002001002E+18</v>
      </c>
      <c r="D28" s="71" t="s">
        <v>218</v>
      </c>
      <c r="E28" s="72" t="s">
        <v>398</v>
      </c>
      <c r="F28" s="72" t="s">
        <v>400</v>
      </c>
      <c r="G28" s="56">
        <f>IF(F28="I",IFERROR(VLOOKUP(D28,'BG 032022'!A:E,5,FALSE),0),0)</f>
        <v>1514844995.25</v>
      </c>
      <c r="H28" s="56">
        <f>IF(F28="I",IFERROR(VLOOKUP(D28,'BG 032022'!A:E,3,FALSE),0),0)</f>
        <v>1515860759.7</v>
      </c>
    </row>
    <row r="29" spans="1:8" s="73" customFormat="1" ht="12" customHeight="1">
      <c r="A29" s="70" t="s">
        <v>2</v>
      </c>
      <c r="B29" s="70" t="s">
        <v>123</v>
      </c>
      <c r="C29" s="391">
        <v>1.002001002E+18</v>
      </c>
      <c r="D29" s="71" t="s">
        <v>219</v>
      </c>
      <c r="E29" s="72" t="s">
        <v>398</v>
      </c>
      <c r="F29" s="72" t="s">
        <v>400</v>
      </c>
      <c r="G29" s="56">
        <f>IF(F29="I",IFERROR(VLOOKUP(D29,'BG 032022'!A:E,5,FALSE),0),0)</f>
        <v>2524753631</v>
      </c>
      <c r="H29" s="56">
        <f>IF(F29="I",IFERROR(VLOOKUP(D29,'BG 032022'!A:E,3,FALSE),0),0)</f>
        <v>2526447189.5</v>
      </c>
    </row>
    <row r="30" spans="1:8" s="73" customFormat="1" ht="12" customHeight="1">
      <c r="A30" s="70" t="s">
        <v>2</v>
      </c>
      <c r="B30" s="70" t="s">
        <v>123</v>
      </c>
      <c r="C30" s="391">
        <v>1.002001002E+18</v>
      </c>
      <c r="D30" s="71" t="s">
        <v>220</v>
      </c>
      <c r="E30" s="72" t="s">
        <v>398</v>
      </c>
      <c r="F30" s="72" t="s">
        <v>400</v>
      </c>
      <c r="G30" s="56">
        <f>IF(F30="I",IFERROR(VLOOKUP(D30,'BG 032022'!A:E,5,FALSE),0),0)</f>
        <v>2161024348.7999997</v>
      </c>
      <c r="H30" s="56">
        <f>IF(F30="I",IFERROR(VLOOKUP(D30,'BG 032022'!A:E,3,FALSE),0),0)</f>
        <v>2172872635.1999998</v>
      </c>
    </row>
    <row r="31" spans="1:8" s="73" customFormat="1" ht="12" customHeight="1">
      <c r="A31" s="70" t="s">
        <v>2</v>
      </c>
      <c r="B31" s="70" t="s">
        <v>123</v>
      </c>
      <c r="C31" s="391">
        <v>1.002001002E+18</v>
      </c>
      <c r="D31" s="71" t="s">
        <v>433</v>
      </c>
      <c r="E31" s="72" t="s">
        <v>398</v>
      </c>
      <c r="F31" s="72" t="s">
        <v>400</v>
      </c>
      <c r="G31" s="56">
        <f>IF(F31="I",IFERROR(VLOOKUP(D31,'BG 032022'!A:E,5,FALSE),0),0)</f>
        <v>1387965003.53</v>
      </c>
      <c r="H31" s="56">
        <f>IF(F31="I",IFERROR(VLOOKUP(D31,'BG 032022'!A:E,3,FALSE),0),0)</f>
        <v>1395714179.21</v>
      </c>
    </row>
    <row r="32" spans="1:8" s="73" customFormat="1" ht="12" customHeight="1">
      <c r="A32" s="70" t="s">
        <v>2</v>
      </c>
      <c r="B32" s="70" t="s">
        <v>123</v>
      </c>
      <c r="C32" s="391">
        <v>1.002001002E+18</v>
      </c>
      <c r="D32" s="71" t="s">
        <v>470</v>
      </c>
      <c r="E32" s="72" t="s">
        <v>398</v>
      </c>
      <c r="F32" s="72" t="s">
        <v>400</v>
      </c>
      <c r="G32" s="56">
        <f>IF(F32="I",IFERROR(VLOOKUP(D32,'BG 032022'!A:E,5,FALSE),0),0)</f>
        <v>5000017012</v>
      </c>
      <c r="H32" s="56">
        <f>IF(F32="I",IFERROR(VLOOKUP(D32,'BG 032022'!A:E,3,FALSE),0),0)</f>
        <v>5000933383.5</v>
      </c>
    </row>
    <row r="33" spans="1:8" s="73" customFormat="1" ht="12" customHeight="1">
      <c r="A33" s="70" t="s">
        <v>2</v>
      </c>
      <c r="B33" s="70" t="s">
        <v>123</v>
      </c>
      <c r="C33" s="391">
        <v>1.002001002E+18</v>
      </c>
      <c r="D33" s="71" t="s">
        <v>597</v>
      </c>
      <c r="E33" s="72" t="s">
        <v>398</v>
      </c>
      <c r="F33" s="72" t="s">
        <v>400</v>
      </c>
      <c r="G33" s="56">
        <f>IF(F33="I",IFERROR(VLOOKUP(D33,'BG 032022'!A:E,5,FALSE),0),0)</f>
        <v>101960003.31999999</v>
      </c>
      <c r="H33" s="56">
        <f>IF(F33="I",IFERROR(VLOOKUP(D33,'BG 032022'!A:E,3,FALSE),0),0)</f>
        <v>0</v>
      </c>
    </row>
    <row r="34" spans="1:8" s="73" customFormat="1" ht="12" customHeight="1">
      <c r="A34" s="70" t="s">
        <v>2</v>
      </c>
      <c r="B34" s="70" t="s">
        <v>123</v>
      </c>
      <c r="C34" s="391">
        <v>1.002001002E+18</v>
      </c>
      <c r="D34" s="71" t="s">
        <v>598</v>
      </c>
      <c r="E34" s="72" t="s">
        <v>398</v>
      </c>
      <c r="F34" s="72" t="s">
        <v>400</v>
      </c>
      <c r="G34" s="56">
        <f>IF(F34="I",IFERROR(VLOOKUP(D34,'BG 032022'!A:E,5,FALSE),0),0)</f>
        <v>468360574.43000001</v>
      </c>
      <c r="H34" s="56">
        <f>IF(F34="I",IFERROR(VLOOKUP(D34,'BG 032022'!A:E,3,FALSE),0),0)</f>
        <v>0</v>
      </c>
    </row>
    <row r="35" spans="1:8" s="73" customFormat="1" ht="12" customHeight="1">
      <c r="A35" s="70" t="s">
        <v>2</v>
      </c>
      <c r="B35" s="70" t="s">
        <v>123</v>
      </c>
      <c r="C35" s="391">
        <v>1.002001002E+18</v>
      </c>
      <c r="D35" s="71" t="s">
        <v>599</v>
      </c>
      <c r="E35" s="72" t="s">
        <v>398</v>
      </c>
      <c r="F35" s="72" t="s">
        <v>400</v>
      </c>
      <c r="G35" s="56">
        <f>IF(F35="I",IFERROR(VLOOKUP(D35,'BG 032022'!A:E,5,FALSE),0),0)</f>
        <v>279077121.5</v>
      </c>
      <c r="H35" s="56">
        <f>IF(F35="I",IFERROR(VLOOKUP(D35,'BG 032022'!A:E,3,FALSE),0),0)</f>
        <v>0</v>
      </c>
    </row>
    <row r="36" spans="1:8" s="73" customFormat="1" ht="12" customHeight="1">
      <c r="A36" s="70" t="s">
        <v>2</v>
      </c>
      <c r="B36" s="70" t="s">
        <v>123</v>
      </c>
      <c r="C36" s="391">
        <v>1.002001005E+18</v>
      </c>
      <c r="D36" s="71" t="s">
        <v>221</v>
      </c>
      <c r="E36" s="72" t="s">
        <v>398</v>
      </c>
      <c r="F36" s="72" t="s">
        <v>399</v>
      </c>
      <c r="G36" s="56">
        <f>IF(F36="I",IFERROR(VLOOKUP(D36,'BG 032022'!A:E,5,FALSE),0),0)</f>
        <v>0</v>
      </c>
      <c r="H36" s="56">
        <f>IF(F36="I",IFERROR(VLOOKUP(D36,'BG 032022'!A:E,3,FALSE),0),0)</f>
        <v>0</v>
      </c>
    </row>
    <row r="37" spans="1:8" s="73" customFormat="1" ht="12" customHeight="1">
      <c r="A37" s="70" t="s">
        <v>2</v>
      </c>
      <c r="B37" s="70" t="s">
        <v>123</v>
      </c>
      <c r="C37" s="391">
        <v>1.002001005E+18</v>
      </c>
      <c r="D37" s="71" t="s">
        <v>222</v>
      </c>
      <c r="E37" s="72" t="s">
        <v>398</v>
      </c>
      <c r="F37" s="72" t="s">
        <v>400</v>
      </c>
      <c r="G37" s="56">
        <f>IF(F37="I",IFERROR(VLOOKUP(D37,'BG 032022'!A:E,5,FALSE),0),0)</f>
        <v>5093266375.5</v>
      </c>
      <c r="H37" s="56">
        <f>IF(F37="I",IFERROR(VLOOKUP(D37,'BG 032022'!A:E,3,FALSE),0),0)</f>
        <v>5018805467</v>
      </c>
    </row>
    <row r="38" spans="1:8" s="73" customFormat="1" ht="12" customHeight="1">
      <c r="A38" s="70" t="s">
        <v>2</v>
      </c>
      <c r="B38" s="70" t="s">
        <v>123</v>
      </c>
      <c r="C38" s="391">
        <v>1.002001005E+18</v>
      </c>
      <c r="D38" s="71" t="s">
        <v>223</v>
      </c>
      <c r="E38" s="72" t="s">
        <v>398</v>
      </c>
      <c r="F38" s="72" t="s">
        <v>400</v>
      </c>
      <c r="G38" s="56">
        <f>IF(F38="I",IFERROR(VLOOKUP(D38,'BG 032022'!A:E,5,FALSE),0),0)</f>
        <v>1020458673.4</v>
      </c>
      <c r="H38" s="56">
        <f>IF(F38="I",IFERROR(VLOOKUP(D38,'BG 032022'!A:E,3,FALSE),0),0)</f>
        <v>1005672175.3</v>
      </c>
    </row>
    <row r="39" spans="1:8" s="73" customFormat="1" ht="12" customHeight="1">
      <c r="A39" s="70" t="s">
        <v>2</v>
      </c>
      <c r="B39" s="70" t="s">
        <v>123</v>
      </c>
      <c r="C39" s="391">
        <v>1.002001005E+18</v>
      </c>
      <c r="D39" s="71" t="s">
        <v>224</v>
      </c>
      <c r="E39" s="72" t="s">
        <v>398</v>
      </c>
      <c r="F39" s="72" t="s">
        <v>400</v>
      </c>
      <c r="G39" s="56">
        <f>IF(F39="I",IFERROR(VLOOKUP(D39,'BG 032022'!A:E,5,FALSE),0),0)</f>
        <v>3852260472.3800001</v>
      </c>
      <c r="H39" s="56">
        <f>IF(F39="I",IFERROR(VLOOKUP(D39,'BG 032022'!A:E,3,FALSE),0),0)</f>
        <v>3796443141.5599999</v>
      </c>
    </row>
    <row r="40" spans="1:8" s="73" customFormat="1" ht="12" customHeight="1">
      <c r="A40" s="70" t="s">
        <v>2</v>
      </c>
      <c r="B40" s="70" t="s">
        <v>123</v>
      </c>
      <c r="C40" s="391">
        <v>1.002001007E+18</v>
      </c>
      <c r="D40" s="71" t="s">
        <v>225</v>
      </c>
      <c r="E40" s="72" t="s">
        <v>398</v>
      </c>
      <c r="F40" s="72" t="s">
        <v>399</v>
      </c>
      <c r="G40" s="56">
        <f>IF(F40="I",IFERROR(VLOOKUP(D40,'BG 032022'!A:E,5,FALSE),0),0)</f>
        <v>0</v>
      </c>
      <c r="H40" s="56">
        <f>IF(F40="I",IFERROR(VLOOKUP(D40,'BG 032022'!A:E,3,FALSE),0),0)</f>
        <v>0</v>
      </c>
    </row>
    <row r="41" spans="1:8" s="73" customFormat="1" ht="12" customHeight="1">
      <c r="A41" s="70" t="s">
        <v>2</v>
      </c>
      <c r="B41" s="70" t="s">
        <v>123</v>
      </c>
      <c r="C41" s="391">
        <v>1.002001007E+18</v>
      </c>
      <c r="D41" s="71" t="s">
        <v>226</v>
      </c>
      <c r="E41" s="72" t="s">
        <v>398</v>
      </c>
      <c r="F41" s="72" t="s">
        <v>400</v>
      </c>
      <c r="G41" s="56">
        <f>IF(F41="I",IFERROR(VLOOKUP(D41,'BG 032022'!A:E,5,FALSE),0),0)</f>
        <v>0</v>
      </c>
      <c r="H41" s="56">
        <f>IF(F41="I",IFERROR(VLOOKUP(D41,'BG 032022'!A:E,3,FALSE),0),0)</f>
        <v>25387679.530000001</v>
      </c>
    </row>
    <row r="42" spans="1:8" s="73" customFormat="1" ht="12" customHeight="1">
      <c r="A42" s="70" t="s">
        <v>2</v>
      </c>
      <c r="B42" s="70" t="s">
        <v>123</v>
      </c>
      <c r="C42" s="391">
        <v>1.002001007E+18</v>
      </c>
      <c r="D42" s="71" t="s">
        <v>600</v>
      </c>
      <c r="E42" s="72" t="s">
        <v>398</v>
      </c>
      <c r="F42" s="72" t="s">
        <v>400</v>
      </c>
      <c r="G42" s="56">
        <f>IF(F42="I",IFERROR(VLOOKUP(D42,'BG 032022'!A:E,5,FALSE),0),0)</f>
        <v>504117574.75</v>
      </c>
      <c r="H42" s="56">
        <f>IF(F42="I",IFERROR(VLOOKUP(D42,'BG 032022'!A:E,3,FALSE),0),0)</f>
        <v>0</v>
      </c>
    </row>
    <row r="43" spans="1:8" s="73" customFormat="1" ht="12" customHeight="1">
      <c r="A43" s="70" t="s">
        <v>2</v>
      </c>
      <c r="B43" s="70" t="s">
        <v>123</v>
      </c>
      <c r="C43" s="391">
        <v>1.002001007E+18</v>
      </c>
      <c r="D43" s="71" t="s">
        <v>227</v>
      </c>
      <c r="E43" s="72" t="s">
        <v>398</v>
      </c>
      <c r="F43" s="72" t="s">
        <v>400</v>
      </c>
      <c r="G43" s="56">
        <f>IF(F43="I",IFERROR(VLOOKUP(D43,'BG 032022'!A:E,5,FALSE),0),0)</f>
        <v>0</v>
      </c>
      <c r="H43" s="56">
        <f>IF(F43="I",IFERROR(VLOOKUP(D43,'BG 032022'!A:E,3,FALSE),0),0)</f>
        <v>50833689.599999994</v>
      </c>
    </row>
    <row r="44" spans="1:8" s="73" customFormat="1" ht="12" customHeight="1">
      <c r="A44" s="70" t="s">
        <v>2</v>
      </c>
      <c r="B44" s="70" t="s">
        <v>123</v>
      </c>
      <c r="C44" s="391">
        <v>1.002001007E+18</v>
      </c>
      <c r="D44" s="71" t="s">
        <v>228</v>
      </c>
      <c r="E44" s="72" t="s">
        <v>398</v>
      </c>
      <c r="F44" s="72" t="s">
        <v>400</v>
      </c>
      <c r="G44" s="56">
        <f>IF(F44="I",IFERROR(VLOOKUP(D44,'BG 032022'!A:E,5,FALSE),0),0)</f>
        <v>0</v>
      </c>
      <c r="H44" s="56">
        <f>IF(F44="I",IFERROR(VLOOKUP(D44,'BG 032022'!A:E,3,FALSE),0),0)</f>
        <v>50833689.599999994</v>
      </c>
    </row>
    <row r="45" spans="1:8" s="73" customFormat="1" ht="12" customHeight="1">
      <c r="A45" s="70" t="s">
        <v>2</v>
      </c>
      <c r="B45" s="70" t="s">
        <v>123</v>
      </c>
      <c r="C45" s="391">
        <v>1.002001007E+18</v>
      </c>
      <c r="D45" s="71" t="s">
        <v>229</v>
      </c>
      <c r="E45" s="72" t="s">
        <v>398</v>
      </c>
      <c r="F45" s="72" t="s">
        <v>400</v>
      </c>
      <c r="G45" s="56">
        <f>IF(F45="I",IFERROR(VLOOKUP(D45,'BG 032022'!A:E,5,FALSE),0),0)</f>
        <v>0</v>
      </c>
      <c r="H45" s="56">
        <f>IF(F45="I",IFERROR(VLOOKUP(D45,'BG 032022'!A:E,3,FALSE),0),0)</f>
        <v>50833689.599999994</v>
      </c>
    </row>
    <row r="46" spans="1:8" s="73" customFormat="1" ht="12" customHeight="1">
      <c r="A46" s="70" t="s">
        <v>2</v>
      </c>
      <c r="B46" s="70" t="s">
        <v>123</v>
      </c>
      <c r="C46" s="391">
        <v>1.002001007E+18</v>
      </c>
      <c r="D46" s="71" t="s">
        <v>230</v>
      </c>
      <c r="E46" s="72" t="s">
        <v>398</v>
      </c>
      <c r="F46" s="72" t="s">
        <v>400</v>
      </c>
      <c r="G46" s="56">
        <f>IF(F46="I",IFERROR(VLOOKUP(D46,'BG 032022'!A:E,5,FALSE),0),0)</f>
        <v>0</v>
      </c>
      <c r="H46" s="56">
        <f>IF(F46="I",IFERROR(VLOOKUP(D46,'BG 032022'!A:E,3,FALSE),0),0)</f>
        <v>50833689.599999994</v>
      </c>
    </row>
    <row r="47" spans="1:8" s="73" customFormat="1" ht="12" customHeight="1">
      <c r="A47" s="70" t="s">
        <v>2</v>
      </c>
      <c r="B47" s="70" t="s">
        <v>123</v>
      </c>
      <c r="C47" s="391">
        <v>1.002001007E+18</v>
      </c>
      <c r="D47" s="71" t="s">
        <v>231</v>
      </c>
      <c r="E47" s="72" t="s">
        <v>398</v>
      </c>
      <c r="F47" s="72" t="s">
        <v>400</v>
      </c>
      <c r="G47" s="56">
        <f>IF(F47="I",IFERROR(VLOOKUP(D47,'BG 032022'!A:E,5,FALSE),0),0)</f>
        <v>0</v>
      </c>
      <c r="H47" s="56">
        <f>IF(F47="I",IFERROR(VLOOKUP(D47,'BG 032022'!A:E,3,FALSE),0),0)</f>
        <v>50833689.599999994</v>
      </c>
    </row>
    <row r="48" spans="1:8" s="73" customFormat="1" ht="12" customHeight="1">
      <c r="A48" s="70" t="s">
        <v>2</v>
      </c>
      <c r="B48" s="70" t="s">
        <v>123</v>
      </c>
      <c r="C48" s="391">
        <v>1.002001007E+18</v>
      </c>
      <c r="D48" s="71" t="s">
        <v>232</v>
      </c>
      <c r="E48" s="72" t="s">
        <v>398</v>
      </c>
      <c r="F48" s="72" t="s">
        <v>400</v>
      </c>
      <c r="G48" s="56">
        <f>IF(F48="I",IFERROR(VLOOKUP(D48,'BG 032022'!A:E,5,FALSE),0),0)</f>
        <v>0</v>
      </c>
      <c r="H48" s="56">
        <f>IF(F48="I",IFERROR(VLOOKUP(D48,'BG 032022'!A:E,3,FALSE),0),0)</f>
        <v>50833689.599999994</v>
      </c>
    </row>
    <row r="49" spans="1:8" s="73" customFormat="1" ht="12" customHeight="1">
      <c r="A49" s="70" t="s">
        <v>2</v>
      </c>
      <c r="B49" s="70" t="s">
        <v>123</v>
      </c>
      <c r="C49" s="391">
        <v>1.002001007E+18</v>
      </c>
      <c r="D49" s="71" t="s">
        <v>233</v>
      </c>
      <c r="E49" s="72" t="s">
        <v>398</v>
      </c>
      <c r="F49" s="72" t="s">
        <v>400</v>
      </c>
      <c r="G49" s="56">
        <f>IF(F49="I",IFERROR(VLOOKUP(D49,'BG 032022'!A:E,5,FALSE),0),0)</f>
        <v>0</v>
      </c>
      <c r="H49" s="56">
        <f>IF(F49="I",IFERROR(VLOOKUP(D49,'BG 032022'!A:E,3,FALSE),0),0)</f>
        <v>505167999.40000004</v>
      </c>
    </row>
    <row r="50" spans="1:8" s="73" customFormat="1" ht="12" customHeight="1">
      <c r="A50" s="70" t="s">
        <v>2</v>
      </c>
      <c r="B50" s="70" t="s">
        <v>123</v>
      </c>
      <c r="C50" s="391">
        <v>1.002001007E+18</v>
      </c>
      <c r="D50" s="71" t="s">
        <v>234</v>
      </c>
      <c r="E50" s="72" t="s">
        <v>398</v>
      </c>
      <c r="F50" s="72" t="s">
        <v>400</v>
      </c>
      <c r="G50" s="56">
        <f>IF(F50="I",IFERROR(VLOOKUP(D50,'BG 032022'!A:E,5,FALSE),0),0)</f>
        <v>503915841.14999998</v>
      </c>
      <c r="H50" s="56">
        <f>IF(F50="I",IFERROR(VLOOKUP(D50,'BG 032022'!A:E,3,FALSE),0),0)</f>
        <v>504606033.94999999</v>
      </c>
    </row>
    <row r="51" spans="1:8" s="73" customFormat="1" ht="12" customHeight="1">
      <c r="A51" s="70" t="s">
        <v>2</v>
      </c>
      <c r="B51" s="70" t="s">
        <v>123</v>
      </c>
      <c r="C51" s="391">
        <v>1.002001007E+18</v>
      </c>
      <c r="D51" s="71" t="s">
        <v>235</v>
      </c>
      <c r="E51" s="72" t="s">
        <v>398</v>
      </c>
      <c r="F51" s="72" t="s">
        <v>400</v>
      </c>
      <c r="G51" s="56">
        <f>IF(F51="I",IFERROR(VLOOKUP(D51,'BG 032022'!A:E,5,FALSE),0),0)</f>
        <v>0</v>
      </c>
      <c r="H51" s="56">
        <f>IF(F51="I",IFERROR(VLOOKUP(D51,'BG 032022'!A:E,3,FALSE),0),0)</f>
        <v>505377204.80000001</v>
      </c>
    </row>
    <row r="52" spans="1:8" s="73" customFormat="1" ht="12" customHeight="1">
      <c r="A52" s="70" t="s">
        <v>2</v>
      </c>
      <c r="B52" s="70" t="s">
        <v>123</v>
      </c>
      <c r="C52" s="391">
        <v>1.002001007E+18</v>
      </c>
      <c r="D52" s="71" t="s">
        <v>236</v>
      </c>
      <c r="E52" s="72" t="s">
        <v>398</v>
      </c>
      <c r="F52" s="72" t="s">
        <v>400</v>
      </c>
      <c r="G52" s="56">
        <f>IF(F52="I",IFERROR(VLOOKUP(D52,'BG 032022'!A:E,5,FALSE),0),0)</f>
        <v>0</v>
      </c>
      <c r="H52" s="56">
        <f>IF(F52="I",IFERROR(VLOOKUP(D52,'BG 032022'!A:E,3,FALSE),0),0)</f>
        <v>505377204.80000001</v>
      </c>
    </row>
    <row r="53" spans="1:8" s="73" customFormat="1" ht="12" customHeight="1">
      <c r="A53" s="70" t="s">
        <v>2</v>
      </c>
      <c r="B53" s="70" t="s">
        <v>123</v>
      </c>
      <c r="C53" s="391">
        <v>1.002001007E+18</v>
      </c>
      <c r="D53" s="71" t="s">
        <v>237</v>
      </c>
      <c r="E53" s="72" t="s">
        <v>398</v>
      </c>
      <c r="F53" s="72" t="s">
        <v>400</v>
      </c>
      <c r="G53" s="56">
        <f>IF(F53="I",IFERROR(VLOOKUP(D53,'BG 032022'!A:E,5,FALSE),0),0)</f>
        <v>0</v>
      </c>
      <c r="H53" s="56">
        <f>IF(F53="I",IFERROR(VLOOKUP(D53,'BG 032022'!A:E,3,FALSE),0),0)</f>
        <v>505377204.80000001</v>
      </c>
    </row>
    <row r="54" spans="1:8" s="73" customFormat="1" ht="12" customHeight="1">
      <c r="A54" s="70" t="s">
        <v>2</v>
      </c>
      <c r="B54" s="70" t="s">
        <v>123</v>
      </c>
      <c r="C54" s="391">
        <v>1.002001007E+18</v>
      </c>
      <c r="D54" s="71" t="s">
        <v>238</v>
      </c>
      <c r="E54" s="72" t="s">
        <v>398</v>
      </c>
      <c r="F54" s="72" t="s">
        <v>400</v>
      </c>
      <c r="G54" s="56">
        <f>IF(F54="I",IFERROR(VLOOKUP(D54,'BG 032022'!A:E,5,FALSE),0),0)</f>
        <v>0</v>
      </c>
      <c r="H54" s="56">
        <f>IF(F54="I",IFERROR(VLOOKUP(D54,'BG 032022'!A:E,3,FALSE),0),0)</f>
        <v>505377204.80000001</v>
      </c>
    </row>
    <row r="55" spans="1:8" s="73" customFormat="1" ht="12" customHeight="1">
      <c r="A55" s="70" t="s">
        <v>2</v>
      </c>
      <c r="B55" s="70" t="s">
        <v>123</v>
      </c>
      <c r="C55" s="391">
        <v>1.002001007E+18</v>
      </c>
      <c r="D55" s="71" t="s">
        <v>239</v>
      </c>
      <c r="E55" s="72" t="s">
        <v>398</v>
      </c>
      <c r="F55" s="72" t="s">
        <v>400</v>
      </c>
      <c r="G55" s="56">
        <f>IF(F55="I",IFERROR(VLOOKUP(D55,'BG 032022'!A:E,5,FALSE),0),0)</f>
        <v>504266310.45000005</v>
      </c>
      <c r="H55" s="56">
        <f>IF(F55="I",IFERROR(VLOOKUP(D55,'BG 032022'!A:E,3,FALSE),0),0)</f>
        <v>505161311.15000004</v>
      </c>
    </row>
    <row r="56" spans="1:8" s="73" customFormat="1" ht="12" customHeight="1">
      <c r="A56" s="70" t="s">
        <v>2</v>
      </c>
      <c r="B56" s="70" t="s">
        <v>123</v>
      </c>
      <c r="C56" s="391">
        <v>1.002001007E+18</v>
      </c>
      <c r="D56" s="71" t="s">
        <v>240</v>
      </c>
      <c r="E56" s="72" t="s">
        <v>398</v>
      </c>
      <c r="F56" s="72" t="s">
        <v>400</v>
      </c>
      <c r="G56" s="56">
        <f>IF(F56="I",IFERROR(VLOOKUP(D56,'BG 032022'!A:E,5,FALSE),0),0)</f>
        <v>504266310.45000005</v>
      </c>
      <c r="H56" s="56">
        <f>IF(F56="I",IFERROR(VLOOKUP(D56,'BG 032022'!A:E,3,FALSE),0),0)</f>
        <v>505161311.15000004</v>
      </c>
    </row>
    <row r="57" spans="1:8" s="73" customFormat="1" ht="12" customHeight="1">
      <c r="A57" s="70" t="s">
        <v>2</v>
      </c>
      <c r="B57" s="70" t="s">
        <v>123</v>
      </c>
      <c r="C57" s="391">
        <v>1.002001007E+18</v>
      </c>
      <c r="D57" s="71" t="s">
        <v>601</v>
      </c>
      <c r="E57" s="72" t="s">
        <v>398</v>
      </c>
      <c r="F57" s="72" t="s">
        <v>400</v>
      </c>
      <c r="G57" s="56">
        <f>IF(F57="I",IFERROR(VLOOKUP(D57,'BG 032022'!A:E,5,FALSE),0),0)</f>
        <v>504117574.75</v>
      </c>
      <c r="H57" s="56">
        <f>IF(F57="I",IFERROR(VLOOKUP(D57,'BG 032022'!A:E,3,FALSE),0),0)</f>
        <v>0</v>
      </c>
    </row>
    <row r="58" spans="1:8" s="73" customFormat="1" ht="12" customHeight="1">
      <c r="A58" s="70" t="s">
        <v>2</v>
      </c>
      <c r="B58" s="70" t="s">
        <v>123</v>
      </c>
      <c r="C58" s="391">
        <v>1.002001007E+18</v>
      </c>
      <c r="D58" s="71" t="s">
        <v>602</v>
      </c>
      <c r="E58" s="72" t="s">
        <v>398</v>
      </c>
      <c r="F58" s="72" t="s">
        <v>400</v>
      </c>
      <c r="G58" s="56">
        <f>IF(F58="I",IFERROR(VLOOKUP(D58,'BG 032022'!A:E,5,FALSE),0),0)</f>
        <v>504117574.75</v>
      </c>
      <c r="H58" s="56">
        <f>IF(F58="I",IFERROR(VLOOKUP(D58,'BG 032022'!A:E,3,FALSE),0),0)</f>
        <v>0</v>
      </c>
    </row>
    <row r="59" spans="1:8" s="73" customFormat="1" ht="12" customHeight="1">
      <c r="A59" s="70" t="s">
        <v>2</v>
      </c>
      <c r="B59" s="70" t="s">
        <v>123</v>
      </c>
      <c r="C59" s="391">
        <v>1.002001007E+18</v>
      </c>
      <c r="D59" s="71" t="s">
        <v>603</v>
      </c>
      <c r="E59" s="72" t="s">
        <v>398</v>
      </c>
      <c r="F59" s="72" t="s">
        <v>400</v>
      </c>
      <c r="G59" s="56">
        <f>IF(F59="I",IFERROR(VLOOKUP(D59,'BG 032022'!A:E,5,FALSE),0),0)</f>
        <v>504117574.75</v>
      </c>
      <c r="H59" s="56">
        <f>IF(F59="I",IFERROR(VLOOKUP(D59,'BG 032022'!A:E,3,FALSE),0),0)</f>
        <v>0</v>
      </c>
    </row>
    <row r="60" spans="1:8" s="73" customFormat="1" ht="12" customHeight="1">
      <c r="A60" s="70" t="s">
        <v>2</v>
      </c>
      <c r="B60" s="70" t="s">
        <v>123</v>
      </c>
      <c r="C60" s="391">
        <v>1.002001007E+18</v>
      </c>
      <c r="D60" s="71" t="s">
        <v>241</v>
      </c>
      <c r="E60" s="72" t="s">
        <v>398</v>
      </c>
      <c r="F60" s="72" t="s">
        <v>400</v>
      </c>
      <c r="G60" s="56">
        <f>IF(F60="I",IFERROR(VLOOKUP(D60,'BG 032022'!A:E,5,FALSE),0),0)</f>
        <v>0</v>
      </c>
      <c r="H60" s="56">
        <f>IF(F60="I",IFERROR(VLOOKUP(D60,'BG 032022'!A:E,3,FALSE),0),0)</f>
        <v>1129317443.3899999</v>
      </c>
    </row>
    <row r="61" spans="1:8" s="73" customFormat="1" ht="12" customHeight="1">
      <c r="A61" s="70" t="s">
        <v>2</v>
      </c>
      <c r="B61" s="70" t="s">
        <v>123</v>
      </c>
      <c r="C61" s="391">
        <v>1.002001007E+18</v>
      </c>
      <c r="D61" s="71" t="s">
        <v>242</v>
      </c>
      <c r="E61" s="72" t="s">
        <v>398</v>
      </c>
      <c r="F61" s="72" t="s">
        <v>400</v>
      </c>
      <c r="G61" s="56">
        <f>IF(F61="I",IFERROR(VLOOKUP(D61,'BG 032022'!A:E,5,FALSE),0),0)</f>
        <v>0</v>
      </c>
      <c r="H61" s="56">
        <f>IF(F61="I",IFERROR(VLOOKUP(D61,'BG 032022'!A:E,3,FALSE),0),0)</f>
        <v>705079565.88999999</v>
      </c>
    </row>
    <row r="62" spans="1:8" s="73" customFormat="1" ht="12" customHeight="1">
      <c r="A62" s="70" t="s">
        <v>2</v>
      </c>
      <c r="B62" s="70" t="s">
        <v>123</v>
      </c>
      <c r="C62" s="391">
        <v>1.002001007E+18</v>
      </c>
      <c r="D62" s="71" t="s">
        <v>243</v>
      </c>
      <c r="E62" s="72" t="s">
        <v>398</v>
      </c>
      <c r="F62" s="72" t="s">
        <v>400</v>
      </c>
      <c r="G62" s="56">
        <f>IF(F62="I",IFERROR(VLOOKUP(D62,'BG 032022'!A:E,5,FALSE),0),0)</f>
        <v>0</v>
      </c>
      <c r="H62" s="56">
        <f>IF(F62="I",IFERROR(VLOOKUP(D62,'BG 032022'!A:E,3,FALSE),0),0)</f>
        <v>505377204.80000001</v>
      </c>
    </row>
    <row r="63" spans="1:8" s="73" customFormat="1" ht="12" customHeight="1">
      <c r="A63" s="70" t="s">
        <v>2</v>
      </c>
      <c r="B63" s="70" t="s">
        <v>123</v>
      </c>
      <c r="C63" s="391">
        <v>1.002001007E+18</v>
      </c>
      <c r="D63" s="71" t="s">
        <v>244</v>
      </c>
      <c r="E63" s="72" t="s">
        <v>398</v>
      </c>
      <c r="F63" s="72" t="s">
        <v>400</v>
      </c>
      <c r="G63" s="56">
        <f>IF(F63="I",IFERROR(VLOOKUP(D63,'BG 032022'!A:E,5,FALSE),0),0)</f>
        <v>0</v>
      </c>
      <c r="H63" s="56">
        <f>IF(F63="I",IFERROR(VLOOKUP(D63,'BG 032022'!A:E,3,FALSE),0),0)</f>
        <v>505377204.80000001</v>
      </c>
    </row>
    <row r="64" spans="1:8" s="73" customFormat="1" ht="12" customHeight="1">
      <c r="A64" s="70" t="s">
        <v>2</v>
      </c>
      <c r="B64" s="70" t="s">
        <v>123</v>
      </c>
      <c r="C64" s="391">
        <v>1.002001007E+18</v>
      </c>
      <c r="D64" s="71" t="s">
        <v>245</v>
      </c>
      <c r="E64" s="72" t="s">
        <v>398</v>
      </c>
      <c r="F64" s="72" t="s">
        <v>400</v>
      </c>
      <c r="G64" s="56">
        <f>IF(F64="I",IFERROR(VLOOKUP(D64,'BG 032022'!A:E,5,FALSE),0),0)</f>
        <v>0</v>
      </c>
      <c r="H64" s="56">
        <f>IF(F64="I",IFERROR(VLOOKUP(D64,'BG 032022'!A:E,3,FALSE),0),0)</f>
        <v>505377204.80000001</v>
      </c>
    </row>
    <row r="65" spans="1:8" s="73" customFormat="1" ht="12" customHeight="1">
      <c r="A65" s="70" t="s">
        <v>2</v>
      </c>
      <c r="B65" s="70" t="s">
        <v>123</v>
      </c>
      <c r="C65" s="391">
        <v>1.002001007E+18</v>
      </c>
      <c r="D65" s="71" t="s">
        <v>246</v>
      </c>
      <c r="E65" s="72" t="s">
        <v>398</v>
      </c>
      <c r="F65" s="72" t="s">
        <v>400</v>
      </c>
      <c r="G65" s="56">
        <f>IF(F65="I",IFERROR(VLOOKUP(D65,'BG 032022'!A:E,5,FALSE),0),0)</f>
        <v>0</v>
      </c>
      <c r="H65" s="56">
        <f>IF(F65="I",IFERROR(VLOOKUP(D65,'BG 032022'!A:E,3,FALSE),0),0)</f>
        <v>505318616.75</v>
      </c>
    </row>
    <row r="66" spans="1:8" s="73" customFormat="1" ht="12" customHeight="1">
      <c r="A66" s="70" t="s">
        <v>2</v>
      </c>
      <c r="B66" s="70" t="s">
        <v>123</v>
      </c>
      <c r="C66" s="391">
        <v>1.002001007E+18</v>
      </c>
      <c r="D66" s="71" t="s">
        <v>247</v>
      </c>
      <c r="E66" s="72" t="s">
        <v>398</v>
      </c>
      <c r="F66" s="72" t="s">
        <v>400</v>
      </c>
      <c r="G66" s="56">
        <f>IF(F66="I",IFERROR(VLOOKUP(D66,'BG 032022'!A:E,5,FALSE),0),0)</f>
        <v>0</v>
      </c>
      <c r="H66" s="56">
        <f>IF(F66="I",IFERROR(VLOOKUP(D66,'BG 032022'!A:E,3,FALSE),0),0)</f>
        <v>505318616.75</v>
      </c>
    </row>
    <row r="67" spans="1:8" s="73" customFormat="1" ht="12" customHeight="1">
      <c r="A67" s="70" t="s">
        <v>2</v>
      </c>
      <c r="B67" s="70" t="s">
        <v>123</v>
      </c>
      <c r="C67" s="391">
        <v>1.002001007E+18</v>
      </c>
      <c r="D67" s="71" t="s">
        <v>248</v>
      </c>
      <c r="E67" s="72" t="s">
        <v>398</v>
      </c>
      <c r="F67" s="72" t="s">
        <v>400</v>
      </c>
      <c r="G67" s="56">
        <f>IF(F67="I",IFERROR(VLOOKUP(D67,'BG 032022'!A:E,5,FALSE),0),0)</f>
        <v>0</v>
      </c>
      <c r="H67" s="56">
        <f>IF(F67="I",IFERROR(VLOOKUP(D67,'BG 032022'!A:E,3,FALSE),0),0)</f>
        <v>505318616.75</v>
      </c>
    </row>
    <row r="68" spans="1:8" s="73" customFormat="1" ht="12" customHeight="1">
      <c r="A68" s="70" t="s">
        <v>2</v>
      </c>
      <c r="B68" s="70" t="s">
        <v>123</v>
      </c>
      <c r="C68" s="391">
        <v>1.002001007E+18</v>
      </c>
      <c r="D68" s="71" t="s">
        <v>249</v>
      </c>
      <c r="E68" s="72" t="s">
        <v>398</v>
      </c>
      <c r="F68" s="72" t="s">
        <v>400</v>
      </c>
      <c r="G68" s="56">
        <f>IF(F68="I",IFERROR(VLOOKUP(D68,'BG 032022'!A:E,5,FALSE),0),0)</f>
        <v>0</v>
      </c>
      <c r="H68" s="56">
        <f>IF(F68="I",IFERROR(VLOOKUP(D68,'BG 032022'!A:E,3,FALSE),0),0)</f>
        <v>505167999.39999998</v>
      </c>
    </row>
    <row r="69" spans="1:8" s="73" customFormat="1" ht="12" customHeight="1">
      <c r="A69" s="70" t="s">
        <v>2</v>
      </c>
      <c r="B69" s="70" t="s">
        <v>123</v>
      </c>
      <c r="C69" s="391">
        <v>1.002001007E+18</v>
      </c>
      <c r="D69" s="71" t="s">
        <v>250</v>
      </c>
      <c r="E69" s="72" t="s">
        <v>398</v>
      </c>
      <c r="F69" s="72" t="s">
        <v>400</v>
      </c>
      <c r="G69" s="56">
        <f>IF(F69="I",IFERROR(VLOOKUP(D69,'BG 032022'!A:E,5,FALSE),0),0)</f>
        <v>0</v>
      </c>
      <c r="H69" s="56">
        <f>IF(F69="I",IFERROR(VLOOKUP(D69,'BG 032022'!A:E,3,FALSE),0),0)</f>
        <v>254196510.09999999</v>
      </c>
    </row>
    <row r="70" spans="1:8" s="73" customFormat="1" ht="12" customHeight="1">
      <c r="A70" s="70" t="s">
        <v>2</v>
      </c>
      <c r="B70" s="70" t="s">
        <v>123</v>
      </c>
      <c r="C70" s="391">
        <v>1.002001007E+18</v>
      </c>
      <c r="D70" s="71" t="s">
        <v>251</v>
      </c>
      <c r="E70" s="72" t="s">
        <v>398</v>
      </c>
      <c r="F70" s="72" t="s">
        <v>400</v>
      </c>
      <c r="G70" s="56">
        <f>IF(F70="I",IFERROR(VLOOKUP(D70,'BG 032022'!A:E,5,FALSE),0),0)</f>
        <v>0</v>
      </c>
      <c r="H70" s="56">
        <f>IF(F70="I",IFERROR(VLOOKUP(D70,'BG 032022'!A:E,3,FALSE),0),0)</f>
        <v>254196510.09999999</v>
      </c>
    </row>
    <row r="71" spans="1:8" s="73" customFormat="1" ht="12" customHeight="1">
      <c r="A71" s="70" t="s">
        <v>2</v>
      </c>
      <c r="B71" s="70" t="s">
        <v>123</v>
      </c>
      <c r="C71" s="391">
        <v>1.002001007E+18</v>
      </c>
      <c r="D71" s="71" t="s">
        <v>252</v>
      </c>
      <c r="E71" s="72" t="s">
        <v>398</v>
      </c>
      <c r="F71" s="72" t="s">
        <v>400</v>
      </c>
      <c r="G71" s="56">
        <f>IF(F71="I",IFERROR(VLOOKUP(D71,'BG 032022'!A:E,5,FALSE),0),0)</f>
        <v>0</v>
      </c>
      <c r="H71" s="56">
        <f>IF(F71="I",IFERROR(VLOOKUP(D71,'BG 032022'!A:E,3,FALSE),0),0)</f>
        <v>254196510.09999999</v>
      </c>
    </row>
    <row r="72" spans="1:8" s="73" customFormat="1" ht="12" customHeight="1">
      <c r="A72" s="70" t="s">
        <v>2</v>
      </c>
      <c r="B72" s="70" t="s">
        <v>123</v>
      </c>
      <c r="C72" s="391">
        <v>1.002001007E+18</v>
      </c>
      <c r="D72" s="71" t="s">
        <v>253</v>
      </c>
      <c r="E72" s="72" t="s">
        <v>398</v>
      </c>
      <c r="F72" s="72" t="s">
        <v>400</v>
      </c>
      <c r="G72" s="56">
        <f>IF(F72="I",IFERROR(VLOOKUP(D72,'BG 032022'!A:E,5,FALSE),0),0)</f>
        <v>0</v>
      </c>
      <c r="H72" s="56">
        <f>IF(F72="I",IFERROR(VLOOKUP(D72,'BG 032022'!A:E,3,FALSE),0),0)</f>
        <v>254196510.09999999</v>
      </c>
    </row>
    <row r="73" spans="1:8" s="73" customFormat="1" ht="12" customHeight="1">
      <c r="A73" s="70" t="s">
        <v>2</v>
      </c>
      <c r="B73" s="70" t="s">
        <v>123</v>
      </c>
      <c r="C73" s="391">
        <v>1.002001007E+18</v>
      </c>
      <c r="D73" s="71" t="s">
        <v>254</v>
      </c>
      <c r="E73" s="72" t="s">
        <v>398</v>
      </c>
      <c r="F73" s="72" t="s">
        <v>400</v>
      </c>
      <c r="G73" s="56">
        <f>IF(F73="I",IFERROR(VLOOKUP(D73,'BG 032022'!A:E,5,FALSE),0),0)</f>
        <v>0</v>
      </c>
      <c r="H73" s="56">
        <f>IF(F73="I",IFERROR(VLOOKUP(D73,'BG 032022'!A:E,3,FALSE),0),0)</f>
        <v>254196510.09999999</v>
      </c>
    </row>
    <row r="74" spans="1:8" s="73" customFormat="1" ht="12" customHeight="1">
      <c r="A74" s="70" t="s">
        <v>2</v>
      </c>
      <c r="B74" s="70" t="s">
        <v>123</v>
      </c>
      <c r="C74" s="391">
        <v>1.002001007E+18</v>
      </c>
      <c r="D74" s="71" t="s">
        <v>255</v>
      </c>
      <c r="E74" s="72" t="s">
        <v>398</v>
      </c>
      <c r="F74" s="72" t="s">
        <v>400</v>
      </c>
      <c r="G74" s="56">
        <f>IF(F74="I",IFERROR(VLOOKUP(D74,'BG 032022'!A:E,5,FALSE),0),0)</f>
        <v>0</v>
      </c>
      <c r="H74" s="56">
        <f>IF(F74="I",IFERROR(VLOOKUP(D74,'BG 032022'!A:E,3,FALSE),0),0)</f>
        <v>254196510.09999999</v>
      </c>
    </row>
    <row r="75" spans="1:8" s="73" customFormat="1" ht="12" customHeight="1">
      <c r="A75" s="70" t="s">
        <v>2</v>
      </c>
      <c r="B75" s="70" t="s">
        <v>123</v>
      </c>
      <c r="C75" s="391">
        <v>1.002001007E+18</v>
      </c>
      <c r="D75" s="71" t="s">
        <v>256</v>
      </c>
      <c r="E75" s="72" t="s">
        <v>398</v>
      </c>
      <c r="F75" s="72" t="s">
        <v>400</v>
      </c>
      <c r="G75" s="56">
        <f>IF(F75="I",IFERROR(VLOOKUP(D75,'BG 032022'!A:E,5,FALSE),0),0)</f>
        <v>0</v>
      </c>
      <c r="H75" s="56">
        <f>IF(F75="I",IFERROR(VLOOKUP(D75,'BG 032022'!A:E,3,FALSE),0),0)</f>
        <v>203357208.08000001</v>
      </c>
    </row>
    <row r="76" spans="1:8" s="73" customFormat="1" ht="12" customHeight="1">
      <c r="A76" s="70" t="s">
        <v>2</v>
      </c>
      <c r="B76" s="70" t="s">
        <v>123</v>
      </c>
      <c r="C76" s="391">
        <v>1.002001007E+18</v>
      </c>
      <c r="D76" s="71" t="s">
        <v>257</v>
      </c>
      <c r="E76" s="72" t="s">
        <v>398</v>
      </c>
      <c r="F76" s="72" t="s">
        <v>400</v>
      </c>
      <c r="G76" s="56">
        <f>IF(F76="I",IFERROR(VLOOKUP(D76,'BG 032022'!A:E,5,FALSE),0),0)</f>
        <v>0</v>
      </c>
      <c r="H76" s="56">
        <f>IF(F76="I",IFERROR(VLOOKUP(D76,'BG 032022'!A:E,3,FALSE),0),0)</f>
        <v>203357208.08000001</v>
      </c>
    </row>
    <row r="77" spans="1:8" s="73" customFormat="1" ht="12" customHeight="1">
      <c r="A77" s="70" t="s">
        <v>2</v>
      </c>
      <c r="B77" s="70" t="s">
        <v>123</v>
      </c>
      <c r="C77" s="391">
        <v>1.002001007E+18</v>
      </c>
      <c r="D77" s="71" t="s">
        <v>258</v>
      </c>
      <c r="E77" s="72" t="s">
        <v>398</v>
      </c>
      <c r="F77" s="72" t="s">
        <v>400</v>
      </c>
      <c r="G77" s="56">
        <f>IF(F77="I",IFERROR(VLOOKUP(D77,'BG 032022'!A:E,5,FALSE),0),0)</f>
        <v>0</v>
      </c>
      <c r="H77" s="56">
        <f>IF(F77="I",IFERROR(VLOOKUP(D77,'BG 032022'!A:E,3,FALSE),0),0)</f>
        <v>203357208.08000001</v>
      </c>
    </row>
    <row r="78" spans="1:8" s="73" customFormat="1" ht="12" customHeight="1">
      <c r="A78" s="70" t="s">
        <v>2</v>
      </c>
      <c r="B78" s="70" t="s">
        <v>123</v>
      </c>
      <c r="C78" s="391">
        <v>1.002001007E+18</v>
      </c>
      <c r="D78" s="71" t="s">
        <v>259</v>
      </c>
      <c r="E78" s="72" t="s">
        <v>398</v>
      </c>
      <c r="F78" s="72" t="s">
        <v>400</v>
      </c>
      <c r="G78" s="56">
        <f>IF(F78="I",IFERROR(VLOOKUP(D78,'BG 032022'!A:E,5,FALSE),0),0)</f>
        <v>152363834.49000001</v>
      </c>
      <c r="H78" s="56">
        <f>IF(F78="I",IFERROR(VLOOKUP(D78,'BG 032022'!A:E,3,FALSE),0),0)</f>
        <v>152517906.06</v>
      </c>
    </row>
    <row r="79" spans="1:8" s="73" customFormat="1" ht="12" customHeight="1">
      <c r="A79" s="70" t="s">
        <v>2</v>
      </c>
      <c r="B79" s="70" t="s">
        <v>123</v>
      </c>
      <c r="C79" s="391">
        <v>1.002001007E+18</v>
      </c>
      <c r="D79" s="71" t="s">
        <v>260</v>
      </c>
      <c r="E79" s="72" t="s">
        <v>398</v>
      </c>
      <c r="F79" s="72" t="s">
        <v>400</v>
      </c>
      <c r="G79" s="56">
        <f>IF(F79="I",IFERROR(VLOOKUP(D79,'BG 032022'!A:E,5,FALSE),0),0)</f>
        <v>152363834.49000001</v>
      </c>
      <c r="H79" s="56">
        <f>IF(F79="I",IFERROR(VLOOKUP(D79,'BG 032022'!A:E,3,FALSE),0),0)</f>
        <v>152517906.06</v>
      </c>
    </row>
    <row r="80" spans="1:8" s="73" customFormat="1" ht="12" customHeight="1">
      <c r="A80" s="70" t="s">
        <v>2</v>
      </c>
      <c r="B80" s="70" t="s">
        <v>123</v>
      </c>
      <c r="C80" s="391">
        <v>1.002001007E+18</v>
      </c>
      <c r="D80" s="71" t="s">
        <v>261</v>
      </c>
      <c r="E80" s="72" t="s">
        <v>398</v>
      </c>
      <c r="F80" s="72" t="s">
        <v>400</v>
      </c>
      <c r="G80" s="56">
        <f>IF(F80="I",IFERROR(VLOOKUP(D80,'BG 032022'!A:E,5,FALSE),0),0)</f>
        <v>152363834.49000001</v>
      </c>
      <c r="H80" s="56">
        <f>IF(F80="I",IFERROR(VLOOKUP(D80,'BG 032022'!A:E,3,FALSE),0),0)</f>
        <v>152517906.06</v>
      </c>
    </row>
    <row r="81" spans="1:8" s="73" customFormat="1" ht="12" customHeight="1">
      <c r="A81" s="70" t="s">
        <v>2</v>
      </c>
      <c r="B81" s="70" t="s">
        <v>123</v>
      </c>
      <c r="C81" s="391">
        <v>1.002001007E+18</v>
      </c>
      <c r="D81" s="71" t="s">
        <v>262</v>
      </c>
      <c r="E81" s="72" t="s">
        <v>398</v>
      </c>
      <c r="F81" s="72" t="s">
        <v>400</v>
      </c>
      <c r="G81" s="56">
        <f>IF(F81="I",IFERROR(VLOOKUP(D81,'BG 032022'!A:E,5,FALSE),0),0)</f>
        <v>0</v>
      </c>
      <c r="H81" s="56">
        <f>IF(F81="I",IFERROR(VLOOKUP(D81,'BG 032022'!A:E,3,FALSE),0),0)</f>
        <v>152517906.06</v>
      </c>
    </row>
    <row r="82" spans="1:8" s="73" customFormat="1" ht="12" customHeight="1">
      <c r="A82" s="70" t="s">
        <v>2</v>
      </c>
      <c r="B82" s="70" t="s">
        <v>123</v>
      </c>
      <c r="C82" s="391">
        <v>1.002001007E+18</v>
      </c>
      <c r="D82" s="71" t="s">
        <v>263</v>
      </c>
      <c r="E82" s="72" t="s">
        <v>398</v>
      </c>
      <c r="F82" s="72" t="s">
        <v>400</v>
      </c>
      <c r="G82" s="56">
        <f>IF(F82="I",IFERROR(VLOOKUP(D82,'BG 032022'!A:E,5,FALSE),0),0)</f>
        <v>0</v>
      </c>
      <c r="H82" s="56">
        <f>IF(F82="I",IFERROR(VLOOKUP(D82,'BG 032022'!A:E,3,FALSE),0),0)</f>
        <v>152517906.06</v>
      </c>
    </row>
    <row r="83" spans="1:8" s="73" customFormat="1" ht="12" customHeight="1">
      <c r="A83" s="70" t="s">
        <v>2</v>
      </c>
      <c r="B83" s="70" t="s">
        <v>123</v>
      </c>
      <c r="C83" s="391">
        <v>1.002001007E+18</v>
      </c>
      <c r="D83" s="71" t="s">
        <v>264</v>
      </c>
      <c r="E83" s="72" t="s">
        <v>398</v>
      </c>
      <c r="F83" s="72" t="s">
        <v>400</v>
      </c>
      <c r="G83" s="56">
        <f>IF(F83="I",IFERROR(VLOOKUP(D83,'BG 032022'!A:E,5,FALSE),0),0)</f>
        <v>0</v>
      </c>
      <c r="H83" s="56">
        <f>IF(F83="I",IFERROR(VLOOKUP(D83,'BG 032022'!A:E,3,FALSE),0),0)</f>
        <v>152517906.06</v>
      </c>
    </row>
    <row r="84" spans="1:8" s="73" customFormat="1" ht="12" customHeight="1">
      <c r="A84" s="70" t="s">
        <v>2</v>
      </c>
      <c r="B84" s="70" t="s">
        <v>123</v>
      </c>
      <c r="C84" s="391">
        <v>1.002001007E+18</v>
      </c>
      <c r="D84" s="71" t="s">
        <v>265</v>
      </c>
      <c r="E84" s="72" t="s">
        <v>398</v>
      </c>
      <c r="F84" s="72" t="s">
        <v>400</v>
      </c>
      <c r="G84" s="56">
        <f>IF(F84="I",IFERROR(VLOOKUP(D84,'BG 032022'!A:E,5,FALSE),0),0)</f>
        <v>0</v>
      </c>
      <c r="H84" s="56">
        <f>IF(F84="I",IFERROR(VLOOKUP(D84,'BG 032022'!A:E,3,FALSE),0),0)</f>
        <v>102566833.20999999</v>
      </c>
    </row>
    <row r="85" spans="1:8" s="73" customFormat="1" ht="12" customHeight="1">
      <c r="A85" s="70" t="s">
        <v>2</v>
      </c>
      <c r="B85" s="70" t="s">
        <v>123</v>
      </c>
      <c r="C85" s="391">
        <v>1.002001007E+18</v>
      </c>
      <c r="D85" s="71" t="s">
        <v>266</v>
      </c>
      <c r="E85" s="72" t="s">
        <v>398</v>
      </c>
      <c r="F85" s="72" t="s">
        <v>400</v>
      </c>
      <c r="G85" s="56">
        <f>IF(F85="I",IFERROR(VLOOKUP(D85,'BG 032022'!A:E,5,FALSE),0),0)</f>
        <v>0</v>
      </c>
      <c r="H85" s="56">
        <f>IF(F85="I",IFERROR(VLOOKUP(D85,'BG 032022'!A:E,3,FALSE),0),0)</f>
        <v>102566833.20999999</v>
      </c>
    </row>
    <row r="86" spans="1:8" s="73" customFormat="1" ht="12" customHeight="1">
      <c r="A86" s="70" t="s">
        <v>2</v>
      </c>
      <c r="B86" s="70" t="s">
        <v>123</v>
      </c>
      <c r="C86" s="391">
        <v>1.002001007E+18</v>
      </c>
      <c r="D86" s="71" t="s">
        <v>267</v>
      </c>
      <c r="E86" s="72" t="s">
        <v>398</v>
      </c>
      <c r="F86" s="72" t="s">
        <v>400</v>
      </c>
      <c r="G86" s="56">
        <f>IF(F86="I",IFERROR(VLOOKUP(D86,'BG 032022'!A:E,5,FALSE),0),0)</f>
        <v>0</v>
      </c>
      <c r="H86" s="56">
        <f>IF(F86="I",IFERROR(VLOOKUP(D86,'BG 032022'!A:E,3,FALSE),0),0)</f>
        <v>102566833.20999999</v>
      </c>
    </row>
    <row r="87" spans="1:8" s="73" customFormat="1" ht="12" customHeight="1">
      <c r="A87" s="70" t="s">
        <v>2</v>
      </c>
      <c r="B87" s="70" t="s">
        <v>123</v>
      </c>
      <c r="C87" s="391">
        <v>1.002001007E+18</v>
      </c>
      <c r="D87" s="71" t="s">
        <v>268</v>
      </c>
      <c r="E87" s="72" t="s">
        <v>398</v>
      </c>
      <c r="F87" s="72" t="s">
        <v>400</v>
      </c>
      <c r="G87" s="56">
        <f>IF(F87="I",IFERROR(VLOOKUP(D87,'BG 032022'!A:E,5,FALSE),0),0)</f>
        <v>0</v>
      </c>
      <c r="H87" s="56">
        <f>IF(F87="I",IFERROR(VLOOKUP(D87,'BG 032022'!A:E,3,FALSE),0),0)</f>
        <v>102566833.20999999</v>
      </c>
    </row>
    <row r="88" spans="1:8" s="73" customFormat="1" ht="12" customHeight="1">
      <c r="A88" s="70" t="s">
        <v>2</v>
      </c>
      <c r="B88" s="70" t="s">
        <v>123</v>
      </c>
      <c r="C88" s="391">
        <v>1.002001007E+18</v>
      </c>
      <c r="D88" s="71" t="s">
        <v>269</v>
      </c>
      <c r="E88" s="72" t="s">
        <v>398</v>
      </c>
      <c r="F88" s="72" t="s">
        <v>400</v>
      </c>
      <c r="G88" s="56">
        <f>IF(F88="I",IFERROR(VLOOKUP(D88,'BG 032022'!A:E,5,FALSE),0),0)</f>
        <v>0</v>
      </c>
      <c r="H88" s="56">
        <f>IF(F88="I",IFERROR(VLOOKUP(D88,'BG 032022'!A:E,3,FALSE),0),0)</f>
        <v>102566833.20999999</v>
      </c>
    </row>
    <row r="89" spans="1:8" s="73" customFormat="1" ht="12" customHeight="1">
      <c r="A89" s="70" t="s">
        <v>2</v>
      </c>
      <c r="B89" s="70" t="s">
        <v>123</v>
      </c>
      <c r="C89" s="391">
        <v>1.002001007E+18</v>
      </c>
      <c r="D89" s="71" t="s">
        <v>270</v>
      </c>
      <c r="E89" s="72" t="s">
        <v>398</v>
      </c>
      <c r="F89" s="72" t="s">
        <v>400</v>
      </c>
      <c r="G89" s="56">
        <f>IF(F89="I",IFERROR(VLOOKUP(D89,'BG 032022'!A:E,5,FALSE),0),0)</f>
        <v>0</v>
      </c>
      <c r="H89" s="56">
        <f>IF(F89="I",IFERROR(VLOOKUP(D89,'BG 032022'!A:E,3,FALSE),0),0)</f>
        <v>102566833.20999999</v>
      </c>
    </row>
    <row r="90" spans="1:8" s="73" customFormat="1" ht="12" customHeight="1">
      <c r="A90" s="70" t="s">
        <v>2</v>
      </c>
      <c r="B90" s="70" t="s">
        <v>123</v>
      </c>
      <c r="C90" s="391">
        <v>1.002001007E+18</v>
      </c>
      <c r="D90" s="71" t="s">
        <v>271</v>
      </c>
      <c r="E90" s="72" t="s">
        <v>398</v>
      </c>
      <c r="F90" s="72" t="s">
        <v>400</v>
      </c>
      <c r="G90" s="56">
        <f>IF(F90="I",IFERROR(VLOOKUP(D90,'BG 032022'!A:E,5,FALSE),0),0)</f>
        <v>0</v>
      </c>
      <c r="H90" s="56">
        <f>IF(F90="I",IFERROR(VLOOKUP(D90,'BG 032022'!A:E,3,FALSE),0),0)</f>
        <v>102566833.20999999</v>
      </c>
    </row>
    <row r="91" spans="1:8" s="73" customFormat="1" ht="12" customHeight="1">
      <c r="A91" s="70" t="s">
        <v>2</v>
      </c>
      <c r="B91" s="70" t="s">
        <v>123</v>
      </c>
      <c r="C91" s="391">
        <v>1.002001007E+18</v>
      </c>
      <c r="D91" s="71" t="s">
        <v>272</v>
      </c>
      <c r="E91" s="72" t="s">
        <v>398</v>
      </c>
      <c r="F91" s="72" t="s">
        <v>400</v>
      </c>
      <c r="G91" s="56">
        <f>IF(F91="I",IFERROR(VLOOKUP(D91,'BG 032022'!A:E,5,FALSE),0),0)</f>
        <v>102407571.44999999</v>
      </c>
      <c r="H91" s="56">
        <f>IF(F91="I",IFERROR(VLOOKUP(D91,'BG 032022'!A:E,3,FALSE),0),0)</f>
        <v>102566833.20999999</v>
      </c>
    </row>
    <row r="92" spans="1:8" s="73" customFormat="1" ht="12" customHeight="1">
      <c r="A92" s="70" t="s">
        <v>2</v>
      </c>
      <c r="B92" s="70" t="s">
        <v>123</v>
      </c>
      <c r="C92" s="391">
        <v>1.002001007E+18</v>
      </c>
      <c r="D92" s="71" t="s">
        <v>273</v>
      </c>
      <c r="E92" s="72" t="s">
        <v>398</v>
      </c>
      <c r="F92" s="72" t="s">
        <v>400</v>
      </c>
      <c r="G92" s="56">
        <f>IF(F92="I",IFERROR(VLOOKUP(D92,'BG 032022'!A:E,5,FALSE),0),0)</f>
        <v>102407571.44999999</v>
      </c>
      <c r="H92" s="56">
        <f>IF(F92="I",IFERROR(VLOOKUP(D92,'BG 032022'!A:E,3,FALSE),0),0)</f>
        <v>102566833.20999999</v>
      </c>
    </row>
    <row r="93" spans="1:8" s="73" customFormat="1" ht="12" customHeight="1">
      <c r="A93" s="70" t="s">
        <v>2</v>
      </c>
      <c r="B93" s="70" t="s">
        <v>123</v>
      </c>
      <c r="C93" s="391">
        <v>1.002001007E+18</v>
      </c>
      <c r="D93" s="71" t="s">
        <v>274</v>
      </c>
      <c r="E93" s="72" t="s">
        <v>398</v>
      </c>
      <c r="F93" s="72" t="s">
        <v>400</v>
      </c>
      <c r="G93" s="56">
        <f>IF(F93="I",IFERROR(VLOOKUP(D93,'BG 032022'!A:E,5,FALSE),0),0)</f>
        <v>102407571.44999999</v>
      </c>
      <c r="H93" s="56">
        <f>IF(F93="I",IFERROR(VLOOKUP(D93,'BG 032022'!A:E,3,FALSE),0),0)</f>
        <v>102566833.20999999</v>
      </c>
    </row>
    <row r="94" spans="1:8" s="73" customFormat="1" ht="12" customHeight="1">
      <c r="A94" s="70" t="s">
        <v>2</v>
      </c>
      <c r="B94" s="70" t="s">
        <v>123</v>
      </c>
      <c r="C94" s="391">
        <v>1.002001007E+18</v>
      </c>
      <c r="D94" s="71" t="s">
        <v>275</v>
      </c>
      <c r="E94" s="72" t="s">
        <v>398</v>
      </c>
      <c r="F94" s="72" t="s">
        <v>400</v>
      </c>
      <c r="G94" s="56">
        <f>IF(F94="I",IFERROR(VLOOKUP(D94,'BG 032022'!A:E,5,FALSE),0),0)</f>
        <v>0</v>
      </c>
      <c r="H94" s="56">
        <f>IF(F94="I",IFERROR(VLOOKUP(D94,'BG 032022'!A:E,3,FALSE),0),0)</f>
        <v>505167999.39999998</v>
      </c>
    </row>
    <row r="95" spans="1:8" s="73" customFormat="1" ht="12" customHeight="1">
      <c r="A95" s="70" t="s">
        <v>2</v>
      </c>
      <c r="B95" s="70" t="s">
        <v>123</v>
      </c>
      <c r="C95" s="391">
        <v>1.002001007E+18</v>
      </c>
      <c r="D95" s="71" t="s">
        <v>276</v>
      </c>
      <c r="E95" s="72" t="s">
        <v>398</v>
      </c>
      <c r="F95" s="72" t="s">
        <v>400</v>
      </c>
      <c r="G95" s="56">
        <f>IF(F95="I",IFERROR(VLOOKUP(D95,'BG 032022'!A:E,5,FALSE),0),0)</f>
        <v>255391965.04999998</v>
      </c>
      <c r="H95" s="56">
        <f>IF(F95="I",IFERROR(VLOOKUP(D95,'BG 032022'!A:E,3,FALSE),0),0)</f>
        <v>262560022.44999999</v>
      </c>
    </row>
    <row r="96" spans="1:8" s="73" customFormat="1" ht="12" customHeight="1">
      <c r="A96" s="70" t="s">
        <v>2</v>
      </c>
      <c r="B96" s="70" t="s">
        <v>123</v>
      </c>
      <c r="C96" s="391">
        <v>1.002001007E+18</v>
      </c>
      <c r="D96" s="71" t="s">
        <v>277</v>
      </c>
      <c r="E96" s="72" t="s">
        <v>398</v>
      </c>
      <c r="F96" s="72" t="s">
        <v>400</v>
      </c>
      <c r="G96" s="56">
        <f>IF(F96="I",IFERROR(VLOOKUP(D96,'BG 032022'!A:E,5,FALSE),0),0)</f>
        <v>0</v>
      </c>
      <c r="H96" s="56">
        <f>IF(F96="I",IFERROR(VLOOKUP(D96,'BG 032022'!A:E,3,FALSE),0),0)</f>
        <v>507416818.44999999</v>
      </c>
    </row>
    <row r="97" spans="1:8" s="73" customFormat="1" ht="12" customHeight="1">
      <c r="A97" s="70" t="s">
        <v>2</v>
      </c>
      <c r="B97" s="70" t="s">
        <v>123</v>
      </c>
      <c r="C97" s="391">
        <v>1.002001007E+18</v>
      </c>
      <c r="D97" s="71" t="s">
        <v>278</v>
      </c>
      <c r="E97" s="72" t="s">
        <v>398</v>
      </c>
      <c r="F97" s="72" t="s">
        <v>400</v>
      </c>
      <c r="G97" s="56">
        <f>IF(F97="I",IFERROR(VLOOKUP(D97,'BG 032022'!A:E,5,FALSE),0),0)</f>
        <v>507070357.09999996</v>
      </c>
      <c r="H97" s="56">
        <f>IF(F97="I",IFERROR(VLOOKUP(D97,'BG 032022'!A:E,3,FALSE),0),0)</f>
        <v>507416818.44999999</v>
      </c>
    </row>
    <row r="98" spans="1:8" s="73" customFormat="1" ht="12" customHeight="1">
      <c r="A98" s="70" t="s">
        <v>2</v>
      </c>
      <c r="B98" s="70" t="s">
        <v>123</v>
      </c>
      <c r="C98" s="391">
        <v>1.002001007E+18</v>
      </c>
      <c r="D98" s="71" t="s">
        <v>279</v>
      </c>
      <c r="E98" s="72" t="s">
        <v>398</v>
      </c>
      <c r="F98" s="72" t="s">
        <v>400</v>
      </c>
      <c r="G98" s="56">
        <f>IF(F98="I",IFERROR(VLOOKUP(D98,'BG 032022'!A:E,5,FALSE),0),0)</f>
        <v>507070357.09999996</v>
      </c>
      <c r="H98" s="56">
        <f>IF(F98="I",IFERROR(VLOOKUP(D98,'BG 032022'!A:E,3,FALSE),0),0)</f>
        <v>507416818.44999999</v>
      </c>
    </row>
    <row r="99" spans="1:8" s="73" customFormat="1" ht="12" customHeight="1">
      <c r="A99" s="70" t="s">
        <v>2</v>
      </c>
      <c r="B99" s="70" t="s">
        <v>123</v>
      </c>
      <c r="C99" s="391">
        <v>1.002001007E+18</v>
      </c>
      <c r="D99" s="71" t="s">
        <v>280</v>
      </c>
      <c r="E99" s="72" t="s">
        <v>398</v>
      </c>
      <c r="F99" s="72" t="s">
        <v>400</v>
      </c>
      <c r="G99" s="56">
        <f>IF(F99="I",IFERROR(VLOOKUP(D99,'BG 032022'!A:E,5,FALSE),0),0)</f>
        <v>507070357.09999996</v>
      </c>
      <c r="H99" s="56">
        <f>IF(F99="I",IFERROR(VLOOKUP(D99,'BG 032022'!A:E,3,FALSE),0),0)</f>
        <v>507416818.44999999</v>
      </c>
    </row>
    <row r="100" spans="1:8" s="73" customFormat="1" ht="12" customHeight="1">
      <c r="A100" s="70" t="s">
        <v>2</v>
      </c>
      <c r="B100" s="70" t="s">
        <v>123</v>
      </c>
      <c r="C100" s="391">
        <v>1.002001007E+18</v>
      </c>
      <c r="D100" s="71" t="s">
        <v>281</v>
      </c>
      <c r="E100" s="72" t="s">
        <v>398</v>
      </c>
      <c r="F100" s="72" t="s">
        <v>400</v>
      </c>
      <c r="G100" s="56">
        <f>IF(F100="I",IFERROR(VLOOKUP(D100,'BG 032022'!A:E,5,FALSE),0),0)</f>
        <v>253535178.54999998</v>
      </c>
      <c r="H100" s="56">
        <f>IF(F100="I",IFERROR(VLOOKUP(D100,'BG 032022'!A:E,3,FALSE),0),0)</f>
        <v>253708409.22999999</v>
      </c>
    </row>
    <row r="101" spans="1:8" s="73" customFormat="1" ht="12" customHeight="1">
      <c r="A101" s="70" t="s">
        <v>2</v>
      </c>
      <c r="B101" s="70" t="s">
        <v>123</v>
      </c>
      <c r="C101" s="391">
        <v>1.002001007E+18</v>
      </c>
      <c r="D101" s="71" t="s">
        <v>282</v>
      </c>
      <c r="E101" s="72" t="s">
        <v>398</v>
      </c>
      <c r="F101" s="72" t="s">
        <v>400</v>
      </c>
      <c r="G101" s="56">
        <f>IF(F101="I",IFERROR(VLOOKUP(D101,'BG 032022'!A:E,5,FALSE),0),0)</f>
        <v>253535178.54999998</v>
      </c>
      <c r="H101" s="56">
        <f>IF(F101="I",IFERROR(VLOOKUP(D101,'BG 032022'!A:E,3,FALSE),0),0)</f>
        <v>253708409.22999999</v>
      </c>
    </row>
    <row r="102" spans="1:8" s="73" customFormat="1" ht="12" customHeight="1">
      <c r="A102" s="70" t="s">
        <v>2</v>
      </c>
      <c r="B102" s="70" t="s">
        <v>123</v>
      </c>
      <c r="C102" s="391">
        <v>1.002001007E+18</v>
      </c>
      <c r="D102" s="71" t="s">
        <v>283</v>
      </c>
      <c r="E102" s="72" t="s">
        <v>398</v>
      </c>
      <c r="F102" s="72" t="s">
        <v>400</v>
      </c>
      <c r="G102" s="56">
        <f>IF(F102="I",IFERROR(VLOOKUP(D102,'BG 032022'!A:E,5,FALSE),0),0)</f>
        <v>253535178.54999998</v>
      </c>
      <c r="H102" s="56">
        <f>IF(F102="I",IFERROR(VLOOKUP(D102,'BG 032022'!A:E,3,FALSE),0),0)</f>
        <v>253708409.22999999</v>
      </c>
    </row>
    <row r="103" spans="1:8" s="73" customFormat="1" ht="12" customHeight="1">
      <c r="A103" s="70" t="s">
        <v>2</v>
      </c>
      <c r="B103" s="70" t="s">
        <v>123</v>
      </c>
      <c r="C103" s="391">
        <v>1.002001007E+18</v>
      </c>
      <c r="D103" s="71" t="s">
        <v>284</v>
      </c>
      <c r="E103" s="72" t="s">
        <v>398</v>
      </c>
      <c r="F103" s="72" t="s">
        <v>400</v>
      </c>
      <c r="G103" s="56">
        <f>IF(F103="I",IFERROR(VLOOKUP(D103,'BG 032022'!A:E,5,FALSE),0),0)</f>
        <v>253535178.54999998</v>
      </c>
      <c r="H103" s="56">
        <f>IF(F103="I",IFERROR(VLOOKUP(D103,'BG 032022'!A:E,3,FALSE),0),0)</f>
        <v>253708409.22999999</v>
      </c>
    </row>
    <row r="104" spans="1:8" s="73" customFormat="1" ht="12" customHeight="1">
      <c r="A104" s="70" t="s">
        <v>2</v>
      </c>
      <c r="B104" s="70" t="s">
        <v>123</v>
      </c>
      <c r="C104" s="391">
        <v>1.002001007E+18</v>
      </c>
      <c r="D104" s="71" t="s">
        <v>285</v>
      </c>
      <c r="E104" s="72" t="s">
        <v>398</v>
      </c>
      <c r="F104" s="72" t="s">
        <v>400</v>
      </c>
      <c r="G104" s="56">
        <f>IF(F104="I",IFERROR(VLOOKUP(D104,'BG 032022'!A:E,5,FALSE),0),0)</f>
        <v>253535178.54999998</v>
      </c>
      <c r="H104" s="56">
        <f>IF(F104="I",IFERROR(VLOOKUP(D104,'BG 032022'!A:E,3,FALSE),0),0)</f>
        <v>253708409.22999999</v>
      </c>
    </row>
    <row r="105" spans="1:8" s="73" customFormat="1" ht="12" customHeight="1">
      <c r="A105" s="70" t="s">
        <v>2</v>
      </c>
      <c r="B105" s="70" t="s">
        <v>123</v>
      </c>
      <c r="C105" s="391">
        <v>1.002001007E+18</v>
      </c>
      <c r="D105" s="71" t="s">
        <v>286</v>
      </c>
      <c r="E105" s="72" t="s">
        <v>398</v>
      </c>
      <c r="F105" s="72" t="s">
        <v>400</v>
      </c>
      <c r="G105" s="56">
        <f>IF(F105="I",IFERROR(VLOOKUP(D105,'BG 032022'!A:E,5,FALSE),0),0)</f>
        <v>253535178.54999998</v>
      </c>
      <c r="H105" s="56">
        <f>IF(F105="I",IFERROR(VLOOKUP(D105,'BG 032022'!A:E,3,FALSE),0),0)</f>
        <v>253708409.22999999</v>
      </c>
    </row>
    <row r="106" spans="1:8" s="73" customFormat="1" ht="12" customHeight="1">
      <c r="A106" s="70" t="s">
        <v>2</v>
      </c>
      <c r="B106" s="70" t="s">
        <v>123</v>
      </c>
      <c r="C106" s="391">
        <v>1.002001007E+18</v>
      </c>
      <c r="D106" s="71" t="s">
        <v>287</v>
      </c>
      <c r="E106" s="72" t="s">
        <v>398</v>
      </c>
      <c r="F106" s="72" t="s">
        <v>400</v>
      </c>
      <c r="G106" s="56">
        <f>IF(F106="I",IFERROR(VLOOKUP(D106,'BG 032022'!A:E,5,FALSE),0),0)</f>
        <v>253535178.54999998</v>
      </c>
      <c r="H106" s="56">
        <f>IF(F106="I",IFERROR(VLOOKUP(D106,'BG 032022'!A:E,3,FALSE),0),0)</f>
        <v>253708409.22999999</v>
      </c>
    </row>
    <row r="107" spans="1:8" s="73" customFormat="1" ht="12" customHeight="1">
      <c r="A107" s="70" t="s">
        <v>2</v>
      </c>
      <c r="B107" s="70" t="s">
        <v>123</v>
      </c>
      <c r="C107" s="391">
        <v>1.002001007E+18</v>
      </c>
      <c r="D107" s="71" t="s">
        <v>288</v>
      </c>
      <c r="E107" s="72" t="s">
        <v>398</v>
      </c>
      <c r="F107" s="72" t="s">
        <v>400</v>
      </c>
      <c r="G107" s="56">
        <f>IF(F107="I",IFERROR(VLOOKUP(D107,'BG 032022'!A:E,5,FALSE),0),0)</f>
        <v>253535178.54999998</v>
      </c>
      <c r="H107" s="56">
        <f>IF(F107="I",IFERROR(VLOOKUP(D107,'BG 032022'!A:E,3,FALSE),0),0)</f>
        <v>253708409.22999999</v>
      </c>
    </row>
    <row r="108" spans="1:8" s="73" customFormat="1" ht="12" customHeight="1">
      <c r="A108" s="70" t="s">
        <v>2</v>
      </c>
      <c r="B108" s="70" t="s">
        <v>123</v>
      </c>
      <c r="C108" s="391">
        <v>1.002001007E+18</v>
      </c>
      <c r="D108" s="71" t="s">
        <v>289</v>
      </c>
      <c r="E108" s="72" t="s">
        <v>398</v>
      </c>
      <c r="F108" s="72" t="s">
        <v>400</v>
      </c>
      <c r="G108" s="56">
        <f>IF(F108="I",IFERROR(VLOOKUP(D108,'BG 032022'!A:E,5,FALSE),0),0)</f>
        <v>253535178.54999998</v>
      </c>
      <c r="H108" s="56">
        <f>IF(F108="I",IFERROR(VLOOKUP(D108,'BG 032022'!A:E,3,FALSE),0),0)</f>
        <v>253708409.22999999</v>
      </c>
    </row>
    <row r="109" spans="1:8" s="73" customFormat="1" ht="12" customHeight="1">
      <c r="A109" s="70" t="s">
        <v>2</v>
      </c>
      <c r="B109" s="70" t="s">
        <v>123</v>
      </c>
      <c r="C109" s="391">
        <v>1.002001007E+18</v>
      </c>
      <c r="D109" s="71" t="s">
        <v>290</v>
      </c>
      <c r="E109" s="72" t="s">
        <v>398</v>
      </c>
      <c r="F109" s="72" t="s">
        <v>400</v>
      </c>
      <c r="G109" s="56">
        <f>IF(F109="I",IFERROR(VLOOKUP(D109,'BG 032022'!A:E,5,FALSE),0),0)</f>
        <v>253535178.54999998</v>
      </c>
      <c r="H109" s="56">
        <f>IF(F109="I",IFERROR(VLOOKUP(D109,'BG 032022'!A:E,3,FALSE),0),0)</f>
        <v>253708409.22999999</v>
      </c>
    </row>
    <row r="110" spans="1:8" s="73" customFormat="1" ht="12" customHeight="1">
      <c r="A110" s="70" t="s">
        <v>2</v>
      </c>
      <c r="B110" s="70" t="s">
        <v>123</v>
      </c>
      <c r="C110" s="391">
        <v>1.002001007E+18</v>
      </c>
      <c r="D110" s="71" t="s">
        <v>291</v>
      </c>
      <c r="E110" s="72" t="s">
        <v>398</v>
      </c>
      <c r="F110" s="72" t="s">
        <v>400</v>
      </c>
      <c r="G110" s="56">
        <f>IF(F110="I",IFERROR(VLOOKUP(D110,'BG 032022'!A:E,5,FALSE),0),0)</f>
        <v>101428271.41</v>
      </c>
      <c r="H110" s="56">
        <f>IF(F110="I",IFERROR(VLOOKUP(D110,'BG 032022'!A:E,3,FALSE),0),0)</f>
        <v>101501619.84</v>
      </c>
    </row>
    <row r="111" spans="1:8" s="73" customFormat="1" ht="12" customHeight="1">
      <c r="A111" s="70" t="s">
        <v>2</v>
      </c>
      <c r="B111" s="70" t="s">
        <v>123</v>
      </c>
      <c r="C111" s="391">
        <v>1.002001007E+18</v>
      </c>
      <c r="D111" s="71" t="s">
        <v>292</v>
      </c>
      <c r="E111" s="72" t="s">
        <v>398</v>
      </c>
      <c r="F111" s="72" t="s">
        <v>400</v>
      </c>
      <c r="G111" s="56">
        <f>IF(F111="I",IFERROR(VLOOKUP(D111,'BG 032022'!A:E,5,FALSE),0),0)</f>
        <v>0</v>
      </c>
      <c r="H111" s="56">
        <f>IF(F111="I",IFERROR(VLOOKUP(D111,'BG 032022'!A:E,3,FALSE),0),0)</f>
        <v>101483363.69</v>
      </c>
    </row>
    <row r="112" spans="1:8" s="73" customFormat="1" ht="12" customHeight="1">
      <c r="A112" s="70" t="s">
        <v>2</v>
      </c>
      <c r="B112" s="70" t="s">
        <v>123</v>
      </c>
      <c r="C112" s="391">
        <v>1.002001007E+18</v>
      </c>
      <c r="D112" s="71" t="s">
        <v>293</v>
      </c>
      <c r="E112" s="72" t="s">
        <v>398</v>
      </c>
      <c r="F112" s="72" t="s">
        <v>400</v>
      </c>
      <c r="G112" s="56">
        <f>IF(F112="I",IFERROR(VLOOKUP(D112,'BG 032022'!A:E,5,FALSE),0),0)</f>
        <v>101414071.42</v>
      </c>
      <c r="H112" s="56">
        <f>IF(F112="I",IFERROR(VLOOKUP(D112,'BG 032022'!A:E,3,FALSE),0),0)</f>
        <v>101483363.69</v>
      </c>
    </row>
    <row r="113" spans="1:8" s="73" customFormat="1" ht="12" customHeight="1">
      <c r="A113" s="70" t="s">
        <v>2</v>
      </c>
      <c r="B113" s="70" t="s">
        <v>123</v>
      </c>
      <c r="C113" s="391">
        <v>1.002001007E+18</v>
      </c>
      <c r="D113" s="71" t="s">
        <v>294</v>
      </c>
      <c r="E113" s="72" t="s">
        <v>398</v>
      </c>
      <c r="F113" s="72" t="s">
        <v>400</v>
      </c>
      <c r="G113" s="56">
        <f>IF(F113="I",IFERROR(VLOOKUP(D113,'BG 032022'!A:E,5,FALSE),0),0)</f>
        <v>101414071.42</v>
      </c>
      <c r="H113" s="56">
        <f>IF(F113="I",IFERROR(VLOOKUP(D113,'BG 032022'!A:E,3,FALSE),0),0)</f>
        <v>101483363.69</v>
      </c>
    </row>
    <row r="114" spans="1:8" s="73" customFormat="1" ht="12" customHeight="1">
      <c r="A114" s="70" t="s">
        <v>2</v>
      </c>
      <c r="B114" s="70" t="s">
        <v>123</v>
      </c>
      <c r="C114" s="391">
        <v>1.002001007E+18</v>
      </c>
      <c r="D114" s="71" t="s">
        <v>295</v>
      </c>
      <c r="E114" s="72" t="s">
        <v>398</v>
      </c>
      <c r="F114" s="72" t="s">
        <v>400</v>
      </c>
      <c r="G114" s="56">
        <f>IF(F114="I",IFERROR(VLOOKUP(D114,'BG 032022'!A:E,5,FALSE),0),0)</f>
        <v>101414071.42</v>
      </c>
      <c r="H114" s="56">
        <f>IF(F114="I",IFERROR(VLOOKUP(D114,'BG 032022'!A:E,3,FALSE),0),0)</f>
        <v>101483363.69</v>
      </c>
    </row>
    <row r="115" spans="1:8" s="73" customFormat="1" ht="12" customHeight="1">
      <c r="A115" s="70" t="s">
        <v>2</v>
      </c>
      <c r="B115" s="70" t="s">
        <v>123</v>
      </c>
      <c r="C115" s="391">
        <v>1.002001007E+18</v>
      </c>
      <c r="D115" s="71" t="s">
        <v>296</v>
      </c>
      <c r="E115" s="72" t="s">
        <v>398</v>
      </c>
      <c r="F115" s="72" t="s">
        <v>400</v>
      </c>
      <c r="G115" s="56">
        <f>IF(F115="I",IFERROR(VLOOKUP(D115,'BG 032022'!A:E,5,FALSE),0),0)</f>
        <v>0</v>
      </c>
      <c r="H115" s="56">
        <f>IF(F115="I",IFERROR(VLOOKUP(D115,'BG 032022'!A:E,3,FALSE),0),0)</f>
        <v>505895146</v>
      </c>
    </row>
    <row r="116" spans="1:8" s="73" customFormat="1" ht="12" customHeight="1">
      <c r="A116" s="70" t="s">
        <v>2</v>
      </c>
      <c r="B116" s="70" t="s">
        <v>123</v>
      </c>
      <c r="C116" s="391">
        <v>1.002001007E+18</v>
      </c>
      <c r="D116" s="71" t="s">
        <v>297</v>
      </c>
      <c r="E116" s="72" t="s">
        <v>398</v>
      </c>
      <c r="F116" s="72" t="s">
        <v>400</v>
      </c>
      <c r="G116" s="56">
        <f>IF(F116="I",IFERROR(VLOOKUP(D116,'BG 032022'!A:E,5,FALSE),0),0)</f>
        <v>0</v>
      </c>
      <c r="H116" s="56">
        <f>IF(F116="I",IFERROR(VLOOKUP(D116,'BG 032022'!A:E,3,FALSE),0),0)</f>
        <v>252947573</v>
      </c>
    </row>
    <row r="117" spans="1:8" s="73" customFormat="1" ht="12" customHeight="1">
      <c r="A117" s="70" t="s">
        <v>2</v>
      </c>
      <c r="B117" s="70" t="s">
        <v>123</v>
      </c>
      <c r="C117" s="391">
        <v>1.002001007E+18</v>
      </c>
      <c r="D117" s="71" t="s">
        <v>298</v>
      </c>
      <c r="E117" s="72" t="s">
        <v>398</v>
      </c>
      <c r="F117" s="72" t="s">
        <v>400</v>
      </c>
      <c r="G117" s="56">
        <f>IF(F117="I",IFERROR(VLOOKUP(D117,'BG 032022'!A:E,5,FALSE),0),0)</f>
        <v>0</v>
      </c>
      <c r="H117" s="56">
        <f>IF(F117="I",IFERROR(VLOOKUP(D117,'BG 032022'!A:E,3,FALSE),0),0)</f>
        <v>252947573</v>
      </c>
    </row>
    <row r="118" spans="1:8" s="73" customFormat="1" ht="12" customHeight="1">
      <c r="A118" s="70" t="s">
        <v>2</v>
      </c>
      <c r="B118" s="70" t="s">
        <v>123</v>
      </c>
      <c r="C118" s="391">
        <v>1.002001007E+18</v>
      </c>
      <c r="D118" s="71" t="s">
        <v>299</v>
      </c>
      <c r="E118" s="72" t="s">
        <v>398</v>
      </c>
      <c r="F118" s="72" t="s">
        <v>400</v>
      </c>
      <c r="G118" s="56">
        <f>IF(F118="I",IFERROR(VLOOKUP(D118,'BG 032022'!A:E,5,FALSE),0),0)</f>
        <v>0</v>
      </c>
      <c r="H118" s="56">
        <f>IF(F118="I",IFERROR(VLOOKUP(D118,'BG 032022'!A:E,3,FALSE),0),0)</f>
        <v>252345449.97999999</v>
      </c>
    </row>
    <row r="119" spans="1:8" s="73" customFormat="1" ht="12" customHeight="1">
      <c r="A119" s="70" t="s">
        <v>2</v>
      </c>
      <c r="B119" s="70" t="s">
        <v>123</v>
      </c>
      <c r="C119" s="391">
        <v>1.002001007E+18</v>
      </c>
      <c r="D119" s="71" t="s">
        <v>300</v>
      </c>
      <c r="E119" s="72" t="s">
        <v>398</v>
      </c>
      <c r="F119" s="72" t="s">
        <v>400</v>
      </c>
      <c r="G119" s="56">
        <f>IF(F119="I",IFERROR(VLOOKUP(D119,'BG 032022'!A:E,5,FALSE),0),0)</f>
        <v>0</v>
      </c>
      <c r="H119" s="56">
        <f>IF(F119="I",IFERROR(VLOOKUP(D119,'BG 032022'!A:E,3,FALSE),0),0)</f>
        <v>252345449.97999999</v>
      </c>
    </row>
    <row r="120" spans="1:8" s="73" customFormat="1" ht="12" customHeight="1">
      <c r="A120" s="70" t="s">
        <v>2</v>
      </c>
      <c r="B120" s="70" t="s">
        <v>123</v>
      </c>
      <c r="C120" s="391">
        <v>1.002001007E+18</v>
      </c>
      <c r="D120" s="71" t="s">
        <v>301</v>
      </c>
      <c r="E120" s="72" t="s">
        <v>398</v>
      </c>
      <c r="F120" s="72" t="s">
        <v>400</v>
      </c>
      <c r="G120" s="56">
        <f>IF(F120="I",IFERROR(VLOOKUP(D120,'BG 032022'!A:E,5,FALSE),0),0)</f>
        <v>0</v>
      </c>
      <c r="H120" s="56">
        <f>IF(F120="I",IFERROR(VLOOKUP(D120,'BG 032022'!A:E,3,FALSE),0),0)</f>
        <v>252345449.97999999</v>
      </c>
    </row>
    <row r="121" spans="1:8" s="73" customFormat="1" ht="12" customHeight="1">
      <c r="A121" s="70" t="s">
        <v>2</v>
      </c>
      <c r="B121" s="70" t="s">
        <v>123</v>
      </c>
      <c r="C121" s="391">
        <v>1.002001007E+18</v>
      </c>
      <c r="D121" s="71" t="s">
        <v>302</v>
      </c>
      <c r="E121" s="72" t="s">
        <v>398</v>
      </c>
      <c r="F121" s="72" t="s">
        <v>400</v>
      </c>
      <c r="G121" s="56">
        <f>IF(F121="I",IFERROR(VLOOKUP(D121,'BG 032022'!A:E,5,FALSE),0),0)</f>
        <v>0</v>
      </c>
      <c r="H121" s="56">
        <f>IF(F121="I",IFERROR(VLOOKUP(D121,'BG 032022'!A:E,3,FALSE),0),0)</f>
        <v>252345449.97999999</v>
      </c>
    </row>
    <row r="122" spans="1:8" s="73" customFormat="1" ht="12" customHeight="1">
      <c r="A122" s="70" t="s">
        <v>2</v>
      </c>
      <c r="B122" s="70" t="s">
        <v>123</v>
      </c>
      <c r="C122" s="391">
        <v>1.002001007E+18</v>
      </c>
      <c r="D122" s="71" t="s">
        <v>303</v>
      </c>
      <c r="E122" s="72" t="s">
        <v>398</v>
      </c>
      <c r="F122" s="72" t="s">
        <v>400</v>
      </c>
      <c r="G122" s="56">
        <f>IF(F122="I",IFERROR(VLOOKUP(D122,'BG 032022'!A:E,5,FALSE),0),0)</f>
        <v>0</v>
      </c>
      <c r="H122" s="56">
        <f>IF(F122="I",IFERROR(VLOOKUP(D122,'BG 032022'!A:E,3,FALSE),0),0)</f>
        <v>252345449.97999999</v>
      </c>
    </row>
    <row r="123" spans="1:8" s="73" customFormat="1" ht="12" customHeight="1">
      <c r="A123" s="70" t="s">
        <v>2</v>
      </c>
      <c r="B123" s="70" t="s">
        <v>123</v>
      </c>
      <c r="C123" s="391">
        <v>1.002001007E+18</v>
      </c>
      <c r="D123" s="71" t="s">
        <v>304</v>
      </c>
      <c r="E123" s="72" t="s">
        <v>398</v>
      </c>
      <c r="F123" s="72" t="s">
        <v>400</v>
      </c>
      <c r="G123" s="56">
        <f>IF(F123="I",IFERROR(VLOOKUP(D123,'BG 032022'!A:E,5,FALSE),0),0)</f>
        <v>0</v>
      </c>
      <c r="H123" s="56">
        <f>IF(F123="I",IFERROR(VLOOKUP(D123,'BG 032022'!A:E,3,FALSE),0),0)</f>
        <v>151407269.99000001</v>
      </c>
    </row>
    <row r="124" spans="1:8" s="73" customFormat="1" ht="12" customHeight="1">
      <c r="A124" s="70" t="s">
        <v>2</v>
      </c>
      <c r="B124" s="70" t="s">
        <v>123</v>
      </c>
      <c r="C124" s="391">
        <v>1.002001007E+18</v>
      </c>
      <c r="D124" s="71" t="s">
        <v>305</v>
      </c>
      <c r="E124" s="72" t="s">
        <v>398</v>
      </c>
      <c r="F124" s="72" t="s">
        <v>400</v>
      </c>
      <c r="G124" s="56">
        <f>IF(F124="I",IFERROR(VLOOKUP(D124,'BG 032022'!A:E,5,FALSE),0),0)</f>
        <v>0</v>
      </c>
      <c r="H124" s="56">
        <f>IF(F124="I",IFERROR(VLOOKUP(D124,'BG 032022'!A:E,3,FALSE),0),0)</f>
        <v>151407269.99000001</v>
      </c>
    </row>
    <row r="125" spans="1:8" s="73" customFormat="1" ht="12" customHeight="1">
      <c r="A125" s="70" t="s">
        <v>2</v>
      </c>
      <c r="B125" s="70" t="s">
        <v>123</v>
      </c>
      <c r="C125" s="391">
        <v>1.002001007E+18</v>
      </c>
      <c r="D125" s="71" t="s">
        <v>306</v>
      </c>
      <c r="E125" s="72" t="s">
        <v>398</v>
      </c>
      <c r="F125" s="72" t="s">
        <v>400</v>
      </c>
      <c r="G125" s="56">
        <f>IF(F125="I",IFERROR(VLOOKUP(D125,'BG 032022'!A:E,5,FALSE),0),0)</f>
        <v>0</v>
      </c>
      <c r="H125" s="56">
        <f>IF(F125="I",IFERROR(VLOOKUP(D125,'BG 032022'!A:E,3,FALSE),0),0)</f>
        <v>151407269.99000001</v>
      </c>
    </row>
    <row r="126" spans="1:8" s="73" customFormat="1" ht="12" customHeight="1">
      <c r="A126" s="70" t="s">
        <v>2</v>
      </c>
      <c r="B126" s="70" t="s">
        <v>123</v>
      </c>
      <c r="C126" s="391">
        <v>1.002001007E+18</v>
      </c>
      <c r="D126" s="71" t="s">
        <v>307</v>
      </c>
      <c r="E126" s="72" t="s">
        <v>398</v>
      </c>
      <c r="F126" s="72" t="s">
        <v>400</v>
      </c>
      <c r="G126" s="56">
        <f>IF(F126="I",IFERROR(VLOOKUP(D126,'BG 032022'!A:E,5,FALSE),0),0)</f>
        <v>0</v>
      </c>
      <c r="H126" s="56">
        <f>IF(F126="I",IFERROR(VLOOKUP(D126,'BG 032022'!A:E,3,FALSE),0),0)</f>
        <v>151407269.99000001</v>
      </c>
    </row>
    <row r="127" spans="1:8" s="73" customFormat="1" ht="12" customHeight="1">
      <c r="A127" s="70" t="s">
        <v>2</v>
      </c>
      <c r="B127" s="70" t="s">
        <v>123</v>
      </c>
      <c r="C127" s="391">
        <v>1.002001007E+18</v>
      </c>
      <c r="D127" s="71" t="s">
        <v>308</v>
      </c>
      <c r="E127" s="72" t="s">
        <v>398</v>
      </c>
      <c r="F127" s="72" t="s">
        <v>400</v>
      </c>
      <c r="G127" s="56">
        <f>IF(F127="I",IFERROR(VLOOKUP(D127,'BG 032022'!A:E,5,FALSE),0),0)</f>
        <v>0</v>
      </c>
      <c r="H127" s="56">
        <f>IF(F127="I",IFERROR(VLOOKUP(D127,'BG 032022'!A:E,3,FALSE),0),0)</f>
        <v>151407269.99000001</v>
      </c>
    </row>
    <row r="128" spans="1:8" s="73" customFormat="1" ht="12" customHeight="1">
      <c r="A128" s="70" t="s">
        <v>2</v>
      </c>
      <c r="B128" s="70" t="s">
        <v>123</v>
      </c>
      <c r="C128" s="391">
        <v>1.002001007E+18</v>
      </c>
      <c r="D128" s="71" t="s">
        <v>309</v>
      </c>
      <c r="E128" s="72" t="s">
        <v>398</v>
      </c>
      <c r="F128" s="72" t="s">
        <v>400</v>
      </c>
      <c r="G128" s="56">
        <f>IF(F128="I",IFERROR(VLOOKUP(D128,'BG 032022'!A:E,5,FALSE),0),0)</f>
        <v>0</v>
      </c>
      <c r="H128" s="56">
        <f>IF(F128="I",IFERROR(VLOOKUP(D128,'BG 032022'!A:E,3,FALSE),0),0)</f>
        <v>253222285.53</v>
      </c>
    </row>
    <row r="129" spans="1:8" s="73" customFormat="1" ht="12" customHeight="1">
      <c r="A129" s="70" t="s">
        <v>2</v>
      </c>
      <c r="B129" s="70" t="s">
        <v>123</v>
      </c>
      <c r="C129" s="391">
        <v>1.002001007E+18</v>
      </c>
      <c r="D129" s="71" t="s">
        <v>310</v>
      </c>
      <c r="E129" s="72" t="s">
        <v>398</v>
      </c>
      <c r="F129" s="72" t="s">
        <v>400</v>
      </c>
      <c r="G129" s="56">
        <f>IF(F129="I",IFERROR(VLOOKUP(D129,'BG 032022'!A:E,5,FALSE),0),0)</f>
        <v>0</v>
      </c>
      <c r="H129" s="56">
        <f>IF(F129="I",IFERROR(VLOOKUP(D129,'BG 032022'!A:E,3,FALSE),0),0)</f>
        <v>253222285.53</v>
      </c>
    </row>
    <row r="130" spans="1:8" s="73" customFormat="1" ht="12" customHeight="1">
      <c r="A130" s="70" t="s">
        <v>2</v>
      </c>
      <c r="B130" s="70" t="s">
        <v>123</v>
      </c>
      <c r="C130" s="391">
        <v>1.002001007E+18</v>
      </c>
      <c r="D130" s="71" t="s">
        <v>311</v>
      </c>
      <c r="E130" s="72" t="s">
        <v>398</v>
      </c>
      <c r="F130" s="72" t="s">
        <v>400</v>
      </c>
      <c r="G130" s="56">
        <f>IF(F130="I",IFERROR(VLOOKUP(D130,'BG 032022'!A:E,5,FALSE),0),0)</f>
        <v>0</v>
      </c>
      <c r="H130" s="56">
        <f>IF(F130="I",IFERROR(VLOOKUP(D130,'BG 032022'!A:E,3,FALSE),0),0)</f>
        <v>253222285.53</v>
      </c>
    </row>
    <row r="131" spans="1:8" s="73" customFormat="1" ht="12" customHeight="1">
      <c r="A131" s="70" t="s">
        <v>2</v>
      </c>
      <c r="B131" s="70" t="s">
        <v>123</v>
      </c>
      <c r="C131" s="391">
        <v>1.002001007E+18</v>
      </c>
      <c r="D131" s="71" t="s">
        <v>312</v>
      </c>
      <c r="E131" s="72" t="s">
        <v>398</v>
      </c>
      <c r="F131" s="72" t="s">
        <v>400</v>
      </c>
      <c r="G131" s="56">
        <f>IF(F131="I",IFERROR(VLOOKUP(D131,'BG 032022'!A:E,5,FALSE),0),0)</f>
        <v>0</v>
      </c>
      <c r="H131" s="56">
        <f>IF(F131="I",IFERROR(VLOOKUP(D131,'BG 032022'!A:E,3,FALSE),0),0)</f>
        <v>253222285.53</v>
      </c>
    </row>
    <row r="132" spans="1:8" s="73" customFormat="1" ht="12" customHeight="1">
      <c r="A132" s="70" t="s">
        <v>2</v>
      </c>
      <c r="B132" s="70" t="s">
        <v>123</v>
      </c>
      <c r="C132" s="391">
        <v>1.002001007E+18</v>
      </c>
      <c r="D132" s="71" t="s">
        <v>313</v>
      </c>
      <c r="E132" s="72" t="s">
        <v>398</v>
      </c>
      <c r="F132" s="72" t="s">
        <v>400</v>
      </c>
      <c r="G132" s="56">
        <f>IF(F132="I",IFERROR(VLOOKUP(D132,'BG 032022'!A:E,5,FALSE),0),0)</f>
        <v>0</v>
      </c>
      <c r="H132" s="56">
        <f>IF(F132="I",IFERROR(VLOOKUP(D132,'BG 032022'!A:E,3,FALSE),0),0)</f>
        <v>253222285.53</v>
      </c>
    </row>
    <row r="133" spans="1:8" s="73" customFormat="1" ht="12" customHeight="1">
      <c r="A133" s="70" t="s">
        <v>2</v>
      </c>
      <c r="B133" s="70" t="s">
        <v>123</v>
      </c>
      <c r="C133" s="391">
        <v>1.002001007E+18</v>
      </c>
      <c r="D133" s="71" t="s">
        <v>314</v>
      </c>
      <c r="E133" s="72" t="s">
        <v>398</v>
      </c>
      <c r="F133" s="72" t="s">
        <v>400</v>
      </c>
      <c r="G133" s="56">
        <f>IF(F133="I",IFERROR(VLOOKUP(D133,'BG 032022'!A:E,5,FALSE),0),0)</f>
        <v>0</v>
      </c>
      <c r="H133" s="56">
        <f>IF(F133="I",IFERROR(VLOOKUP(D133,'BG 032022'!A:E,3,FALSE),0),0)</f>
        <v>151933371.31999999</v>
      </c>
    </row>
    <row r="134" spans="1:8" s="73" customFormat="1" ht="12" customHeight="1">
      <c r="A134" s="70" t="s">
        <v>2</v>
      </c>
      <c r="B134" s="70" t="s">
        <v>123</v>
      </c>
      <c r="C134" s="391">
        <v>1.002001007E+18</v>
      </c>
      <c r="D134" s="71" t="s">
        <v>315</v>
      </c>
      <c r="E134" s="72" t="s">
        <v>398</v>
      </c>
      <c r="F134" s="72" t="s">
        <v>400</v>
      </c>
      <c r="G134" s="56">
        <f>IF(F134="I",IFERROR(VLOOKUP(D134,'BG 032022'!A:E,5,FALSE),0),0)</f>
        <v>0</v>
      </c>
      <c r="H134" s="56">
        <f>IF(F134="I",IFERROR(VLOOKUP(D134,'BG 032022'!A:E,3,FALSE),0),0)</f>
        <v>151933371.31999999</v>
      </c>
    </row>
    <row r="135" spans="1:8" s="73" customFormat="1" ht="12" customHeight="1">
      <c r="A135" s="70" t="s">
        <v>2</v>
      </c>
      <c r="B135" s="70" t="s">
        <v>123</v>
      </c>
      <c r="C135" s="391">
        <v>1.002001007E+18</v>
      </c>
      <c r="D135" s="71" t="s">
        <v>316</v>
      </c>
      <c r="E135" s="72" t="s">
        <v>398</v>
      </c>
      <c r="F135" s="72" t="s">
        <v>400</v>
      </c>
      <c r="G135" s="56">
        <f>IF(F135="I",IFERROR(VLOOKUP(D135,'BG 032022'!A:E,5,FALSE),0),0)</f>
        <v>0</v>
      </c>
      <c r="H135" s="56">
        <f>IF(F135="I",IFERROR(VLOOKUP(D135,'BG 032022'!A:E,3,FALSE),0),0)</f>
        <v>151933371.31999999</v>
      </c>
    </row>
    <row r="136" spans="1:8" s="73" customFormat="1" ht="12" customHeight="1">
      <c r="A136" s="70" t="s">
        <v>2</v>
      </c>
      <c r="B136" s="70" t="s">
        <v>123</v>
      </c>
      <c r="C136" s="391">
        <v>1.002001007E+18</v>
      </c>
      <c r="D136" s="71" t="s">
        <v>317</v>
      </c>
      <c r="E136" s="72" t="s">
        <v>398</v>
      </c>
      <c r="F136" s="72" t="s">
        <v>400</v>
      </c>
      <c r="G136" s="56">
        <f>IF(F136="I",IFERROR(VLOOKUP(D136,'BG 032022'!A:E,5,FALSE),0),0)</f>
        <v>0</v>
      </c>
      <c r="H136" s="56">
        <f>IF(F136="I",IFERROR(VLOOKUP(D136,'BG 032022'!A:E,3,FALSE),0),0)</f>
        <v>151933371.31999999</v>
      </c>
    </row>
    <row r="137" spans="1:8" s="73" customFormat="1" ht="12" customHeight="1">
      <c r="A137" s="70" t="s">
        <v>2</v>
      </c>
      <c r="B137" s="70" t="s">
        <v>123</v>
      </c>
      <c r="C137" s="391">
        <v>1.002001007E+18</v>
      </c>
      <c r="D137" s="71" t="s">
        <v>318</v>
      </c>
      <c r="E137" s="72" t="s">
        <v>398</v>
      </c>
      <c r="F137" s="72" t="s">
        <v>400</v>
      </c>
      <c r="G137" s="56">
        <f>IF(F137="I",IFERROR(VLOOKUP(D137,'BG 032022'!A:E,5,FALSE),0),0)</f>
        <v>0</v>
      </c>
      <c r="H137" s="56">
        <f>IF(F137="I",IFERROR(VLOOKUP(D137,'BG 032022'!A:E,3,FALSE),0),0)</f>
        <v>151933371.31999999</v>
      </c>
    </row>
    <row r="138" spans="1:8" s="73" customFormat="1" ht="12" customHeight="1">
      <c r="A138" s="70" t="s">
        <v>2</v>
      </c>
      <c r="B138" s="70" t="s">
        <v>123</v>
      </c>
      <c r="C138" s="391">
        <v>1.002001007E+18</v>
      </c>
      <c r="D138" s="71" t="s">
        <v>436</v>
      </c>
      <c r="E138" s="72" t="s">
        <v>398</v>
      </c>
      <c r="F138" s="72" t="s">
        <v>400</v>
      </c>
      <c r="G138" s="56">
        <f>IF(F138="I",IFERROR(VLOOKUP(D138,'BG 032022'!A:E,5,FALSE),0),0)</f>
        <v>564798653.21999991</v>
      </c>
      <c r="H138" s="56">
        <f>IF(F138="I",IFERROR(VLOOKUP(D138,'BG 032022'!A:E,3,FALSE),0),0)</f>
        <v>574809644.80999994</v>
      </c>
    </row>
    <row r="139" spans="1:8" s="73" customFormat="1" ht="12" customHeight="1">
      <c r="A139" s="70" t="s">
        <v>2</v>
      </c>
      <c r="B139" s="70" t="s">
        <v>123</v>
      </c>
      <c r="C139" s="391">
        <v>1.002001007E+18</v>
      </c>
      <c r="D139" s="71" t="s">
        <v>437</v>
      </c>
      <c r="E139" s="72" t="s">
        <v>398</v>
      </c>
      <c r="F139" s="72" t="s">
        <v>400</v>
      </c>
      <c r="G139" s="56">
        <f>IF(F139="I",IFERROR(VLOOKUP(D139,'BG 032022'!A:E,5,FALSE),0),0)</f>
        <v>564798653.21999991</v>
      </c>
      <c r="H139" s="56">
        <f>IF(F139="I",IFERROR(VLOOKUP(D139,'BG 032022'!A:E,3,FALSE),0),0)</f>
        <v>574809644.80999994</v>
      </c>
    </row>
    <row r="140" spans="1:8" s="73" customFormat="1" ht="12" customHeight="1">
      <c r="A140" s="70" t="s">
        <v>2</v>
      </c>
      <c r="B140" s="70" t="s">
        <v>123</v>
      </c>
      <c r="C140" s="391">
        <v>1.002001007E+18</v>
      </c>
      <c r="D140" s="71" t="s">
        <v>438</v>
      </c>
      <c r="E140" s="72" t="s">
        <v>398</v>
      </c>
      <c r="F140" s="72" t="s">
        <v>400</v>
      </c>
      <c r="G140" s="56">
        <f>IF(F140="I",IFERROR(VLOOKUP(D140,'BG 032022'!A:E,5,FALSE),0),0)</f>
        <v>564798653.21999991</v>
      </c>
      <c r="H140" s="56">
        <f>IF(F140="I",IFERROR(VLOOKUP(D140,'BG 032022'!A:E,3,FALSE),0),0)</f>
        <v>574809644.80999994</v>
      </c>
    </row>
    <row r="141" spans="1:8" s="73" customFormat="1" ht="12" customHeight="1">
      <c r="A141" s="70" t="s">
        <v>2</v>
      </c>
      <c r="B141" s="70" t="s">
        <v>123</v>
      </c>
      <c r="C141" s="391">
        <v>1.002001007E+18</v>
      </c>
      <c r="D141" s="71" t="s">
        <v>439</v>
      </c>
      <c r="E141" s="72" t="s">
        <v>398</v>
      </c>
      <c r="F141" s="72" t="s">
        <v>400</v>
      </c>
      <c r="G141" s="56">
        <f>IF(F141="I",IFERROR(VLOOKUP(D141,'BG 032022'!A:E,5,FALSE),0),0)</f>
        <v>564795944.5</v>
      </c>
      <c r="H141" s="56">
        <f>IF(F141="I",IFERROR(VLOOKUP(D141,'BG 032022'!A:E,3,FALSE),0),0)</f>
        <v>574806609.61000001</v>
      </c>
    </row>
    <row r="142" spans="1:8" s="73" customFormat="1" ht="12" customHeight="1">
      <c r="A142" s="70" t="s">
        <v>2</v>
      </c>
      <c r="B142" s="70" t="s">
        <v>123</v>
      </c>
      <c r="C142" s="391">
        <v>1.002001007E+18</v>
      </c>
      <c r="D142" s="71" t="s">
        <v>471</v>
      </c>
      <c r="E142" s="72" t="s">
        <v>398</v>
      </c>
      <c r="F142" s="72" t="s">
        <v>400</v>
      </c>
      <c r="G142" s="56">
        <f>IF(F142="I",IFERROR(VLOOKUP(D142,'BG 032022'!A:E,5,FALSE),0),0)</f>
        <v>548438071.50999999</v>
      </c>
      <c r="H142" s="56">
        <f>IF(F142="I",IFERROR(VLOOKUP(D142,'BG 032022'!A:E,3,FALSE),0),0)</f>
        <v>558032577.59000003</v>
      </c>
    </row>
    <row r="143" spans="1:8" s="73" customFormat="1" ht="12" customHeight="1">
      <c r="A143" s="70" t="s">
        <v>2</v>
      </c>
      <c r="B143" s="70" t="s">
        <v>123</v>
      </c>
      <c r="C143" s="391">
        <v>1.002001007E+18</v>
      </c>
      <c r="D143" s="71" t="s">
        <v>440</v>
      </c>
      <c r="E143" s="72" t="s">
        <v>398</v>
      </c>
      <c r="F143" s="72" t="s">
        <v>400</v>
      </c>
      <c r="G143" s="56">
        <f>IF(F143="I",IFERROR(VLOOKUP(D143,'BG 032022'!A:E,5,FALSE),0),0)</f>
        <v>539581839.72000003</v>
      </c>
      <c r="H143" s="56">
        <f>IF(F143="I",IFERROR(VLOOKUP(D143,'BG 032022'!A:E,3,FALSE),0),0)</f>
        <v>549145600.09000003</v>
      </c>
    </row>
    <row r="144" spans="1:8" s="73" customFormat="1" ht="12" customHeight="1">
      <c r="A144" s="70" t="s">
        <v>2</v>
      </c>
      <c r="B144" s="70" t="s">
        <v>123</v>
      </c>
      <c r="C144" s="391">
        <v>1.002001007E+18</v>
      </c>
      <c r="D144" s="71" t="s">
        <v>441</v>
      </c>
      <c r="E144" s="72" t="s">
        <v>398</v>
      </c>
      <c r="F144" s="72" t="s">
        <v>400</v>
      </c>
      <c r="G144" s="56">
        <f>IF(F144="I",IFERROR(VLOOKUP(D144,'BG 032022'!A:E,5,FALSE),0),0)</f>
        <v>503477226.40999997</v>
      </c>
      <c r="H144" s="56">
        <f>IF(F144="I",IFERROR(VLOOKUP(D144,'BG 032022'!A:E,3,FALSE),0),0)</f>
        <v>512124216.88</v>
      </c>
    </row>
    <row r="145" spans="1:8" s="73" customFormat="1" ht="12" customHeight="1">
      <c r="A145" s="70" t="s">
        <v>2</v>
      </c>
      <c r="B145" s="70" t="s">
        <v>123</v>
      </c>
      <c r="C145" s="391">
        <v>1.002001007E+18</v>
      </c>
      <c r="D145" s="71" t="s">
        <v>442</v>
      </c>
      <c r="E145" s="72" t="s">
        <v>398</v>
      </c>
      <c r="F145" s="72" t="s">
        <v>400</v>
      </c>
      <c r="G145" s="56">
        <f>IF(F145="I",IFERROR(VLOOKUP(D145,'BG 032022'!A:E,5,FALSE),0),0)</f>
        <v>503477226.40999997</v>
      </c>
      <c r="H145" s="56">
        <f>IF(F145="I",IFERROR(VLOOKUP(D145,'BG 032022'!A:E,3,FALSE),0),0)</f>
        <v>512124216.88</v>
      </c>
    </row>
    <row r="146" spans="1:8" s="73" customFormat="1" ht="12" customHeight="1">
      <c r="A146" s="70" t="s">
        <v>2</v>
      </c>
      <c r="B146" s="70" t="s">
        <v>123</v>
      </c>
      <c r="C146" s="391">
        <v>1.002001007E+18</v>
      </c>
      <c r="D146" s="71" t="s">
        <v>443</v>
      </c>
      <c r="E146" s="72" t="s">
        <v>398</v>
      </c>
      <c r="F146" s="72" t="s">
        <v>400</v>
      </c>
      <c r="G146" s="56">
        <f>IF(F146="I",IFERROR(VLOOKUP(D146,'BG 032022'!A:E,5,FALSE),0),0)</f>
        <v>503477226.40999997</v>
      </c>
      <c r="H146" s="56">
        <f>IF(F146="I",IFERROR(VLOOKUP(D146,'BG 032022'!A:E,3,FALSE),0),0)</f>
        <v>512124216.88</v>
      </c>
    </row>
    <row r="147" spans="1:8" s="73" customFormat="1" ht="12" customHeight="1">
      <c r="A147" s="70" t="s">
        <v>2</v>
      </c>
      <c r="B147" s="70" t="s">
        <v>123</v>
      </c>
      <c r="C147" s="391">
        <v>1.002001007E+18</v>
      </c>
      <c r="D147" s="71" t="s">
        <v>444</v>
      </c>
      <c r="E147" s="72" t="s">
        <v>398</v>
      </c>
      <c r="F147" s="72" t="s">
        <v>400</v>
      </c>
      <c r="G147" s="56">
        <f>IF(F147="I",IFERROR(VLOOKUP(D147,'BG 032022'!A:E,5,FALSE),0),0)</f>
        <v>503477226.40999997</v>
      </c>
      <c r="H147" s="56">
        <f>IF(F147="I",IFERROR(VLOOKUP(D147,'BG 032022'!A:E,3,FALSE),0),0)</f>
        <v>512124216.88</v>
      </c>
    </row>
    <row r="148" spans="1:8" s="73" customFormat="1" ht="12" customHeight="1">
      <c r="A148" s="70" t="s">
        <v>2</v>
      </c>
      <c r="B148" s="70" t="s">
        <v>123</v>
      </c>
      <c r="C148" s="391">
        <v>1.002001007E+18</v>
      </c>
      <c r="D148" s="71" t="s">
        <v>472</v>
      </c>
      <c r="E148" s="72" t="s">
        <v>398</v>
      </c>
      <c r="F148" s="72" t="s">
        <v>400</v>
      </c>
      <c r="G148" s="56">
        <f>IF(F148="I",IFERROR(VLOOKUP(D148,'BG 032022'!A:E,5,FALSE),0),0)</f>
        <v>503423806.94</v>
      </c>
      <c r="H148" s="56">
        <f>IF(F148="I",IFERROR(VLOOKUP(D148,'BG 032022'!A:E,3,FALSE),0),0)</f>
        <v>512064531.54000002</v>
      </c>
    </row>
    <row r="149" spans="1:8" s="73" customFormat="1" ht="12" customHeight="1">
      <c r="A149" s="70" t="s">
        <v>2</v>
      </c>
      <c r="B149" s="70" t="s">
        <v>123</v>
      </c>
      <c r="C149" s="391">
        <v>1.002001007E+18</v>
      </c>
      <c r="D149" s="71" t="s">
        <v>473</v>
      </c>
      <c r="E149" s="72" t="s">
        <v>398</v>
      </c>
      <c r="F149" s="72" t="s">
        <v>400</v>
      </c>
      <c r="G149" s="56">
        <f>IF(F149="I",IFERROR(VLOOKUP(D149,'BG 032022'!A:E,5,FALSE),0),0)</f>
        <v>503423806.94</v>
      </c>
      <c r="H149" s="56">
        <f>IF(F149="I",IFERROR(VLOOKUP(D149,'BG 032022'!A:E,3,FALSE),0),0)</f>
        <v>512064531.54000002</v>
      </c>
    </row>
    <row r="150" spans="1:8" s="73" customFormat="1" ht="12" customHeight="1">
      <c r="A150" s="70" t="s">
        <v>2</v>
      </c>
      <c r="B150" s="70" t="s">
        <v>123</v>
      </c>
      <c r="C150" s="391">
        <v>1.002001007E+18</v>
      </c>
      <c r="D150" s="71" t="s">
        <v>474</v>
      </c>
      <c r="E150" s="72" t="s">
        <v>398</v>
      </c>
      <c r="F150" s="72" t="s">
        <v>400</v>
      </c>
      <c r="G150" s="56">
        <f>IF(F150="I",IFERROR(VLOOKUP(D150,'BG 032022'!A:E,5,FALSE),0),0)</f>
        <v>503423806.94</v>
      </c>
      <c r="H150" s="56">
        <f>IF(F150="I",IFERROR(VLOOKUP(D150,'BG 032022'!A:E,3,FALSE),0),0)</f>
        <v>512064531.54000002</v>
      </c>
    </row>
    <row r="151" spans="1:8" s="73" customFormat="1" ht="12" customHeight="1">
      <c r="A151" s="70" t="s">
        <v>2</v>
      </c>
      <c r="B151" s="70" t="s">
        <v>123</v>
      </c>
      <c r="C151" s="391">
        <v>1.002001007E+18</v>
      </c>
      <c r="D151" s="71" t="s">
        <v>475</v>
      </c>
      <c r="E151" s="72" t="s">
        <v>398</v>
      </c>
      <c r="F151" s="72" t="s">
        <v>400</v>
      </c>
      <c r="G151" s="56">
        <f>IF(F151="I",IFERROR(VLOOKUP(D151,'BG 032022'!A:E,5,FALSE),0),0)</f>
        <v>503423806.94</v>
      </c>
      <c r="H151" s="56">
        <f>IF(F151="I",IFERROR(VLOOKUP(D151,'BG 032022'!A:E,3,FALSE),0),0)</f>
        <v>512064531.54000002</v>
      </c>
    </row>
    <row r="152" spans="1:8" s="73" customFormat="1" ht="12" customHeight="1">
      <c r="A152" s="70" t="s">
        <v>2</v>
      </c>
      <c r="B152" s="70" t="s">
        <v>123</v>
      </c>
      <c r="C152" s="391">
        <v>1.002001007E+18</v>
      </c>
      <c r="D152" s="71" t="s">
        <v>476</v>
      </c>
      <c r="E152" s="72" t="s">
        <v>398</v>
      </c>
      <c r="F152" s="72" t="s">
        <v>400</v>
      </c>
      <c r="G152" s="56">
        <f>IF(F152="I",IFERROR(VLOOKUP(D152,'BG 032022'!A:E,5,FALSE),0),0)</f>
        <v>503423806.94</v>
      </c>
      <c r="H152" s="56">
        <f>IF(F152="I",IFERROR(VLOOKUP(D152,'BG 032022'!A:E,3,FALSE),0),0)</f>
        <v>512064531.54000002</v>
      </c>
    </row>
    <row r="153" spans="1:8" s="73" customFormat="1" ht="12" customHeight="1">
      <c r="A153" s="70" t="s">
        <v>2</v>
      </c>
      <c r="B153" s="70" t="s">
        <v>123</v>
      </c>
      <c r="C153" s="391">
        <v>1.002001007E+18</v>
      </c>
      <c r="D153" s="71" t="s">
        <v>445</v>
      </c>
      <c r="E153" s="72" t="s">
        <v>398</v>
      </c>
      <c r="F153" s="72" t="s">
        <v>400</v>
      </c>
      <c r="G153" s="56">
        <f>IF(F153="I",IFERROR(VLOOKUP(D153,'BG 032022'!A:E,5,FALSE),0),0)</f>
        <v>503391832.67000002</v>
      </c>
      <c r="H153" s="56">
        <f>IF(F153="I",IFERROR(VLOOKUP(D153,'BG 032022'!A:E,3,FALSE),0),0)</f>
        <v>512028807.19</v>
      </c>
    </row>
    <row r="154" spans="1:8" s="73" customFormat="1" ht="12" customHeight="1">
      <c r="A154" s="70" t="s">
        <v>2</v>
      </c>
      <c r="B154" s="70" t="s">
        <v>123</v>
      </c>
      <c r="C154" s="391">
        <v>1.002001007E+18</v>
      </c>
      <c r="D154" s="71" t="s">
        <v>446</v>
      </c>
      <c r="E154" s="72" t="s">
        <v>398</v>
      </c>
      <c r="F154" s="72" t="s">
        <v>400</v>
      </c>
      <c r="G154" s="56">
        <f>IF(F154="I",IFERROR(VLOOKUP(D154,'BG 032022'!A:E,5,FALSE),0),0)</f>
        <v>503391832.67000002</v>
      </c>
      <c r="H154" s="56">
        <f>IF(F154="I",IFERROR(VLOOKUP(D154,'BG 032022'!A:E,3,FALSE),0),0)</f>
        <v>512028807.19</v>
      </c>
    </row>
    <row r="155" spans="1:8" s="73" customFormat="1" ht="12" customHeight="1">
      <c r="A155" s="70" t="s">
        <v>2</v>
      </c>
      <c r="B155" s="70" t="s">
        <v>123</v>
      </c>
      <c r="C155" s="391">
        <v>1.002001007E+18</v>
      </c>
      <c r="D155" s="71" t="s">
        <v>447</v>
      </c>
      <c r="E155" s="72" t="s">
        <v>398</v>
      </c>
      <c r="F155" s="72" t="s">
        <v>400</v>
      </c>
      <c r="G155" s="56">
        <f>IF(F155="I",IFERROR(VLOOKUP(D155,'BG 032022'!A:E,5,FALSE),0),0)</f>
        <v>503391832.67000002</v>
      </c>
      <c r="H155" s="56">
        <f>IF(F155="I",IFERROR(VLOOKUP(D155,'BG 032022'!A:E,3,FALSE),0),0)</f>
        <v>512028807.19</v>
      </c>
    </row>
    <row r="156" spans="1:8" s="73" customFormat="1" ht="12" customHeight="1">
      <c r="A156" s="70" t="s">
        <v>2</v>
      </c>
      <c r="B156" s="70" t="s">
        <v>123</v>
      </c>
      <c r="C156" s="391">
        <v>1.002001007E+18</v>
      </c>
      <c r="D156" s="71" t="s">
        <v>448</v>
      </c>
      <c r="E156" s="72" t="s">
        <v>398</v>
      </c>
      <c r="F156" s="72" t="s">
        <v>400</v>
      </c>
      <c r="G156" s="56">
        <f>IF(F156="I",IFERROR(VLOOKUP(D156,'BG 032022'!A:E,5,FALSE),0),0)</f>
        <v>503391832.67000002</v>
      </c>
      <c r="H156" s="56">
        <f>IF(F156="I",IFERROR(VLOOKUP(D156,'BG 032022'!A:E,3,FALSE),0),0)</f>
        <v>512028807.19</v>
      </c>
    </row>
    <row r="157" spans="1:8" s="73" customFormat="1" ht="12" customHeight="1">
      <c r="A157" s="70" t="s">
        <v>2</v>
      </c>
      <c r="B157" s="70" t="s">
        <v>123</v>
      </c>
      <c r="C157" s="391">
        <v>1.002001007E+18</v>
      </c>
      <c r="D157" s="71" t="s">
        <v>449</v>
      </c>
      <c r="E157" s="72" t="s">
        <v>398</v>
      </c>
      <c r="F157" s="72" t="s">
        <v>400</v>
      </c>
      <c r="G157" s="56">
        <f>IF(F157="I",IFERROR(VLOOKUP(D157,'BG 032022'!A:E,5,FALSE),0),0)</f>
        <v>503391832.67000002</v>
      </c>
      <c r="H157" s="56">
        <f>IF(F157="I",IFERROR(VLOOKUP(D157,'BG 032022'!A:E,3,FALSE),0),0)</f>
        <v>512028807.19</v>
      </c>
    </row>
    <row r="158" spans="1:8" s="73" customFormat="1" ht="12" customHeight="1">
      <c r="A158" s="70" t="s">
        <v>2</v>
      </c>
      <c r="B158" s="70" t="s">
        <v>123</v>
      </c>
      <c r="C158" s="391">
        <v>1.002001007E+18</v>
      </c>
      <c r="D158" s="71" t="s">
        <v>450</v>
      </c>
      <c r="E158" s="72" t="s">
        <v>398</v>
      </c>
      <c r="F158" s="72" t="s">
        <v>400</v>
      </c>
      <c r="G158" s="56">
        <f>IF(F158="I",IFERROR(VLOOKUP(D158,'BG 032022'!A:E,5,FALSE),0),0)</f>
        <v>0</v>
      </c>
      <c r="H158" s="56">
        <f>IF(F158="I",IFERROR(VLOOKUP(D158,'BG 032022'!A:E,3,FALSE),0),0)</f>
        <v>509658830.49000001</v>
      </c>
    </row>
    <row r="159" spans="1:8" s="73" customFormat="1" ht="12" customHeight="1">
      <c r="A159" s="70" t="s">
        <v>2</v>
      </c>
      <c r="B159" s="70" t="s">
        <v>123</v>
      </c>
      <c r="C159" s="391">
        <v>1.002001007E+18</v>
      </c>
      <c r="D159" s="71" t="s">
        <v>451</v>
      </c>
      <c r="E159" s="72" t="s">
        <v>398</v>
      </c>
      <c r="F159" s="72" t="s">
        <v>400</v>
      </c>
      <c r="G159" s="56">
        <f>IF(F159="I",IFERROR(VLOOKUP(D159,'BG 032022'!A:E,5,FALSE),0),0)</f>
        <v>0</v>
      </c>
      <c r="H159" s="56">
        <f>IF(F159="I",IFERROR(VLOOKUP(D159,'BG 032022'!A:E,3,FALSE),0),0)</f>
        <v>509658830.49000001</v>
      </c>
    </row>
    <row r="160" spans="1:8" s="73" customFormat="1" ht="12" customHeight="1">
      <c r="A160" s="70" t="s">
        <v>2</v>
      </c>
      <c r="B160" s="70" t="s">
        <v>123</v>
      </c>
      <c r="C160" s="391">
        <v>1.002001007E+18</v>
      </c>
      <c r="D160" s="71" t="s">
        <v>452</v>
      </c>
      <c r="E160" s="72" t="s">
        <v>398</v>
      </c>
      <c r="F160" s="72" t="s">
        <v>400</v>
      </c>
      <c r="G160" s="56">
        <f>IF(F160="I",IFERROR(VLOOKUP(D160,'BG 032022'!A:E,5,FALSE),0),0)</f>
        <v>0</v>
      </c>
      <c r="H160" s="56">
        <f>IF(F160="I",IFERROR(VLOOKUP(D160,'BG 032022'!A:E,3,FALSE),0),0)</f>
        <v>505521209.25</v>
      </c>
    </row>
    <row r="161" spans="1:8" s="73" customFormat="1" ht="12" customHeight="1">
      <c r="A161" s="70" t="s">
        <v>2</v>
      </c>
      <c r="B161" s="70" t="s">
        <v>123</v>
      </c>
      <c r="C161" s="391">
        <v>1.002001007E+18</v>
      </c>
      <c r="D161" s="71" t="s">
        <v>453</v>
      </c>
      <c r="E161" s="72" t="s">
        <v>398</v>
      </c>
      <c r="F161" s="72" t="s">
        <v>400</v>
      </c>
      <c r="G161" s="56">
        <f>IF(F161="I",IFERROR(VLOOKUP(D161,'BG 032022'!A:E,5,FALSE),0),0)</f>
        <v>0</v>
      </c>
      <c r="H161" s="56">
        <f>IF(F161="I",IFERROR(VLOOKUP(D161,'BG 032022'!A:E,3,FALSE),0),0)</f>
        <v>505521209.25</v>
      </c>
    </row>
    <row r="162" spans="1:8" s="73" customFormat="1" ht="12" customHeight="1">
      <c r="A162" s="70" t="s">
        <v>2</v>
      </c>
      <c r="B162" s="70" t="s">
        <v>123</v>
      </c>
      <c r="C162" s="391">
        <v>1.002001007E+18</v>
      </c>
      <c r="D162" s="71" t="s">
        <v>454</v>
      </c>
      <c r="E162" s="72" t="s">
        <v>398</v>
      </c>
      <c r="F162" s="72" t="s">
        <v>400</v>
      </c>
      <c r="G162" s="56">
        <f>IF(F162="I",IFERROR(VLOOKUP(D162,'BG 032022'!A:E,5,FALSE),0),0)</f>
        <v>0</v>
      </c>
      <c r="H162" s="56">
        <f>IF(F162="I",IFERROR(VLOOKUP(D162,'BG 032022'!A:E,3,FALSE),0),0)</f>
        <v>202208534.59999999</v>
      </c>
    </row>
    <row r="163" spans="1:8" s="73" customFormat="1" ht="12" customHeight="1">
      <c r="A163" s="70" t="s">
        <v>2</v>
      </c>
      <c r="B163" s="70" t="s">
        <v>123</v>
      </c>
      <c r="C163" s="391">
        <v>1.002001007E+18</v>
      </c>
      <c r="D163" s="71" t="s">
        <v>319</v>
      </c>
      <c r="E163" s="72" t="s">
        <v>398</v>
      </c>
      <c r="F163" s="72" t="s">
        <v>400</v>
      </c>
      <c r="G163" s="56">
        <f>IF(F163="I",IFERROR(VLOOKUP(D163,'BG 032022'!A:E,5,FALSE),0),0)</f>
        <v>0</v>
      </c>
      <c r="H163" s="56">
        <f>IF(F163="I",IFERROR(VLOOKUP(D163,'BG 032022'!A:E,3,FALSE),0),0)</f>
        <v>252759042.47999999</v>
      </c>
    </row>
    <row r="164" spans="1:8" s="73" customFormat="1" ht="12" customHeight="1">
      <c r="A164" s="70" t="s">
        <v>2</v>
      </c>
      <c r="B164" s="70" t="s">
        <v>123</v>
      </c>
      <c r="C164" s="391">
        <v>1.002001007E+18</v>
      </c>
      <c r="D164" s="71" t="s">
        <v>320</v>
      </c>
      <c r="E164" s="72" t="s">
        <v>398</v>
      </c>
      <c r="F164" s="72" t="s">
        <v>400</v>
      </c>
      <c r="G164" s="56">
        <f>IF(F164="I",IFERROR(VLOOKUP(D164,'BG 032022'!A:E,5,FALSE),0),0)</f>
        <v>0</v>
      </c>
      <c r="H164" s="56">
        <f>IF(F164="I",IFERROR(VLOOKUP(D164,'BG 032022'!A:E,3,FALSE),0),0)</f>
        <v>252759042.47999999</v>
      </c>
    </row>
    <row r="165" spans="1:8" s="73" customFormat="1" ht="12" customHeight="1">
      <c r="A165" s="70" t="s">
        <v>2</v>
      </c>
      <c r="B165" s="70" t="s">
        <v>123</v>
      </c>
      <c r="C165" s="391">
        <v>1.002001007E+18</v>
      </c>
      <c r="D165" s="71" t="s">
        <v>321</v>
      </c>
      <c r="E165" s="72" t="s">
        <v>398</v>
      </c>
      <c r="F165" s="72" t="s">
        <v>400</v>
      </c>
      <c r="G165" s="56">
        <f>IF(F165="I",IFERROR(VLOOKUP(D165,'BG 032022'!A:E,5,FALSE),0),0)</f>
        <v>0</v>
      </c>
      <c r="H165" s="56">
        <f>IF(F165="I",IFERROR(VLOOKUP(D165,'BG 032022'!A:E,3,FALSE),0),0)</f>
        <v>252759042.47999999</v>
      </c>
    </row>
    <row r="166" spans="1:8" s="73" customFormat="1" ht="12" customHeight="1">
      <c r="A166" s="70" t="s">
        <v>2</v>
      </c>
      <c r="B166" s="70" t="s">
        <v>123</v>
      </c>
      <c r="C166" s="391">
        <v>1.002001007E+18</v>
      </c>
      <c r="D166" s="71" t="s">
        <v>322</v>
      </c>
      <c r="E166" s="72" t="s">
        <v>398</v>
      </c>
      <c r="F166" s="72" t="s">
        <v>400</v>
      </c>
      <c r="G166" s="56">
        <f>IF(F166="I",IFERROR(VLOOKUP(D166,'BG 032022'!A:E,5,FALSE),0),0)</f>
        <v>0</v>
      </c>
      <c r="H166" s="56">
        <f>IF(F166="I",IFERROR(VLOOKUP(D166,'BG 032022'!A:E,3,FALSE),0),0)</f>
        <v>252759042.47999999</v>
      </c>
    </row>
    <row r="167" spans="1:8" s="73" customFormat="1" ht="12" customHeight="1">
      <c r="A167" s="70" t="s">
        <v>2</v>
      </c>
      <c r="B167" s="70" t="s">
        <v>123</v>
      </c>
      <c r="C167" s="391">
        <v>1.002001007E+18</v>
      </c>
      <c r="D167" s="71" t="s">
        <v>323</v>
      </c>
      <c r="E167" s="72" t="s">
        <v>398</v>
      </c>
      <c r="F167" s="72" t="s">
        <v>400</v>
      </c>
      <c r="G167" s="56">
        <f>IF(F167="I",IFERROR(VLOOKUP(D167,'BG 032022'!A:E,5,FALSE),0),0)</f>
        <v>0</v>
      </c>
      <c r="H167" s="56">
        <f>IF(F167="I",IFERROR(VLOOKUP(D167,'BG 032022'!A:E,3,FALSE),0),0)</f>
        <v>252759042.47999999</v>
      </c>
    </row>
    <row r="168" spans="1:8" s="73" customFormat="1" ht="12" customHeight="1">
      <c r="A168" s="70" t="s">
        <v>2</v>
      </c>
      <c r="B168" s="70" t="s">
        <v>123</v>
      </c>
      <c r="C168" s="391">
        <v>1.002001007E+18</v>
      </c>
      <c r="D168" s="71" t="s">
        <v>324</v>
      </c>
      <c r="E168" s="72" t="s">
        <v>398</v>
      </c>
      <c r="F168" s="72" t="s">
        <v>400</v>
      </c>
      <c r="G168" s="56">
        <f>IF(F168="I",IFERROR(VLOOKUP(D168,'BG 032022'!A:E,5,FALSE),0),0)</f>
        <v>0</v>
      </c>
      <c r="H168" s="56">
        <f>IF(F168="I",IFERROR(VLOOKUP(D168,'BG 032022'!A:E,3,FALSE),0),0)</f>
        <v>252759042.47999999</v>
      </c>
    </row>
    <row r="169" spans="1:8" s="73" customFormat="1" ht="12" customHeight="1">
      <c r="A169" s="70" t="s">
        <v>2</v>
      </c>
      <c r="B169" s="70" t="s">
        <v>123</v>
      </c>
      <c r="C169" s="391">
        <v>1.002001007E+18</v>
      </c>
      <c r="D169" s="71" t="s">
        <v>325</v>
      </c>
      <c r="E169" s="72" t="s">
        <v>398</v>
      </c>
      <c r="F169" s="72" t="s">
        <v>400</v>
      </c>
      <c r="G169" s="56">
        <f>IF(F169="I",IFERROR(VLOOKUP(D169,'BG 032022'!A:E,5,FALSE),0),0)</f>
        <v>0</v>
      </c>
      <c r="H169" s="56">
        <f>IF(F169="I",IFERROR(VLOOKUP(D169,'BG 032022'!A:E,3,FALSE),0),0)</f>
        <v>252759042.47999999</v>
      </c>
    </row>
    <row r="170" spans="1:8" s="73" customFormat="1" ht="12" customHeight="1">
      <c r="A170" s="70" t="s">
        <v>2</v>
      </c>
      <c r="B170" s="70" t="s">
        <v>123</v>
      </c>
      <c r="C170" s="391">
        <v>1.002001007E+18</v>
      </c>
      <c r="D170" s="71" t="s">
        <v>326</v>
      </c>
      <c r="E170" s="72" t="s">
        <v>398</v>
      </c>
      <c r="F170" s="72" t="s">
        <v>400</v>
      </c>
      <c r="G170" s="56">
        <f>IF(F170="I",IFERROR(VLOOKUP(D170,'BG 032022'!A:E,5,FALSE),0),0)</f>
        <v>0</v>
      </c>
      <c r="H170" s="56">
        <f>IF(F170="I",IFERROR(VLOOKUP(D170,'BG 032022'!A:E,3,FALSE),0),0)</f>
        <v>252759042.47999999</v>
      </c>
    </row>
    <row r="171" spans="1:8" s="73" customFormat="1" ht="12" customHeight="1">
      <c r="A171" s="70" t="s">
        <v>2</v>
      </c>
      <c r="B171" s="70" t="s">
        <v>123</v>
      </c>
      <c r="C171" s="391">
        <v>1.002001007E+18</v>
      </c>
      <c r="D171" s="71" t="s">
        <v>327</v>
      </c>
      <c r="E171" s="72" t="s">
        <v>398</v>
      </c>
      <c r="F171" s="72" t="s">
        <v>400</v>
      </c>
      <c r="G171" s="56">
        <f>IF(F171="I",IFERROR(VLOOKUP(D171,'BG 032022'!A:E,5,FALSE),0),0)</f>
        <v>0</v>
      </c>
      <c r="H171" s="56">
        <f>IF(F171="I",IFERROR(VLOOKUP(D171,'BG 032022'!A:E,3,FALSE),0),0)</f>
        <v>151655424.62</v>
      </c>
    </row>
    <row r="172" spans="1:8" s="73" customFormat="1" ht="12" customHeight="1">
      <c r="A172" s="70" t="s">
        <v>2</v>
      </c>
      <c r="B172" s="70" t="s">
        <v>123</v>
      </c>
      <c r="C172" s="391">
        <v>1.002001007E+18</v>
      </c>
      <c r="D172" s="71" t="s">
        <v>328</v>
      </c>
      <c r="E172" s="72" t="s">
        <v>398</v>
      </c>
      <c r="F172" s="72" t="s">
        <v>400</v>
      </c>
      <c r="G172" s="56">
        <f>IF(F172="I",IFERROR(VLOOKUP(D172,'BG 032022'!A:E,5,FALSE),0),0)</f>
        <v>0</v>
      </c>
      <c r="H172" s="56">
        <f>IF(F172="I",IFERROR(VLOOKUP(D172,'BG 032022'!A:E,3,FALSE),0),0)</f>
        <v>151655424.62</v>
      </c>
    </row>
    <row r="173" spans="1:8" s="73" customFormat="1" ht="12" customHeight="1">
      <c r="A173" s="70" t="s">
        <v>2</v>
      </c>
      <c r="B173" s="70" t="s">
        <v>123</v>
      </c>
      <c r="C173" s="391">
        <v>1.002001007E+18</v>
      </c>
      <c r="D173" s="71" t="s">
        <v>329</v>
      </c>
      <c r="E173" s="72" t="s">
        <v>398</v>
      </c>
      <c r="F173" s="72" t="s">
        <v>400</v>
      </c>
      <c r="G173" s="56">
        <f>IF(F173="I",IFERROR(VLOOKUP(D173,'BG 032022'!A:E,5,FALSE),0),0)</f>
        <v>0</v>
      </c>
      <c r="H173" s="56">
        <f>IF(F173="I",IFERROR(VLOOKUP(D173,'BG 032022'!A:E,3,FALSE),0),0)</f>
        <v>151655424.62</v>
      </c>
    </row>
    <row r="174" spans="1:8" s="73" customFormat="1" ht="12" customHeight="1">
      <c r="A174" s="70" t="s">
        <v>2</v>
      </c>
      <c r="B174" s="70" t="s">
        <v>123</v>
      </c>
      <c r="C174" s="391">
        <v>1.002001007E+18</v>
      </c>
      <c r="D174" s="71" t="s">
        <v>330</v>
      </c>
      <c r="E174" s="72" t="s">
        <v>398</v>
      </c>
      <c r="F174" s="72" t="s">
        <v>400</v>
      </c>
      <c r="G174" s="56">
        <f>IF(F174="I",IFERROR(VLOOKUP(D174,'BG 032022'!A:E,5,FALSE),0),0)</f>
        <v>0</v>
      </c>
      <c r="H174" s="56">
        <f>IF(F174="I",IFERROR(VLOOKUP(D174,'BG 032022'!A:E,3,FALSE),0),0)</f>
        <v>151655424.62</v>
      </c>
    </row>
    <row r="175" spans="1:8" s="73" customFormat="1" ht="12" customHeight="1">
      <c r="A175" s="70" t="s">
        <v>2</v>
      </c>
      <c r="B175" s="70" t="s">
        <v>123</v>
      </c>
      <c r="C175" s="391">
        <v>1.002001007E+18</v>
      </c>
      <c r="D175" s="71" t="s">
        <v>331</v>
      </c>
      <c r="E175" s="72" t="s">
        <v>398</v>
      </c>
      <c r="F175" s="72" t="s">
        <v>400</v>
      </c>
      <c r="G175" s="56">
        <f>IF(F175="I",IFERROR(VLOOKUP(D175,'BG 032022'!A:E,5,FALSE),0),0)</f>
        <v>0</v>
      </c>
      <c r="H175" s="56">
        <f>IF(F175="I",IFERROR(VLOOKUP(D175,'BG 032022'!A:E,3,FALSE),0),0)</f>
        <v>151655424.62</v>
      </c>
    </row>
    <row r="176" spans="1:8" s="73" customFormat="1" ht="12" customHeight="1">
      <c r="A176" s="70" t="s">
        <v>2</v>
      </c>
      <c r="B176" s="70" t="s">
        <v>123</v>
      </c>
      <c r="C176" s="391">
        <v>1.002001007E+18</v>
      </c>
      <c r="D176" s="71" t="s">
        <v>332</v>
      </c>
      <c r="E176" s="72" t="s">
        <v>398</v>
      </c>
      <c r="F176" s="72" t="s">
        <v>400</v>
      </c>
      <c r="G176" s="56">
        <f>IF(F176="I",IFERROR(VLOOKUP(D176,'BG 032022'!A:E,5,FALSE),0),0)</f>
        <v>0</v>
      </c>
      <c r="H176" s="56">
        <f>IF(F176="I",IFERROR(VLOOKUP(D176,'BG 032022'!A:E,3,FALSE),0),0)</f>
        <v>151655424.62</v>
      </c>
    </row>
    <row r="177" spans="1:8" s="73" customFormat="1" ht="12" customHeight="1">
      <c r="A177" s="70" t="s">
        <v>2</v>
      </c>
      <c r="B177" s="70" t="s">
        <v>123</v>
      </c>
      <c r="C177" s="391">
        <v>1.002001007E+18</v>
      </c>
      <c r="D177" s="71" t="s">
        <v>333</v>
      </c>
      <c r="E177" s="72" t="s">
        <v>398</v>
      </c>
      <c r="F177" s="72" t="s">
        <v>400</v>
      </c>
      <c r="G177" s="56">
        <f>IF(F177="I",IFERROR(VLOOKUP(D177,'BG 032022'!A:E,5,FALSE),0),0)</f>
        <v>0</v>
      </c>
      <c r="H177" s="56">
        <f>IF(F177="I",IFERROR(VLOOKUP(D177,'BG 032022'!A:E,3,FALSE),0),0)</f>
        <v>151655424.62</v>
      </c>
    </row>
    <row r="178" spans="1:8" s="73" customFormat="1" ht="12" customHeight="1">
      <c r="A178" s="70" t="s">
        <v>2</v>
      </c>
      <c r="B178" s="70" t="s">
        <v>123</v>
      </c>
      <c r="C178" s="391">
        <v>1.002001007E+18</v>
      </c>
      <c r="D178" s="71" t="s">
        <v>334</v>
      </c>
      <c r="E178" s="72" t="s">
        <v>398</v>
      </c>
      <c r="F178" s="72" t="s">
        <v>400</v>
      </c>
      <c r="G178" s="56">
        <f>IF(F178="I",IFERROR(VLOOKUP(D178,'BG 032022'!A:E,5,FALSE),0),0)</f>
        <v>0</v>
      </c>
      <c r="H178" s="56">
        <f>IF(F178="I",IFERROR(VLOOKUP(D178,'BG 032022'!A:E,3,FALSE),0),0)</f>
        <v>151655424.62</v>
      </c>
    </row>
    <row r="179" spans="1:8" s="73" customFormat="1" ht="12" customHeight="1">
      <c r="A179" s="70" t="s">
        <v>2</v>
      </c>
      <c r="B179" s="70" t="s">
        <v>123</v>
      </c>
      <c r="C179" s="391">
        <v>1.002001007E+18</v>
      </c>
      <c r="D179" s="71" t="s">
        <v>335</v>
      </c>
      <c r="E179" s="72" t="s">
        <v>398</v>
      </c>
      <c r="F179" s="72" t="s">
        <v>400</v>
      </c>
      <c r="G179" s="56">
        <f>IF(F179="I",IFERROR(VLOOKUP(D179,'BG 032022'!A:E,5,FALSE),0),0)</f>
        <v>0</v>
      </c>
      <c r="H179" s="56">
        <f>IF(F179="I",IFERROR(VLOOKUP(D179,'BG 032022'!A:E,3,FALSE),0),0)</f>
        <v>151655424.62</v>
      </c>
    </row>
    <row r="180" spans="1:8" s="73" customFormat="1" ht="12" customHeight="1">
      <c r="A180" s="70" t="s">
        <v>2</v>
      </c>
      <c r="B180" s="70" t="s">
        <v>123</v>
      </c>
      <c r="C180" s="391">
        <v>1.002001007E+18</v>
      </c>
      <c r="D180" s="71" t="s">
        <v>336</v>
      </c>
      <c r="E180" s="72" t="s">
        <v>398</v>
      </c>
      <c r="F180" s="72" t="s">
        <v>400</v>
      </c>
      <c r="G180" s="56">
        <f>IF(F180="I",IFERROR(VLOOKUP(D180,'BG 032022'!A:E,5,FALSE),0),0)</f>
        <v>0</v>
      </c>
      <c r="H180" s="56">
        <f>IF(F180="I",IFERROR(VLOOKUP(D180,'BG 032022'!A:E,3,FALSE),0),0)</f>
        <v>151655424.62</v>
      </c>
    </row>
    <row r="181" spans="1:8" s="73" customFormat="1" ht="12" customHeight="1">
      <c r="A181" s="70" t="s">
        <v>2</v>
      </c>
      <c r="B181" s="70" t="s">
        <v>123</v>
      </c>
      <c r="C181" s="391">
        <v>1.002001007E+18</v>
      </c>
      <c r="D181" s="71" t="s">
        <v>337</v>
      </c>
      <c r="E181" s="72" t="s">
        <v>398</v>
      </c>
      <c r="F181" s="72" t="s">
        <v>400</v>
      </c>
      <c r="G181" s="56">
        <f>IF(F181="I",IFERROR(VLOOKUP(D181,'BG 032022'!A:E,5,FALSE),0),0)</f>
        <v>0</v>
      </c>
      <c r="H181" s="56">
        <f>IF(F181="I",IFERROR(VLOOKUP(D181,'BG 032022'!A:E,3,FALSE),0),0)</f>
        <v>151655424.62</v>
      </c>
    </row>
    <row r="182" spans="1:8" s="73" customFormat="1" ht="12" customHeight="1">
      <c r="A182" s="70" t="s">
        <v>2</v>
      </c>
      <c r="B182" s="70" t="s">
        <v>123</v>
      </c>
      <c r="C182" s="391">
        <v>1.002001007E+18</v>
      </c>
      <c r="D182" s="71" t="s">
        <v>338</v>
      </c>
      <c r="E182" s="72" t="s">
        <v>398</v>
      </c>
      <c r="F182" s="72" t="s">
        <v>400</v>
      </c>
      <c r="G182" s="56">
        <f>IF(F182="I",IFERROR(VLOOKUP(D182,'BG 032022'!A:E,5,FALSE),0),0)</f>
        <v>0</v>
      </c>
      <c r="H182" s="56">
        <f>IF(F182="I",IFERROR(VLOOKUP(D182,'BG 032022'!A:E,3,FALSE),0),0)</f>
        <v>151655424.62</v>
      </c>
    </row>
    <row r="183" spans="1:8" s="73" customFormat="1" ht="12" customHeight="1">
      <c r="A183" s="70" t="s">
        <v>2</v>
      </c>
      <c r="B183" s="70" t="s">
        <v>123</v>
      </c>
      <c r="C183" s="391">
        <v>1.002001007E+18</v>
      </c>
      <c r="D183" s="71" t="s">
        <v>339</v>
      </c>
      <c r="E183" s="72" t="s">
        <v>398</v>
      </c>
      <c r="F183" s="72" t="s">
        <v>400</v>
      </c>
      <c r="G183" s="56">
        <f>IF(F183="I",IFERROR(VLOOKUP(D183,'BG 032022'!A:E,5,FALSE),0),0)</f>
        <v>514401319.13999999</v>
      </c>
      <c r="H183" s="56">
        <f>IF(F183="I",IFERROR(VLOOKUP(D183,'BG 032022'!A:E,3,FALSE),0),0)</f>
        <v>505929076.13</v>
      </c>
    </row>
    <row r="184" spans="1:8" s="73" customFormat="1" ht="12" customHeight="1">
      <c r="A184" s="70" t="s">
        <v>2</v>
      </c>
      <c r="B184" s="70" t="s">
        <v>123</v>
      </c>
      <c r="C184" s="391">
        <v>1.002001007E+18</v>
      </c>
      <c r="D184" s="71" t="s">
        <v>340</v>
      </c>
      <c r="E184" s="72" t="s">
        <v>398</v>
      </c>
      <c r="F184" s="72" t="s">
        <v>400</v>
      </c>
      <c r="G184" s="56">
        <f>IF(F184="I",IFERROR(VLOOKUP(D184,'BG 032022'!A:E,5,FALSE),0),0)</f>
        <v>514401319.13999999</v>
      </c>
      <c r="H184" s="56">
        <f>IF(F184="I",IFERROR(VLOOKUP(D184,'BG 032022'!A:E,3,FALSE),0),0)</f>
        <v>505929076.13</v>
      </c>
    </row>
    <row r="185" spans="1:8" s="73" customFormat="1" ht="12" customHeight="1">
      <c r="A185" s="70" t="s">
        <v>2</v>
      </c>
      <c r="B185" s="70" t="s">
        <v>123</v>
      </c>
      <c r="C185" s="391">
        <v>1.002001007E+18</v>
      </c>
      <c r="D185" s="71" t="s">
        <v>341</v>
      </c>
      <c r="E185" s="72" t="s">
        <v>398</v>
      </c>
      <c r="F185" s="72" t="s">
        <v>400</v>
      </c>
      <c r="G185" s="56">
        <f>IF(F185="I",IFERROR(VLOOKUP(D185,'BG 032022'!A:E,5,FALSE),0),0)</f>
        <v>514401319.13999999</v>
      </c>
      <c r="H185" s="56">
        <f>IF(F185="I",IFERROR(VLOOKUP(D185,'BG 032022'!A:E,3,FALSE),0),0)</f>
        <v>505929076.13</v>
      </c>
    </row>
    <row r="186" spans="1:8" s="73" customFormat="1" ht="12" customHeight="1">
      <c r="A186" s="70" t="s">
        <v>2</v>
      </c>
      <c r="B186" s="70" t="s">
        <v>123</v>
      </c>
      <c r="C186" s="391">
        <v>1.002001007E+18</v>
      </c>
      <c r="D186" s="71" t="s">
        <v>342</v>
      </c>
      <c r="E186" s="72" t="s">
        <v>398</v>
      </c>
      <c r="F186" s="72" t="s">
        <v>400</v>
      </c>
      <c r="G186" s="56">
        <f>IF(F186="I",IFERROR(VLOOKUP(D186,'BG 032022'!A:E,5,FALSE),0),0)</f>
        <v>514401319.13999999</v>
      </c>
      <c r="H186" s="56">
        <f>IF(F186="I",IFERROR(VLOOKUP(D186,'BG 032022'!A:E,3,FALSE),0),0)</f>
        <v>505929076.13</v>
      </c>
    </row>
    <row r="187" spans="1:8" s="73" customFormat="1" ht="12" customHeight="1">
      <c r="A187" s="70" t="s">
        <v>2</v>
      </c>
      <c r="B187" s="70" t="s">
        <v>123</v>
      </c>
      <c r="C187" s="391">
        <v>1.002001007E+18</v>
      </c>
      <c r="D187" s="71" t="s">
        <v>343</v>
      </c>
      <c r="E187" s="72" t="s">
        <v>398</v>
      </c>
      <c r="F187" s="72" t="s">
        <v>400</v>
      </c>
      <c r="G187" s="56">
        <f>IF(F187="I",IFERROR(VLOOKUP(D187,'BG 032022'!A:E,5,FALSE),0),0)</f>
        <v>514401319.13999999</v>
      </c>
      <c r="H187" s="56">
        <f>IF(F187="I",IFERROR(VLOOKUP(D187,'BG 032022'!A:E,3,FALSE),0),0)</f>
        <v>505929076.13</v>
      </c>
    </row>
    <row r="188" spans="1:8" s="73" customFormat="1" ht="12" customHeight="1">
      <c r="A188" s="70" t="s">
        <v>2</v>
      </c>
      <c r="B188" s="70" t="s">
        <v>123</v>
      </c>
      <c r="C188" s="391">
        <v>1.002001007E+18</v>
      </c>
      <c r="D188" s="71" t="s">
        <v>344</v>
      </c>
      <c r="E188" s="72" t="s">
        <v>398</v>
      </c>
      <c r="F188" s="72" t="s">
        <v>400</v>
      </c>
      <c r="G188" s="56">
        <f>IF(F188="I",IFERROR(VLOOKUP(D188,'BG 032022'!A:E,5,FALSE),0),0)</f>
        <v>514401319.13999999</v>
      </c>
      <c r="H188" s="56">
        <f>IF(F188="I",IFERROR(VLOOKUP(D188,'BG 032022'!A:E,3,FALSE),0),0)</f>
        <v>505929076.13</v>
      </c>
    </row>
    <row r="189" spans="1:8" s="73" customFormat="1" ht="12" customHeight="1">
      <c r="A189" s="70" t="s">
        <v>2</v>
      </c>
      <c r="B189" s="70" t="s">
        <v>123</v>
      </c>
      <c r="C189" s="391">
        <v>1.002001007E+18</v>
      </c>
      <c r="D189" s="71" t="s">
        <v>460</v>
      </c>
      <c r="E189" s="72" t="s">
        <v>398</v>
      </c>
      <c r="F189" s="72" t="s">
        <v>400</v>
      </c>
      <c r="G189" s="56">
        <f>IF(F189="I",IFERROR(VLOOKUP(D189,'BG 032022'!A:E,5,FALSE),0),0)</f>
        <v>0</v>
      </c>
      <c r="H189" s="56">
        <f>IF(F189="I",IFERROR(VLOOKUP(D189,'BG 032022'!A:E,3,FALSE),0),0)</f>
        <v>252128798.25</v>
      </c>
    </row>
    <row r="190" spans="1:8" s="73" customFormat="1" ht="12" customHeight="1">
      <c r="A190" s="70" t="s">
        <v>2</v>
      </c>
      <c r="B190" s="70" t="s">
        <v>123</v>
      </c>
      <c r="C190" s="391">
        <v>1.002001007E+18</v>
      </c>
      <c r="D190" s="71" t="s">
        <v>461</v>
      </c>
      <c r="E190" s="72" t="s">
        <v>398</v>
      </c>
      <c r="F190" s="72" t="s">
        <v>400</v>
      </c>
      <c r="G190" s="56">
        <f>IF(F190="I",IFERROR(VLOOKUP(D190,'BG 032022'!A:E,5,FALSE),0),0)</f>
        <v>0</v>
      </c>
      <c r="H190" s="56">
        <f>IF(F190="I",IFERROR(VLOOKUP(D190,'BG 032022'!A:E,3,FALSE),0),0)</f>
        <v>252128798.25</v>
      </c>
    </row>
    <row r="191" spans="1:8" s="73" customFormat="1" ht="12" customHeight="1">
      <c r="A191" s="70" t="s">
        <v>2</v>
      </c>
      <c r="B191" s="70" t="s">
        <v>123</v>
      </c>
      <c r="C191" s="391">
        <v>1.002001007E+18</v>
      </c>
      <c r="D191" s="71" t="s">
        <v>462</v>
      </c>
      <c r="E191" s="72" t="s">
        <v>398</v>
      </c>
      <c r="F191" s="72" t="s">
        <v>400</v>
      </c>
      <c r="G191" s="56">
        <f>IF(F191="I",IFERROR(VLOOKUP(D191,'BG 032022'!A:E,5,FALSE),0),0)</f>
        <v>0</v>
      </c>
      <c r="H191" s="56">
        <f>IF(F191="I",IFERROR(VLOOKUP(D191,'BG 032022'!A:E,3,FALSE),0),0)</f>
        <v>252128798.25</v>
      </c>
    </row>
    <row r="192" spans="1:8" s="73" customFormat="1" ht="12" customHeight="1">
      <c r="A192" s="70" t="s">
        <v>2</v>
      </c>
      <c r="B192" s="70" t="s">
        <v>123</v>
      </c>
      <c r="C192" s="391">
        <v>1.002001007E+18</v>
      </c>
      <c r="D192" s="71" t="s">
        <v>463</v>
      </c>
      <c r="E192" s="72" t="s">
        <v>398</v>
      </c>
      <c r="F192" s="72" t="s">
        <v>400</v>
      </c>
      <c r="G192" s="56">
        <f>IF(F192="I",IFERROR(VLOOKUP(D192,'BG 032022'!A:E,5,FALSE),0),0)</f>
        <v>0</v>
      </c>
      <c r="H192" s="56">
        <f>IF(F192="I",IFERROR(VLOOKUP(D192,'BG 032022'!A:E,3,FALSE),0),0)</f>
        <v>252128798.25</v>
      </c>
    </row>
    <row r="193" spans="1:8" s="73" customFormat="1" ht="12" customHeight="1">
      <c r="A193" s="70" t="s">
        <v>2</v>
      </c>
      <c r="B193" s="70" t="s">
        <v>123</v>
      </c>
      <c r="C193" s="391">
        <v>1.002001007E+18</v>
      </c>
      <c r="D193" s="71" t="s">
        <v>464</v>
      </c>
      <c r="E193" s="72" t="s">
        <v>398</v>
      </c>
      <c r="F193" s="72" t="s">
        <v>400</v>
      </c>
      <c r="G193" s="56">
        <f>IF(F193="I",IFERROR(VLOOKUP(D193,'BG 032022'!A:E,5,FALSE),0),0)</f>
        <v>0</v>
      </c>
      <c r="H193" s="56">
        <f>IF(F193="I",IFERROR(VLOOKUP(D193,'BG 032022'!A:E,3,FALSE),0),0)</f>
        <v>252128798.25</v>
      </c>
    </row>
    <row r="194" spans="1:8" s="73" customFormat="1" ht="12" customHeight="1">
      <c r="A194" s="70" t="s">
        <v>2</v>
      </c>
      <c r="B194" s="70" t="s">
        <v>123</v>
      </c>
      <c r="C194" s="391">
        <v>1.002001007E+18</v>
      </c>
      <c r="D194" s="71" t="s">
        <v>465</v>
      </c>
      <c r="E194" s="72" t="s">
        <v>398</v>
      </c>
      <c r="F194" s="72" t="s">
        <v>400</v>
      </c>
      <c r="G194" s="56">
        <f>IF(F194="I",IFERROR(VLOOKUP(D194,'BG 032022'!A:E,5,FALSE),0),0)</f>
        <v>0</v>
      </c>
      <c r="H194" s="56">
        <f>IF(F194="I",IFERROR(VLOOKUP(D194,'BG 032022'!A:E,3,FALSE),0),0)</f>
        <v>252128798.25</v>
      </c>
    </row>
    <row r="195" spans="1:8" s="73" customFormat="1" ht="12" customHeight="1">
      <c r="A195" s="70" t="s">
        <v>2</v>
      </c>
      <c r="B195" s="70" t="s">
        <v>123</v>
      </c>
      <c r="C195" s="391">
        <v>1.002001007E+18</v>
      </c>
      <c r="D195" s="71" t="s">
        <v>466</v>
      </c>
      <c r="E195" s="72" t="s">
        <v>398</v>
      </c>
      <c r="F195" s="72" t="s">
        <v>400</v>
      </c>
      <c r="G195" s="56">
        <f>IF(F195="I",IFERROR(VLOOKUP(D195,'BG 032022'!A:E,5,FALSE),0),0)</f>
        <v>0</v>
      </c>
      <c r="H195" s="56">
        <f>IF(F195="I",IFERROR(VLOOKUP(D195,'BG 032022'!A:E,3,FALSE),0),0)</f>
        <v>252128798.25</v>
      </c>
    </row>
    <row r="196" spans="1:8" s="73" customFormat="1" ht="12" customHeight="1">
      <c r="A196" s="70" t="s">
        <v>2</v>
      </c>
      <c r="B196" s="70" t="s">
        <v>123</v>
      </c>
      <c r="C196" s="391">
        <v>1.002001007E+18</v>
      </c>
      <c r="D196" s="71" t="s">
        <v>467</v>
      </c>
      <c r="E196" s="72" t="s">
        <v>398</v>
      </c>
      <c r="F196" s="72" t="s">
        <v>400</v>
      </c>
      <c r="G196" s="56">
        <f>IF(F196="I",IFERROR(VLOOKUP(D196,'BG 032022'!A:E,5,FALSE),0),0)</f>
        <v>0</v>
      </c>
      <c r="H196" s="56">
        <f>IF(F196="I",IFERROR(VLOOKUP(D196,'BG 032022'!A:E,3,FALSE),0),0)</f>
        <v>252128798.25</v>
      </c>
    </row>
    <row r="197" spans="1:8" s="73" customFormat="1" ht="12" customHeight="1">
      <c r="A197" s="70" t="s">
        <v>2</v>
      </c>
      <c r="B197" s="70" t="s">
        <v>123</v>
      </c>
      <c r="C197" s="391">
        <v>1.002001007E+18</v>
      </c>
      <c r="D197" s="71" t="s">
        <v>345</v>
      </c>
      <c r="E197" s="72" t="s">
        <v>398</v>
      </c>
      <c r="F197" s="72" t="s">
        <v>400</v>
      </c>
      <c r="G197" s="56">
        <f>IF(F197="I",IFERROR(VLOOKUP(D197,'BG 032022'!A:E,5,FALSE),0),0)</f>
        <v>0</v>
      </c>
      <c r="H197" s="56">
        <f>IF(F197="I",IFERROR(VLOOKUP(D197,'BG 032022'!A:E,3,FALSE),0),0)</f>
        <v>252112323.75</v>
      </c>
    </row>
    <row r="198" spans="1:8" s="73" customFormat="1" ht="12" customHeight="1">
      <c r="A198" s="70" t="s">
        <v>2</v>
      </c>
      <c r="B198" s="70" t="s">
        <v>123</v>
      </c>
      <c r="C198" s="391">
        <v>1.002001007E+18</v>
      </c>
      <c r="D198" s="71" t="s">
        <v>346</v>
      </c>
      <c r="E198" s="72" t="s">
        <v>398</v>
      </c>
      <c r="F198" s="72" t="s">
        <v>400</v>
      </c>
      <c r="G198" s="56">
        <f>IF(F198="I",IFERROR(VLOOKUP(D198,'BG 032022'!A:E,5,FALSE),0),0)</f>
        <v>0</v>
      </c>
      <c r="H198" s="56">
        <f>IF(F198="I",IFERROR(VLOOKUP(D198,'BG 032022'!A:E,3,FALSE),0),0)</f>
        <v>252112323.75</v>
      </c>
    </row>
    <row r="199" spans="1:8" s="73" customFormat="1" ht="12" customHeight="1">
      <c r="A199" s="70" t="s">
        <v>2</v>
      </c>
      <c r="B199" s="70" t="s">
        <v>123</v>
      </c>
      <c r="C199" s="391">
        <v>1.002001007E+18</v>
      </c>
      <c r="D199" s="71" t="s">
        <v>347</v>
      </c>
      <c r="E199" s="72" t="s">
        <v>398</v>
      </c>
      <c r="F199" s="72" t="s">
        <v>400</v>
      </c>
      <c r="G199" s="56">
        <f>IF(F199="I",IFERROR(VLOOKUP(D199,'BG 032022'!A:E,5,FALSE),0),0)</f>
        <v>0</v>
      </c>
      <c r="H199" s="56">
        <f>IF(F199="I",IFERROR(VLOOKUP(D199,'BG 032022'!A:E,3,FALSE),0),0)</f>
        <v>252112323.75</v>
      </c>
    </row>
    <row r="200" spans="1:8" s="73" customFormat="1" ht="12" customHeight="1">
      <c r="A200" s="70" t="s">
        <v>2</v>
      </c>
      <c r="B200" s="70" t="s">
        <v>123</v>
      </c>
      <c r="C200" s="391">
        <v>1.002001007E+18</v>
      </c>
      <c r="D200" s="71" t="s">
        <v>348</v>
      </c>
      <c r="E200" s="72" t="s">
        <v>398</v>
      </c>
      <c r="F200" s="72" t="s">
        <v>400</v>
      </c>
      <c r="G200" s="56">
        <f>IF(F200="I",IFERROR(VLOOKUP(D200,'BG 032022'!A:E,5,FALSE),0),0)</f>
        <v>0</v>
      </c>
      <c r="H200" s="56">
        <f>IF(F200="I",IFERROR(VLOOKUP(D200,'BG 032022'!A:E,3,FALSE),0),0)</f>
        <v>252112323.75</v>
      </c>
    </row>
    <row r="201" spans="1:8" s="73" customFormat="1" ht="12" customHeight="1">
      <c r="A201" s="70" t="s">
        <v>2</v>
      </c>
      <c r="B201" s="70" t="s">
        <v>123</v>
      </c>
      <c r="C201" s="391">
        <v>1.002001007E+18</v>
      </c>
      <c r="D201" s="71" t="s">
        <v>349</v>
      </c>
      <c r="E201" s="72" t="s">
        <v>398</v>
      </c>
      <c r="F201" s="72" t="s">
        <v>400</v>
      </c>
      <c r="G201" s="56">
        <f>IF(F201="I",IFERROR(VLOOKUP(D201,'BG 032022'!A:E,5,FALSE),0),0)</f>
        <v>0</v>
      </c>
      <c r="H201" s="56">
        <f>IF(F201="I",IFERROR(VLOOKUP(D201,'BG 032022'!A:E,3,FALSE),0),0)</f>
        <v>252112323.75</v>
      </c>
    </row>
    <row r="202" spans="1:8" s="73" customFormat="1" ht="12" customHeight="1">
      <c r="A202" s="70" t="s">
        <v>2</v>
      </c>
      <c r="B202" s="70" t="s">
        <v>123</v>
      </c>
      <c r="C202" s="391">
        <v>1.002001007E+18</v>
      </c>
      <c r="D202" s="71" t="s">
        <v>350</v>
      </c>
      <c r="E202" s="72" t="s">
        <v>398</v>
      </c>
      <c r="F202" s="72" t="s">
        <v>400</v>
      </c>
      <c r="G202" s="56">
        <f>IF(F202="I",IFERROR(VLOOKUP(D202,'BG 032022'!A:E,5,FALSE),0),0)</f>
        <v>0</v>
      </c>
      <c r="H202" s="56">
        <f>IF(F202="I",IFERROR(VLOOKUP(D202,'BG 032022'!A:E,3,FALSE),0),0)</f>
        <v>252112323.75</v>
      </c>
    </row>
    <row r="203" spans="1:8" s="73" customFormat="1" ht="12" customHeight="1">
      <c r="A203" s="70" t="s">
        <v>2</v>
      </c>
      <c r="B203" s="70" t="s">
        <v>123</v>
      </c>
      <c r="C203" s="391">
        <v>1.002001007E+18</v>
      </c>
      <c r="D203" s="71" t="s">
        <v>351</v>
      </c>
      <c r="E203" s="72" t="s">
        <v>398</v>
      </c>
      <c r="F203" s="72" t="s">
        <v>400</v>
      </c>
      <c r="G203" s="56">
        <f>IF(F203="I",IFERROR(VLOOKUP(D203,'BG 032022'!A:E,5,FALSE),0),0)</f>
        <v>0</v>
      </c>
      <c r="H203" s="56">
        <f>IF(F203="I",IFERROR(VLOOKUP(D203,'BG 032022'!A:E,3,FALSE),0),0)</f>
        <v>252112323.75</v>
      </c>
    </row>
    <row r="204" spans="1:8" s="73" customFormat="1" ht="12" customHeight="1">
      <c r="A204" s="70" t="s">
        <v>2</v>
      </c>
      <c r="B204" s="70" t="s">
        <v>123</v>
      </c>
      <c r="C204" s="391">
        <v>1.002001007E+18</v>
      </c>
      <c r="D204" s="71" t="s">
        <v>352</v>
      </c>
      <c r="E204" s="72" t="s">
        <v>398</v>
      </c>
      <c r="F204" s="72" t="s">
        <v>400</v>
      </c>
      <c r="G204" s="56">
        <f>IF(F204="I",IFERROR(VLOOKUP(D204,'BG 032022'!A:E,5,FALSE),0),0)</f>
        <v>0</v>
      </c>
      <c r="H204" s="56">
        <f>IF(F204="I",IFERROR(VLOOKUP(D204,'BG 032022'!A:E,3,FALSE),0),0)</f>
        <v>252112323.75</v>
      </c>
    </row>
    <row r="205" spans="1:8" s="73" customFormat="1" ht="12" customHeight="1">
      <c r="A205" s="70" t="s">
        <v>2</v>
      </c>
      <c r="B205" s="70" t="s">
        <v>123</v>
      </c>
      <c r="C205" s="391">
        <v>1.002001007E+18</v>
      </c>
      <c r="D205" s="71" t="s">
        <v>353</v>
      </c>
      <c r="E205" s="72" t="s">
        <v>398</v>
      </c>
      <c r="F205" s="72" t="s">
        <v>400</v>
      </c>
      <c r="G205" s="56">
        <f>IF(F205="I",IFERROR(VLOOKUP(D205,'BG 032022'!A:E,5,FALSE),0),0)</f>
        <v>0</v>
      </c>
      <c r="H205" s="56">
        <f>IF(F205="I",IFERROR(VLOOKUP(D205,'BG 032022'!A:E,3,FALSE),0),0)</f>
        <v>252112323.75</v>
      </c>
    </row>
    <row r="206" spans="1:8" s="73" customFormat="1" ht="12" customHeight="1">
      <c r="A206" s="70" t="s">
        <v>2</v>
      </c>
      <c r="B206" s="70" t="s">
        <v>123</v>
      </c>
      <c r="C206" s="391">
        <v>1.002001007E+18</v>
      </c>
      <c r="D206" s="71" t="s">
        <v>354</v>
      </c>
      <c r="E206" s="72" t="s">
        <v>398</v>
      </c>
      <c r="F206" s="72" t="s">
        <v>400</v>
      </c>
      <c r="G206" s="56">
        <f>IF(F206="I",IFERROR(VLOOKUP(D206,'BG 032022'!A:E,5,FALSE),0),0)</f>
        <v>0</v>
      </c>
      <c r="H206" s="56">
        <f>IF(F206="I",IFERROR(VLOOKUP(D206,'BG 032022'!A:E,3,FALSE),0),0)</f>
        <v>252112323.75</v>
      </c>
    </row>
    <row r="207" spans="1:8" s="73" customFormat="1" ht="12" customHeight="1">
      <c r="A207" s="70" t="s">
        <v>2</v>
      </c>
      <c r="B207" s="70" t="s">
        <v>123</v>
      </c>
      <c r="C207" s="391">
        <v>1.002001007E+18</v>
      </c>
      <c r="D207" s="71" t="s">
        <v>355</v>
      </c>
      <c r="E207" s="72" t="s">
        <v>398</v>
      </c>
      <c r="F207" s="72" t="s">
        <v>400</v>
      </c>
      <c r="G207" s="56">
        <f>IF(F207="I",IFERROR(VLOOKUP(D207,'BG 032022'!A:E,5,FALSE),0),0)</f>
        <v>0</v>
      </c>
      <c r="H207" s="56">
        <f>IF(F207="I",IFERROR(VLOOKUP(D207,'BG 032022'!A:E,3,FALSE),0),0)</f>
        <v>252112323.75</v>
      </c>
    </row>
    <row r="208" spans="1:8" s="73" customFormat="1" ht="12" customHeight="1">
      <c r="A208" s="70" t="s">
        <v>2</v>
      </c>
      <c r="B208" s="70" t="s">
        <v>123</v>
      </c>
      <c r="C208" s="391">
        <v>1.002001007E+18</v>
      </c>
      <c r="D208" s="71" t="s">
        <v>356</v>
      </c>
      <c r="E208" s="72" t="s">
        <v>398</v>
      </c>
      <c r="F208" s="72" t="s">
        <v>400</v>
      </c>
      <c r="G208" s="56">
        <f>IF(F208="I",IFERROR(VLOOKUP(D208,'BG 032022'!A:E,5,FALSE),0),0)</f>
        <v>0</v>
      </c>
      <c r="H208" s="56">
        <f>IF(F208="I",IFERROR(VLOOKUP(D208,'BG 032022'!A:E,3,FALSE),0),0)</f>
        <v>252112323.75</v>
      </c>
    </row>
    <row r="209" spans="1:8" s="73" customFormat="1" ht="12" customHeight="1">
      <c r="A209" s="70" t="s">
        <v>2</v>
      </c>
      <c r="B209" s="70" t="s">
        <v>123</v>
      </c>
      <c r="C209" s="391">
        <v>1.002001007E+18</v>
      </c>
      <c r="D209" s="71" t="s">
        <v>455</v>
      </c>
      <c r="E209" s="72" t="s">
        <v>398</v>
      </c>
      <c r="F209" s="72" t="s">
        <v>400</v>
      </c>
      <c r="G209" s="56">
        <f>IF(F209="I",IFERROR(VLOOKUP(D209,'BG 032022'!A:E,5,FALSE),0),0)</f>
        <v>0</v>
      </c>
      <c r="H209" s="56">
        <f>IF(F209="I",IFERROR(VLOOKUP(D209,'BG 032022'!A:E,3,FALSE),0),0)</f>
        <v>522420302.10000002</v>
      </c>
    </row>
    <row r="210" spans="1:8" s="73" customFormat="1" ht="12" customHeight="1">
      <c r="A210" s="70" t="s">
        <v>2</v>
      </c>
      <c r="B210" s="70" t="s">
        <v>123</v>
      </c>
      <c r="C210" s="391">
        <v>1.002001007E+18</v>
      </c>
      <c r="D210" s="71" t="s">
        <v>477</v>
      </c>
      <c r="E210" s="72" t="s">
        <v>398</v>
      </c>
      <c r="F210" s="72" t="s">
        <v>400</v>
      </c>
      <c r="G210" s="56">
        <f>IF(F210="I",IFERROR(VLOOKUP(D210,'BG 032022'!A:E,5,FALSE),0),0)</f>
        <v>503564279.62</v>
      </c>
      <c r="H210" s="56">
        <f>IF(F210="I",IFERROR(VLOOKUP(D210,'BG 032022'!A:E,3,FALSE),0),0)</f>
        <v>512212307.14999998</v>
      </c>
    </row>
    <row r="211" spans="1:8" s="73" customFormat="1" ht="12" customHeight="1">
      <c r="A211" s="70" t="s">
        <v>2</v>
      </c>
      <c r="B211" s="70" t="s">
        <v>123</v>
      </c>
      <c r="C211" s="391">
        <v>1.002001007E+18</v>
      </c>
      <c r="D211" s="71" t="s">
        <v>478</v>
      </c>
      <c r="E211" s="72" t="s">
        <v>398</v>
      </c>
      <c r="F211" s="72" t="s">
        <v>400</v>
      </c>
      <c r="G211" s="56">
        <f>IF(F211="I",IFERROR(VLOOKUP(D211,'BG 032022'!A:E,5,FALSE),0),0)</f>
        <v>503529740.32999998</v>
      </c>
      <c r="H211" s="56">
        <f>IF(F211="I",IFERROR(VLOOKUP(D211,'BG 032022'!A:E,3,FALSE),0),0)</f>
        <v>512173717.43000001</v>
      </c>
    </row>
    <row r="212" spans="1:8" s="73" customFormat="1" ht="12" customHeight="1">
      <c r="A212" s="70" t="s">
        <v>2</v>
      </c>
      <c r="B212" s="70" t="s">
        <v>123</v>
      </c>
      <c r="C212" s="391">
        <v>1.002001007E+18</v>
      </c>
      <c r="D212" s="71" t="s">
        <v>479</v>
      </c>
      <c r="E212" s="72" t="s">
        <v>398</v>
      </c>
      <c r="F212" s="72" t="s">
        <v>400</v>
      </c>
      <c r="G212" s="56">
        <f>IF(F212="I",IFERROR(VLOOKUP(D212,'BG 032022'!A:E,5,FALSE),0),0)</f>
        <v>503529740.32999998</v>
      </c>
      <c r="H212" s="56">
        <f>IF(F212="I",IFERROR(VLOOKUP(D212,'BG 032022'!A:E,3,FALSE),0),0)</f>
        <v>512173717.43000001</v>
      </c>
    </row>
    <row r="213" spans="1:8" s="73" customFormat="1" ht="12" customHeight="1">
      <c r="A213" s="70" t="s">
        <v>2</v>
      </c>
      <c r="B213" s="70" t="s">
        <v>123</v>
      </c>
      <c r="C213" s="391">
        <v>1.002001007E+18</v>
      </c>
      <c r="D213" s="71" t="s">
        <v>480</v>
      </c>
      <c r="E213" s="72" t="s">
        <v>398</v>
      </c>
      <c r="F213" s="72" t="s">
        <v>400</v>
      </c>
      <c r="G213" s="56">
        <f>IF(F213="I",IFERROR(VLOOKUP(D213,'BG 032022'!A:E,5,FALSE),0),0)</f>
        <v>503529740.32999998</v>
      </c>
      <c r="H213" s="56">
        <f>IF(F213="I",IFERROR(VLOOKUP(D213,'BG 032022'!A:E,3,FALSE),0),0)</f>
        <v>512173717.43000001</v>
      </c>
    </row>
    <row r="214" spans="1:8" s="73" customFormat="1" ht="12" customHeight="1">
      <c r="A214" s="70" t="s">
        <v>2</v>
      </c>
      <c r="B214" s="70" t="s">
        <v>123</v>
      </c>
      <c r="C214" s="391">
        <v>1.002001007E+18</v>
      </c>
      <c r="D214" s="71" t="s">
        <v>456</v>
      </c>
      <c r="E214" s="72" t="s">
        <v>398</v>
      </c>
      <c r="F214" s="72" t="s">
        <v>400</v>
      </c>
      <c r="G214" s="56">
        <f>IF(F214="I",IFERROR(VLOOKUP(D214,'BG 032022'!A:E,5,FALSE),0),0)</f>
        <v>5041287974.5</v>
      </c>
      <c r="H214" s="56">
        <f>IF(F214="I",IFERROR(VLOOKUP(D214,'BG 032022'!A:E,3,FALSE),0),0)</f>
        <v>5049434107</v>
      </c>
    </row>
    <row r="215" spans="1:8" s="73" customFormat="1" ht="12" customHeight="1">
      <c r="A215" s="70" t="s">
        <v>2</v>
      </c>
      <c r="B215" s="70" t="s">
        <v>123</v>
      </c>
      <c r="C215" s="391">
        <v>1.002001007E+18</v>
      </c>
      <c r="D215" s="71" t="s">
        <v>457</v>
      </c>
      <c r="E215" s="72" t="s">
        <v>398</v>
      </c>
      <c r="F215" s="72" t="s">
        <v>400</v>
      </c>
      <c r="G215" s="56">
        <f>IF(F215="I",IFERROR(VLOOKUP(D215,'BG 032022'!A:E,5,FALSE),0),0)</f>
        <v>5041184478.5</v>
      </c>
      <c r="H215" s="56">
        <f>IF(F215="I",IFERROR(VLOOKUP(D215,'BG 032022'!A:E,3,FALSE),0),0)</f>
        <v>5049270123.5</v>
      </c>
    </row>
    <row r="216" spans="1:8" s="73" customFormat="1" ht="12" customHeight="1">
      <c r="A216" s="70" t="s">
        <v>2</v>
      </c>
      <c r="B216" s="70" t="s">
        <v>123</v>
      </c>
      <c r="C216" s="391">
        <v>1.002001007E+18</v>
      </c>
      <c r="D216" s="71" t="s">
        <v>458</v>
      </c>
      <c r="E216" s="72" t="s">
        <v>398</v>
      </c>
      <c r="F216" s="72" t="s">
        <v>400</v>
      </c>
      <c r="G216" s="56">
        <f>IF(F216="I",IFERROR(VLOOKUP(D216,'BG 032022'!A:E,5,FALSE),0),0)</f>
        <v>516858081.5</v>
      </c>
      <c r="H216" s="56">
        <f>IF(F216="I",IFERROR(VLOOKUP(D216,'BG 032022'!A:E,3,FALSE),0),0)</f>
        <v>509018468.39999998</v>
      </c>
    </row>
    <row r="217" spans="1:8" s="73" customFormat="1" ht="12" customHeight="1">
      <c r="A217" s="70" t="s">
        <v>2</v>
      </c>
      <c r="B217" s="70" t="s">
        <v>123</v>
      </c>
      <c r="C217" s="391">
        <v>1.002001007E+18</v>
      </c>
      <c r="D217" s="71" t="s">
        <v>459</v>
      </c>
      <c r="E217" s="72" t="s">
        <v>398</v>
      </c>
      <c r="F217" s="72" t="s">
        <v>400</v>
      </c>
      <c r="G217" s="56">
        <f>IF(F217="I",IFERROR(VLOOKUP(D217,'BG 032022'!A:E,5,FALSE),0),0)</f>
        <v>516858081.5</v>
      </c>
      <c r="H217" s="56">
        <f>IF(F217="I",IFERROR(VLOOKUP(D217,'BG 032022'!A:E,3,FALSE),0),0)</f>
        <v>509018468.39999998</v>
      </c>
    </row>
    <row r="218" spans="1:8" s="73" customFormat="1" ht="12" customHeight="1">
      <c r="A218" s="70" t="s">
        <v>2</v>
      </c>
      <c r="B218" s="70" t="s">
        <v>123</v>
      </c>
      <c r="C218" s="391">
        <v>1.002001007E+18</v>
      </c>
      <c r="D218" s="71" t="s">
        <v>481</v>
      </c>
      <c r="E218" s="72" t="s">
        <v>398</v>
      </c>
      <c r="F218" s="72" t="s">
        <v>400</v>
      </c>
      <c r="G218" s="56">
        <f>IF(F218="I",IFERROR(VLOOKUP(D218,'BG 032022'!A:E,5,FALSE),0),0)</f>
        <v>0</v>
      </c>
      <c r="H218" s="56">
        <f>IF(F218="I",IFERROR(VLOOKUP(D218,'BG 032022'!A:E,3,FALSE),0),0)</f>
        <v>500060434.58999997</v>
      </c>
    </row>
    <row r="219" spans="1:8" s="73" customFormat="1" ht="12" customHeight="1">
      <c r="A219" s="70" t="s">
        <v>2</v>
      </c>
      <c r="B219" s="70" t="s">
        <v>123</v>
      </c>
      <c r="C219" s="391">
        <v>1.002001007E+18</v>
      </c>
      <c r="D219" s="71" t="s">
        <v>482</v>
      </c>
      <c r="E219" s="72" t="s">
        <v>398</v>
      </c>
      <c r="F219" s="72" t="s">
        <v>400</v>
      </c>
      <c r="G219" s="56">
        <f>IF(F219="I",IFERROR(VLOOKUP(D219,'BG 032022'!A:E,5,FALSE),0),0)</f>
        <v>250760480.92999998</v>
      </c>
      <c r="H219" s="56">
        <f>IF(F219="I",IFERROR(VLOOKUP(D219,'BG 032022'!A:E,3,FALSE),0),0)</f>
        <v>250761549.47999999</v>
      </c>
    </row>
    <row r="220" spans="1:8" s="73" customFormat="1" ht="12" customHeight="1">
      <c r="A220" s="70" t="s">
        <v>2</v>
      </c>
      <c r="B220" s="70" t="s">
        <v>123</v>
      </c>
      <c r="C220" s="391">
        <v>1.002001007E+18</v>
      </c>
      <c r="D220" s="71" t="s">
        <v>483</v>
      </c>
      <c r="E220" s="72" t="s">
        <v>398</v>
      </c>
      <c r="F220" s="72" t="s">
        <v>400</v>
      </c>
      <c r="G220" s="56">
        <f>IF(F220="I",IFERROR(VLOOKUP(D220,'BG 032022'!A:E,5,FALSE),0),0)</f>
        <v>250760480.92999998</v>
      </c>
      <c r="H220" s="56">
        <f>IF(F220="I",IFERROR(VLOOKUP(D220,'BG 032022'!A:E,3,FALSE),0),0)</f>
        <v>250761549.47999999</v>
      </c>
    </row>
    <row r="221" spans="1:8" s="73" customFormat="1" ht="12" customHeight="1">
      <c r="A221" s="70" t="s">
        <v>2</v>
      </c>
      <c r="B221" s="70" t="s">
        <v>123</v>
      </c>
      <c r="C221" s="391">
        <v>1.002001007E+18</v>
      </c>
      <c r="D221" s="71" t="s">
        <v>484</v>
      </c>
      <c r="E221" s="72" t="s">
        <v>398</v>
      </c>
      <c r="F221" s="72" t="s">
        <v>400</v>
      </c>
      <c r="G221" s="56">
        <f>IF(F221="I",IFERROR(VLOOKUP(D221,'BG 032022'!A:E,5,FALSE),0),0)</f>
        <v>250760480.92999998</v>
      </c>
      <c r="H221" s="56">
        <f>IF(F221="I",IFERROR(VLOOKUP(D221,'BG 032022'!A:E,3,FALSE),0),0)</f>
        <v>250761549.47999999</v>
      </c>
    </row>
    <row r="222" spans="1:8" s="73" customFormat="1" ht="12" customHeight="1">
      <c r="A222" s="70" t="s">
        <v>2</v>
      </c>
      <c r="B222" s="70" t="s">
        <v>123</v>
      </c>
      <c r="C222" s="391">
        <v>1.002001007E+18</v>
      </c>
      <c r="D222" s="71" t="s">
        <v>485</v>
      </c>
      <c r="E222" s="72" t="s">
        <v>398</v>
      </c>
      <c r="F222" s="72" t="s">
        <v>400</v>
      </c>
      <c r="G222" s="56">
        <f>IF(F222="I",IFERROR(VLOOKUP(D222,'BG 032022'!A:E,5,FALSE),0),0)</f>
        <v>250760480.92999998</v>
      </c>
      <c r="H222" s="56">
        <f>IF(F222="I",IFERROR(VLOOKUP(D222,'BG 032022'!A:E,3,FALSE),0),0)</f>
        <v>250761549.47999999</v>
      </c>
    </row>
    <row r="223" spans="1:8" s="73" customFormat="1" ht="12" customHeight="1">
      <c r="A223" s="70" t="s">
        <v>2</v>
      </c>
      <c r="B223" s="70" t="s">
        <v>123</v>
      </c>
      <c r="C223" s="391">
        <v>1.002001007E+18</v>
      </c>
      <c r="D223" s="71" t="s">
        <v>486</v>
      </c>
      <c r="E223" s="72" t="s">
        <v>398</v>
      </c>
      <c r="F223" s="72" t="s">
        <v>400</v>
      </c>
      <c r="G223" s="56">
        <f>IF(F223="I",IFERROR(VLOOKUP(D223,'BG 032022'!A:E,5,FALSE),0),0)</f>
        <v>250760480.92999998</v>
      </c>
      <c r="H223" s="56">
        <f>IF(F223="I",IFERROR(VLOOKUP(D223,'BG 032022'!A:E,3,FALSE),0),0)</f>
        <v>250761549.47999999</v>
      </c>
    </row>
    <row r="224" spans="1:8" s="73" customFormat="1" ht="12" customHeight="1">
      <c r="A224" s="70" t="s">
        <v>2</v>
      </c>
      <c r="B224" s="70" t="s">
        <v>123</v>
      </c>
      <c r="C224" s="391">
        <v>1.002001007E+18</v>
      </c>
      <c r="D224" s="71" t="s">
        <v>487</v>
      </c>
      <c r="E224" s="72" t="s">
        <v>398</v>
      </c>
      <c r="F224" s="72" t="s">
        <v>400</v>
      </c>
      <c r="G224" s="56">
        <f>IF(F224="I",IFERROR(VLOOKUP(D224,'BG 032022'!A:E,5,FALSE),0),0)</f>
        <v>250760480.92999998</v>
      </c>
      <c r="H224" s="56">
        <f>IF(F224="I",IFERROR(VLOOKUP(D224,'BG 032022'!A:E,3,FALSE),0),0)</f>
        <v>250761549.47999999</v>
      </c>
    </row>
    <row r="225" spans="1:8" s="73" customFormat="1" ht="12" customHeight="1">
      <c r="A225" s="70" t="s">
        <v>2</v>
      </c>
      <c r="B225" s="70" t="s">
        <v>123</v>
      </c>
      <c r="C225" s="391">
        <v>1.002001007E+18</v>
      </c>
      <c r="D225" s="71" t="s">
        <v>488</v>
      </c>
      <c r="E225" s="72" t="s">
        <v>398</v>
      </c>
      <c r="F225" s="72" t="s">
        <v>400</v>
      </c>
      <c r="G225" s="56">
        <f>IF(F225="I",IFERROR(VLOOKUP(D225,'BG 032022'!A:E,5,FALSE),0),0)</f>
        <v>250760480.92999998</v>
      </c>
      <c r="H225" s="56">
        <f>IF(F225="I",IFERROR(VLOOKUP(D225,'BG 032022'!A:E,3,FALSE),0),0)</f>
        <v>250761549.47999999</v>
      </c>
    </row>
    <row r="226" spans="1:8" s="73" customFormat="1" ht="12" customHeight="1">
      <c r="A226" s="70" t="s">
        <v>2</v>
      </c>
      <c r="B226" s="70" t="s">
        <v>123</v>
      </c>
      <c r="C226" s="391">
        <v>1.002001007E+18</v>
      </c>
      <c r="D226" s="71" t="s">
        <v>489</v>
      </c>
      <c r="E226" s="72" t="s">
        <v>398</v>
      </c>
      <c r="F226" s="72" t="s">
        <v>400</v>
      </c>
      <c r="G226" s="56">
        <f>IF(F226="I",IFERROR(VLOOKUP(D226,'BG 032022'!A:E,5,FALSE),0),0)</f>
        <v>250760480.92999998</v>
      </c>
      <c r="H226" s="56">
        <f>IF(F226="I",IFERROR(VLOOKUP(D226,'BG 032022'!A:E,3,FALSE),0),0)</f>
        <v>250761549.47999999</v>
      </c>
    </row>
    <row r="227" spans="1:8" s="73" customFormat="1" ht="12" customHeight="1">
      <c r="A227" s="70" t="s">
        <v>2</v>
      </c>
      <c r="B227" s="70" t="s">
        <v>123</v>
      </c>
      <c r="C227" s="391">
        <v>1.002001007E+18</v>
      </c>
      <c r="D227" s="71" t="s">
        <v>490</v>
      </c>
      <c r="E227" s="72" t="s">
        <v>398</v>
      </c>
      <c r="F227" s="72" t="s">
        <v>400</v>
      </c>
      <c r="G227" s="56">
        <f>IF(F227="I",IFERROR(VLOOKUP(D227,'BG 032022'!A:E,5,FALSE),0),0)</f>
        <v>250760480.92999998</v>
      </c>
      <c r="H227" s="56">
        <f>IF(F227="I",IFERROR(VLOOKUP(D227,'BG 032022'!A:E,3,FALSE),0),0)</f>
        <v>250761549.47999999</v>
      </c>
    </row>
    <row r="228" spans="1:8" s="73" customFormat="1" ht="12" customHeight="1">
      <c r="A228" s="70" t="s">
        <v>2</v>
      </c>
      <c r="B228" s="70" t="s">
        <v>123</v>
      </c>
      <c r="C228" s="391">
        <v>1.002001007E+18</v>
      </c>
      <c r="D228" s="71" t="s">
        <v>491</v>
      </c>
      <c r="E228" s="72" t="s">
        <v>398</v>
      </c>
      <c r="F228" s="72" t="s">
        <v>400</v>
      </c>
      <c r="G228" s="56">
        <f>IF(F228="I",IFERROR(VLOOKUP(D228,'BG 032022'!A:E,5,FALSE),0),0)</f>
        <v>250760480.92999998</v>
      </c>
      <c r="H228" s="56">
        <f>IF(F228="I",IFERROR(VLOOKUP(D228,'BG 032022'!A:E,3,FALSE),0),0)</f>
        <v>250761549.47999999</v>
      </c>
    </row>
    <row r="229" spans="1:8" s="73" customFormat="1" ht="12" customHeight="1">
      <c r="A229" s="70" t="s">
        <v>2</v>
      </c>
      <c r="B229" s="70" t="s">
        <v>123</v>
      </c>
      <c r="C229" s="391">
        <v>1.002001007E+18</v>
      </c>
      <c r="D229" s="71" t="s">
        <v>492</v>
      </c>
      <c r="E229" s="72" t="s">
        <v>398</v>
      </c>
      <c r="F229" s="72" t="s">
        <v>400</v>
      </c>
      <c r="G229" s="56">
        <f>IF(F229="I",IFERROR(VLOOKUP(D229,'BG 032022'!A:E,5,FALSE),0),0)</f>
        <v>250760480.92999998</v>
      </c>
      <c r="H229" s="56">
        <f>IF(F229="I",IFERROR(VLOOKUP(D229,'BG 032022'!A:E,3,FALSE),0),0)</f>
        <v>250761549.47999999</v>
      </c>
    </row>
    <row r="230" spans="1:8" s="73" customFormat="1" ht="12" customHeight="1">
      <c r="A230" s="70" t="s">
        <v>2</v>
      </c>
      <c r="B230" s="70" t="s">
        <v>123</v>
      </c>
      <c r="C230" s="391">
        <v>1.002001007E+18</v>
      </c>
      <c r="D230" s="71" t="s">
        <v>493</v>
      </c>
      <c r="E230" s="72" t="s">
        <v>398</v>
      </c>
      <c r="F230" s="72" t="s">
        <v>400</v>
      </c>
      <c r="G230" s="56">
        <f>IF(F230="I",IFERROR(VLOOKUP(D230,'BG 032022'!A:E,5,FALSE),0),0)</f>
        <v>250760480.92999998</v>
      </c>
      <c r="H230" s="56">
        <f>IF(F230="I",IFERROR(VLOOKUP(D230,'BG 032022'!A:E,3,FALSE),0),0)</f>
        <v>250761549.47999999</v>
      </c>
    </row>
    <row r="231" spans="1:8" s="73" customFormat="1" ht="12" customHeight="1">
      <c r="A231" s="70" t="s">
        <v>2</v>
      </c>
      <c r="B231" s="70" t="s">
        <v>123</v>
      </c>
      <c r="C231" s="391">
        <v>1.002001007E+18</v>
      </c>
      <c r="D231" s="71" t="s">
        <v>494</v>
      </c>
      <c r="E231" s="72" t="s">
        <v>398</v>
      </c>
      <c r="F231" s="72" t="s">
        <v>400</v>
      </c>
      <c r="G231" s="56">
        <f>IF(F231="I",IFERROR(VLOOKUP(D231,'BG 032022'!A:E,5,FALSE),0),0)</f>
        <v>140537240.12</v>
      </c>
      <c r="H231" s="56">
        <f>IF(F231="I",IFERROR(VLOOKUP(D231,'BG 032022'!A:E,3,FALSE),0),0)</f>
        <v>140574593.81</v>
      </c>
    </row>
    <row r="232" spans="1:8" s="73" customFormat="1" ht="12" customHeight="1">
      <c r="A232" s="70" t="s">
        <v>2</v>
      </c>
      <c r="B232" s="70" t="s">
        <v>123</v>
      </c>
      <c r="C232" s="391">
        <v>1.002001007E+18</v>
      </c>
      <c r="D232" s="71" t="s">
        <v>495</v>
      </c>
      <c r="E232" s="72" t="s">
        <v>398</v>
      </c>
      <c r="F232" s="72" t="s">
        <v>400</v>
      </c>
      <c r="G232" s="56">
        <f>IF(F232="I",IFERROR(VLOOKUP(D232,'BG 032022'!A:E,5,FALSE),0),0)</f>
        <v>100850504.59</v>
      </c>
      <c r="H232" s="56">
        <f>IF(F232="I",IFERROR(VLOOKUP(D232,'BG 032022'!A:E,3,FALSE),0),0)</f>
        <v>100989738.64</v>
      </c>
    </row>
    <row r="233" spans="1:8" s="73" customFormat="1" ht="12" customHeight="1">
      <c r="A233" s="70" t="s">
        <v>2</v>
      </c>
      <c r="B233" s="70" t="s">
        <v>123</v>
      </c>
      <c r="C233" s="391">
        <v>1.002001007E+18</v>
      </c>
      <c r="D233" s="71" t="s">
        <v>496</v>
      </c>
      <c r="E233" s="72" t="s">
        <v>398</v>
      </c>
      <c r="F233" s="72" t="s">
        <v>400</v>
      </c>
      <c r="G233" s="56">
        <f>IF(F233="I",IFERROR(VLOOKUP(D233,'BG 032022'!A:E,5,FALSE),0),0)</f>
        <v>60128491.649999999</v>
      </c>
      <c r="H233" s="56">
        <f>IF(F233="I",IFERROR(VLOOKUP(D233,'BG 032022'!A:E,3,FALSE),0),0)</f>
        <v>60332656.909999996</v>
      </c>
    </row>
    <row r="234" spans="1:8" s="73" customFormat="1" ht="12" customHeight="1">
      <c r="A234" s="70" t="s">
        <v>2</v>
      </c>
      <c r="B234" s="70" t="s">
        <v>123</v>
      </c>
      <c r="C234" s="391">
        <v>1.002001007E+18</v>
      </c>
      <c r="D234" s="71" t="s">
        <v>497</v>
      </c>
      <c r="E234" s="72" t="s">
        <v>398</v>
      </c>
      <c r="F234" s="72" t="s">
        <v>400</v>
      </c>
      <c r="G234" s="56">
        <f>IF(F234="I",IFERROR(VLOOKUP(D234,'BG 032022'!A:E,5,FALSE),0),0)</f>
        <v>40218768.490000002</v>
      </c>
      <c r="H234" s="56">
        <f>IF(F234="I",IFERROR(VLOOKUP(D234,'BG 032022'!A:E,3,FALSE),0),0)</f>
        <v>40328289.200000003</v>
      </c>
    </row>
    <row r="235" spans="1:8" s="73" customFormat="1" ht="12" customHeight="1">
      <c r="A235" s="70" t="s">
        <v>2</v>
      </c>
      <c r="B235" s="70" t="s">
        <v>123</v>
      </c>
      <c r="C235" s="391">
        <v>1.002001007E+18</v>
      </c>
      <c r="D235" s="71" t="s">
        <v>604</v>
      </c>
      <c r="E235" s="72" t="s">
        <v>398</v>
      </c>
      <c r="F235" s="72" t="s">
        <v>400</v>
      </c>
      <c r="G235" s="56">
        <f>IF(F235="I",IFERROR(VLOOKUP(D235,'BG 032022'!A:E,5,FALSE),0),0)</f>
        <v>504502732.30000001</v>
      </c>
      <c r="H235" s="56">
        <f>IF(F235="I",IFERROR(VLOOKUP(D235,'BG 032022'!A:E,3,FALSE),0),0)</f>
        <v>0</v>
      </c>
    </row>
    <row r="236" spans="1:8" s="73" customFormat="1" ht="12" customHeight="1">
      <c r="A236" s="70" t="s">
        <v>2</v>
      </c>
      <c r="B236" s="70" t="s">
        <v>123</v>
      </c>
      <c r="C236" s="391">
        <v>1.002001007E+18</v>
      </c>
      <c r="D236" s="71" t="s">
        <v>605</v>
      </c>
      <c r="E236" s="72" t="s">
        <v>398</v>
      </c>
      <c r="F236" s="72" t="s">
        <v>400</v>
      </c>
      <c r="G236" s="56">
        <f>IF(F236="I",IFERROR(VLOOKUP(D236,'BG 032022'!A:E,5,FALSE),0),0)</f>
        <v>504502732.30000001</v>
      </c>
      <c r="H236" s="56">
        <f>IF(F236="I",IFERROR(VLOOKUP(D236,'BG 032022'!A:E,3,FALSE),0),0)</f>
        <v>0</v>
      </c>
    </row>
    <row r="237" spans="1:8" s="73" customFormat="1" ht="12" customHeight="1">
      <c r="A237" s="70" t="s">
        <v>2</v>
      </c>
      <c r="B237" s="70" t="s">
        <v>123</v>
      </c>
      <c r="C237" s="391">
        <v>1.002001007E+18</v>
      </c>
      <c r="D237" s="71" t="s">
        <v>606</v>
      </c>
      <c r="E237" s="72" t="s">
        <v>398</v>
      </c>
      <c r="F237" s="72" t="s">
        <v>400</v>
      </c>
      <c r="G237" s="56">
        <f>IF(F237="I",IFERROR(VLOOKUP(D237,'BG 032022'!A:E,5,FALSE),0),0)</f>
        <v>204862001.40000001</v>
      </c>
      <c r="H237" s="56">
        <f>IF(F237="I",IFERROR(VLOOKUP(D237,'BG 032022'!A:E,3,FALSE),0),0)</f>
        <v>0</v>
      </c>
    </row>
    <row r="238" spans="1:8" s="73" customFormat="1" ht="12" customHeight="1">
      <c r="A238" s="70" t="s">
        <v>2</v>
      </c>
      <c r="B238" s="70" t="s">
        <v>123</v>
      </c>
      <c r="C238" s="391">
        <v>1.002001007E+18</v>
      </c>
      <c r="D238" s="71" t="s">
        <v>607</v>
      </c>
      <c r="E238" s="72" t="s">
        <v>398</v>
      </c>
      <c r="F238" s="72" t="s">
        <v>400</v>
      </c>
      <c r="G238" s="56">
        <f>IF(F238="I",IFERROR(VLOOKUP(D238,'BG 032022'!A:E,5,FALSE),0),0)</f>
        <v>204862000.86000001</v>
      </c>
      <c r="H238" s="56">
        <f>IF(F238="I",IFERROR(VLOOKUP(D238,'BG 032022'!A:E,3,FALSE),0),0)</f>
        <v>0</v>
      </c>
    </row>
    <row r="239" spans="1:8" s="73" customFormat="1" ht="12" customHeight="1">
      <c r="A239" s="70" t="s">
        <v>2</v>
      </c>
      <c r="B239" s="70" t="s">
        <v>123</v>
      </c>
      <c r="C239" s="391">
        <v>1.002001007E+18</v>
      </c>
      <c r="D239" s="71" t="s">
        <v>608</v>
      </c>
      <c r="E239" s="72" t="s">
        <v>398</v>
      </c>
      <c r="F239" s="72" t="s">
        <v>400</v>
      </c>
      <c r="G239" s="56">
        <f>IF(F239="I",IFERROR(VLOOKUP(D239,'BG 032022'!A:E,5,FALSE),0),0)</f>
        <v>204862001.40000001</v>
      </c>
      <c r="H239" s="56">
        <f>IF(F239="I",IFERROR(VLOOKUP(D239,'BG 032022'!A:E,3,FALSE),0),0)</f>
        <v>0</v>
      </c>
    </row>
    <row r="240" spans="1:8" s="73" customFormat="1" ht="12" customHeight="1">
      <c r="A240" s="70" t="s">
        <v>2</v>
      </c>
      <c r="B240" s="70" t="s">
        <v>123</v>
      </c>
      <c r="C240" s="391">
        <v>1.002001007E+18</v>
      </c>
      <c r="D240" s="71" t="s">
        <v>609</v>
      </c>
      <c r="E240" s="72" t="s">
        <v>398</v>
      </c>
      <c r="F240" s="72" t="s">
        <v>400</v>
      </c>
      <c r="G240" s="56">
        <f>IF(F240="I",IFERROR(VLOOKUP(D240,'BG 032022'!A:E,5,FALSE),0),0)</f>
        <v>204862001.40000001</v>
      </c>
      <c r="H240" s="56">
        <f>IF(F240="I",IFERROR(VLOOKUP(D240,'BG 032022'!A:E,3,FALSE),0),0)</f>
        <v>0</v>
      </c>
    </row>
    <row r="241" spans="1:8" s="73" customFormat="1" ht="12" customHeight="1">
      <c r="A241" s="70" t="s">
        <v>2</v>
      </c>
      <c r="B241" s="70" t="s">
        <v>123</v>
      </c>
      <c r="C241" s="391">
        <v>1.002001007E+18</v>
      </c>
      <c r="D241" s="71" t="s">
        <v>610</v>
      </c>
      <c r="E241" s="72" t="s">
        <v>398</v>
      </c>
      <c r="F241" s="72" t="s">
        <v>400</v>
      </c>
      <c r="G241" s="56">
        <f>IF(F241="I",IFERROR(VLOOKUP(D241,'BG 032022'!A:E,5,FALSE),0),0)</f>
        <v>204862001.40000001</v>
      </c>
      <c r="H241" s="56">
        <f>IF(F241="I",IFERROR(VLOOKUP(D241,'BG 032022'!A:E,3,FALSE),0),0)</f>
        <v>0</v>
      </c>
    </row>
    <row r="242" spans="1:8" s="73" customFormat="1" ht="12" customHeight="1">
      <c r="A242" s="70" t="s">
        <v>2</v>
      </c>
      <c r="B242" s="70" t="s">
        <v>123</v>
      </c>
      <c r="C242" s="391">
        <v>1.002001007E+18</v>
      </c>
      <c r="D242" s="71" t="s">
        <v>611</v>
      </c>
      <c r="E242" s="72" t="s">
        <v>398</v>
      </c>
      <c r="F242" s="72" t="s">
        <v>400</v>
      </c>
      <c r="G242" s="56">
        <f>IF(F242="I",IFERROR(VLOOKUP(D242,'BG 032022'!A:E,5,FALSE),0),0)</f>
        <v>204862001.40000001</v>
      </c>
      <c r="H242" s="56">
        <f>IF(F242="I",IFERROR(VLOOKUP(D242,'BG 032022'!A:E,3,FALSE),0),0)</f>
        <v>0</v>
      </c>
    </row>
    <row r="243" spans="1:8" s="73" customFormat="1" ht="12" customHeight="1">
      <c r="A243" s="70" t="s">
        <v>2</v>
      </c>
      <c r="B243" s="70" t="s">
        <v>123</v>
      </c>
      <c r="C243" s="391">
        <v>1.002001007E+18</v>
      </c>
      <c r="D243" s="71" t="s">
        <v>612</v>
      </c>
      <c r="E243" s="72" t="s">
        <v>398</v>
      </c>
      <c r="F243" s="72" t="s">
        <v>400</v>
      </c>
      <c r="G243" s="56">
        <f>IF(F243="I",IFERROR(VLOOKUP(D243,'BG 032022'!A:E,5,FALSE),0),0)</f>
        <v>204862001.40000001</v>
      </c>
      <c r="H243" s="56">
        <f>IF(F243="I",IFERROR(VLOOKUP(D243,'BG 032022'!A:E,3,FALSE),0),0)</f>
        <v>0</v>
      </c>
    </row>
    <row r="244" spans="1:8" s="73" customFormat="1" ht="12" customHeight="1">
      <c r="A244" s="70" t="s">
        <v>2</v>
      </c>
      <c r="B244" s="70" t="s">
        <v>123</v>
      </c>
      <c r="C244" s="391">
        <v>1.002001007E+18</v>
      </c>
      <c r="D244" s="71" t="s">
        <v>613</v>
      </c>
      <c r="E244" s="72" t="s">
        <v>398</v>
      </c>
      <c r="F244" s="72" t="s">
        <v>400</v>
      </c>
      <c r="G244" s="56">
        <f>IF(F244="I",IFERROR(VLOOKUP(D244,'BG 032022'!A:E,5,FALSE),0),0)</f>
        <v>204862000.86000001</v>
      </c>
      <c r="H244" s="56">
        <f>IF(F244="I",IFERROR(VLOOKUP(D244,'BG 032022'!A:E,3,FALSE),0),0)</f>
        <v>0</v>
      </c>
    </row>
    <row r="245" spans="1:8" s="73" customFormat="1" ht="12" customHeight="1">
      <c r="A245" s="70" t="s">
        <v>2</v>
      </c>
      <c r="B245" s="70" t="s">
        <v>123</v>
      </c>
      <c r="C245" s="391">
        <v>1.002001007E+18</v>
      </c>
      <c r="D245" s="71" t="s">
        <v>614</v>
      </c>
      <c r="E245" s="72" t="s">
        <v>398</v>
      </c>
      <c r="F245" s="72" t="s">
        <v>400</v>
      </c>
      <c r="G245" s="56">
        <f>IF(F245="I",IFERROR(VLOOKUP(D245,'BG 032022'!A:E,5,FALSE),0),0)</f>
        <v>204862001.40000001</v>
      </c>
      <c r="H245" s="56">
        <f>IF(F245="I",IFERROR(VLOOKUP(D245,'BG 032022'!A:E,3,FALSE),0),0)</f>
        <v>0</v>
      </c>
    </row>
    <row r="246" spans="1:8" s="73" customFormat="1" ht="12" customHeight="1">
      <c r="A246" s="70" t="s">
        <v>2</v>
      </c>
      <c r="B246" s="70" t="s">
        <v>123</v>
      </c>
      <c r="C246" s="391">
        <v>1.002001007E+18</v>
      </c>
      <c r="D246" s="71" t="s">
        <v>615</v>
      </c>
      <c r="E246" s="72" t="s">
        <v>398</v>
      </c>
      <c r="F246" s="72" t="s">
        <v>400</v>
      </c>
      <c r="G246" s="56">
        <f>IF(F246="I",IFERROR(VLOOKUP(D246,'BG 032022'!A:E,5,FALSE),0),0)</f>
        <v>204862001.40000001</v>
      </c>
      <c r="H246" s="56">
        <f>IF(F246="I",IFERROR(VLOOKUP(D246,'BG 032022'!A:E,3,FALSE),0),0)</f>
        <v>0</v>
      </c>
    </row>
    <row r="247" spans="1:8" s="73" customFormat="1" ht="12" customHeight="1">
      <c r="A247" s="70" t="s">
        <v>2</v>
      </c>
      <c r="B247" s="70" t="s">
        <v>123</v>
      </c>
      <c r="C247" s="391">
        <v>1.002001007E+18</v>
      </c>
      <c r="D247" s="71" t="s">
        <v>616</v>
      </c>
      <c r="E247" s="72" t="s">
        <v>398</v>
      </c>
      <c r="F247" s="72" t="s">
        <v>400</v>
      </c>
      <c r="G247" s="56">
        <f>IF(F247="I",IFERROR(VLOOKUP(D247,'BG 032022'!A:E,5,FALSE),0),0)</f>
        <v>204862001.40000001</v>
      </c>
      <c r="H247" s="56">
        <f>IF(F247="I",IFERROR(VLOOKUP(D247,'BG 032022'!A:E,3,FALSE),0),0)</f>
        <v>0</v>
      </c>
    </row>
    <row r="248" spans="1:8" s="73" customFormat="1" ht="12" customHeight="1">
      <c r="A248" s="70" t="s">
        <v>2</v>
      </c>
      <c r="B248" s="70" t="s">
        <v>123</v>
      </c>
      <c r="C248" s="391">
        <v>1.002001007E+18</v>
      </c>
      <c r="D248" s="71" t="s">
        <v>617</v>
      </c>
      <c r="E248" s="72" t="s">
        <v>398</v>
      </c>
      <c r="F248" s="72" t="s">
        <v>400</v>
      </c>
      <c r="G248" s="56">
        <f>IF(F248="I",IFERROR(VLOOKUP(D248,'BG 032022'!A:E,5,FALSE),0),0)</f>
        <v>204862001.40000001</v>
      </c>
      <c r="H248" s="56">
        <f>IF(F248="I",IFERROR(VLOOKUP(D248,'BG 032022'!A:E,3,FALSE),0),0)</f>
        <v>0</v>
      </c>
    </row>
    <row r="249" spans="1:8" s="73" customFormat="1" ht="12" customHeight="1">
      <c r="A249" s="70" t="s">
        <v>2</v>
      </c>
      <c r="B249" s="70" t="s">
        <v>123</v>
      </c>
      <c r="C249" s="391">
        <v>1.002001007E+18</v>
      </c>
      <c r="D249" s="71" t="s">
        <v>618</v>
      </c>
      <c r="E249" s="72" t="s">
        <v>398</v>
      </c>
      <c r="F249" s="72" t="s">
        <v>400</v>
      </c>
      <c r="G249" s="56">
        <f>IF(F249="I",IFERROR(VLOOKUP(D249,'BG 032022'!A:E,5,FALSE),0),0)</f>
        <v>204862001.40000001</v>
      </c>
      <c r="H249" s="56">
        <f>IF(F249="I",IFERROR(VLOOKUP(D249,'BG 032022'!A:E,3,FALSE),0),0)</f>
        <v>0</v>
      </c>
    </row>
    <row r="250" spans="1:8" s="73" customFormat="1" ht="12" customHeight="1">
      <c r="A250" s="70" t="s">
        <v>2</v>
      </c>
      <c r="B250" s="70" t="s">
        <v>123</v>
      </c>
      <c r="C250" s="391">
        <v>1.002001007E+18</v>
      </c>
      <c r="D250" s="71" t="s">
        <v>619</v>
      </c>
      <c r="E250" s="72" t="s">
        <v>398</v>
      </c>
      <c r="F250" s="72" t="s">
        <v>400</v>
      </c>
      <c r="G250" s="56">
        <f>IF(F250="I",IFERROR(VLOOKUP(D250,'BG 032022'!A:E,5,FALSE),0),0)</f>
        <v>204862001.40000001</v>
      </c>
      <c r="H250" s="56">
        <f>IF(F250="I",IFERROR(VLOOKUP(D250,'BG 032022'!A:E,3,FALSE),0),0)</f>
        <v>0</v>
      </c>
    </row>
    <row r="251" spans="1:8" s="73" customFormat="1" ht="12" customHeight="1">
      <c r="A251" s="70" t="s">
        <v>2</v>
      </c>
      <c r="B251" s="70" t="s">
        <v>123</v>
      </c>
      <c r="C251" s="391">
        <v>1.002001007E+18</v>
      </c>
      <c r="D251" s="71" t="s">
        <v>620</v>
      </c>
      <c r="E251" s="72" t="s">
        <v>398</v>
      </c>
      <c r="F251" s="72" t="s">
        <v>400</v>
      </c>
      <c r="G251" s="56">
        <f>IF(F251="I",IFERROR(VLOOKUP(D251,'BG 032022'!A:E,5,FALSE),0),0)</f>
        <v>204862001.40000001</v>
      </c>
      <c r="H251" s="56">
        <f>IF(F251="I",IFERROR(VLOOKUP(D251,'BG 032022'!A:E,3,FALSE),0),0)</f>
        <v>0</v>
      </c>
    </row>
    <row r="252" spans="1:8" s="73" customFormat="1" ht="12" customHeight="1">
      <c r="A252" s="70" t="s">
        <v>2</v>
      </c>
      <c r="B252" s="70" t="s">
        <v>123</v>
      </c>
      <c r="C252" s="391">
        <v>1.002001007E+18</v>
      </c>
      <c r="D252" s="71" t="s">
        <v>621</v>
      </c>
      <c r="E252" s="72" t="s">
        <v>398</v>
      </c>
      <c r="F252" s="72" t="s">
        <v>400</v>
      </c>
      <c r="G252" s="56">
        <f>IF(F252="I",IFERROR(VLOOKUP(D252,'BG 032022'!A:E,5,FALSE),0),0)</f>
        <v>1027687582.3</v>
      </c>
      <c r="H252" s="56">
        <f>IF(F252="I",IFERROR(VLOOKUP(D252,'BG 032022'!A:E,3,FALSE),0),0)</f>
        <v>0</v>
      </c>
    </row>
    <row r="253" spans="1:8" s="73" customFormat="1" ht="12" customHeight="1">
      <c r="A253" s="70" t="s">
        <v>2</v>
      </c>
      <c r="B253" s="70" t="s">
        <v>123</v>
      </c>
      <c r="C253" s="391">
        <v>1.002001007E+18</v>
      </c>
      <c r="D253" s="71" t="s">
        <v>622</v>
      </c>
      <c r="E253" s="72" t="s">
        <v>398</v>
      </c>
      <c r="F253" s="72" t="s">
        <v>400</v>
      </c>
      <c r="G253" s="56">
        <f>IF(F253="I",IFERROR(VLOOKUP(D253,'BG 032022'!A:E,5,FALSE),0),0)</f>
        <v>151156867.19</v>
      </c>
      <c r="H253" s="56">
        <f>IF(F253="I",IFERROR(VLOOKUP(D253,'BG 032022'!A:E,3,FALSE),0),0)</f>
        <v>0</v>
      </c>
    </row>
    <row r="254" spans="1:8" s="73" customFormat="1" ht="12" customHeight="1">
      <c r="A254" s="70" t="s">
        <v>2</v>
      </c>
      <c r="B254" s="70" t="s">
        <v>123</v>
      </c>
      <c r="C254" s="391">
        <v>1.002001007E+18</v>
      </c>
      <c r="D254" s="71" t="s">
        <v>623</v>
      </c>
      <c r="E254" s="72" t="s">
        <v>398</v>
      </c>
      <c r="F254" s="72" t="s">
        <v>400</v>
      </c>
      <c r="G254" s="56">
        <f>IF(F254="I",IFERROR(VLOOKUP(D254,'BG 032022'!A:E,5,FALSE),0),0)</f>
        <v>151156867.19</v>
      </c>
      <c r="H254" s="56">
        <f>IF(F254="I",IFERROR(VLOOKUP(D254,'BG 032022'!A:E,3,FALSE),0),0)</f>
        <v>0</v>
      </c>
    </row>
    <row r="255" spans="1:8" s="73" customFormat="1" ht="12" customHeight="1">
      <c r="A255" s="70" t="s">
        <v>2</v>
      </c>
      <c r="B255" s="70" t="s">
        <v>123</v>
      </c>
      <c r="C255" s="391">
        <v>1.002001007E+18</v>
      </c>
      <c r="D255" s="71" t="s">
        <v>624</v>
      </c>
      <c r="E255" s="72" t="s">
        <v>398</v>
      </c>
      <c r="F255" s="72" t="s">
        <v>400</v>
      </c>
      <c r="G255" s="56">
        <f>IF(F255="I",IFERROR(VLOOKUP(D255,'BG 032022'!A:E,5,FALSE),0),0)</f>
        <v>151156867.19</v>
      </c>
      <c r="H255" s="56">
        <f>IF(F255="I",IFERROR(VLOOKUP(D255,'BG 032022'!A:E,3,FALSE),0),0)</f>
        <v>0</v>
      </c>
    </row>
    <row r="256" spans="1:8" s="73" customFormat="1" ht="12" customHeight="1">
      <c r="A256" s="70" t="s">
        <v>2</v>
      </c>
      <c r="B256" s="70" t="s">
        <v>123</v>
      </c>
      <c r="C256" s="391">
        <v>1.002001007E+18</v>
      </c>
      <c r="D256" s="71" t="s">
        <v>625</v>
      </c>
      <c r="E256" s="72" t="s">
        <v>398</v>
      </c>
      <c r="F256" s="72" t="s">
        <v>400</v>
      </c>
      <c r="G256" s="56">
        <f>IF(F256="I",IFERROR(VLOOKUP(D256,'BG 032022'!A:E,5,FALSE),0),0)</f>
        <v>151156867.19</v>
      </c>
      <c r="H256" s="56">
        <f>IF(F256="I",IFERROR(VLOOKUP(D256,'BG 032022'!A:E,3,FALSE),0),0)</f>
        <v>0</v>
      </c>
    </row>
    <row r="257" spans="1:9" s="73" customFormat="1" ht="12" customHeight="1">
      <c r="A257" s="70" t="s">
        <v>2</v>
      </c>
      <c r="B257" s="70" t="s">
        <v>123</v>
      </c>
      <c r="C257" s="391">
        <v>1.002001007E+18</v>
      </c>
      <c r="D257" s="71" t="s">
        <v>626</v>
      </c>
      <c r="E257" s="72" t="s">
        <v>398</v>
      </c>
      <c r="F257" s="72" t="s">
        <v>400</v>
      </c>
      <c r="G257" s="56">
        <f>IF(F257="I",IFERROR(VLOOKUP(D257,'BG 032022'!A:E,5,FALSE),0),0)</f>
        <v>151156867.19</v>
      </c>
      <c r="H257" s="56">
        <f>IF(F257="I",IFERROR(VLOOKUP(D257,'BG 032022'!A:E,3,FALSE),0),0)</f>
        <v>0</v>
      </c>
    </row>
    <row r="258" spans="1:9" s="73" customFormat="1" ht="12" customHeight="1">
      <c r="A258" s="70" t="s">
        <v>2</v>
      </c>
      <c r="B258" s="70" t="s">
        <v>123</v>
      </c>
      <c r="C258" s="391">
        <v>1.002001007E+18</v>
      </c>
      <c r="D258" s="71" t="s">
        <v>627</v>
      </c>
      <c r="E258" s="72" t="s">
        <v>398</v>
      </c>
      <c r="F258" s="72" t="s">
        <v>400</v>
      </c>
      <c r="G258" s="56">
        <f>IF(F258="I",IFERROR(VLOOKUP(D258,'BG 032022'!A:E,5,FALSE),0),0)</f>
        <v>151156867.19</v>
      </c>
      <c r="H258" s="56">
        <f>IF(F258="I",IFERROR(VLOOKUP(D258,'BG 032022'!A:E,3,FALSE),0),0)</f>
        <v>0</v>
      </c>
    </row>
    <row r="259" spans="1:9" s="73" customFormat="1" ht="12" customHeight="1">
      <c r="A259" s="70" t="s">
        <v>2</v>
      </c>
      <c r="B259" s="70" t="s">
        <v>123</v>
      </c>
      <c r="C259" s="391">
        <v>1.002001007E+18</v>
      </c>
      <c r="D259" s="71" t="s">
        <v>628</v>
      </c>
      <c r="E259" s="72" t="s">
        <v>398</v>
      </c>
      <c r="F259" s="72" t="s">
        <v>400</v>
      </c>
      <c r="G259" s="56">
        <f>IF(F259="I",IFERROR(VLOOKUP(D259,'BG 032022'!A:E,5,FALSE),0),0)</f>
        <v>151156867.19</v>
      </c>
      <c r="H259" s="56">
        <f>IF(F259="I",IFERROR(VLOOKUP(D259,'BG 032022'!A:E,3,FALSE),0),0)</f>
        <v>0</v>
      </c>
    </row>
    <row r="260" spans="1:9" s="73" customFormat="1" ht="12" customHeight="1">
      <c r="A260" s="70" t="s">
        <v>2</v>
      </c>
      <c r="B260" s="70" t="s">
        <v>123</v>
      </c>
      <c r="C260" s="391">
        <v>1.002001007E+18</v>
      </c>
      <c r="D260" s="71" t="s">
        <v>629</v>
      </c>
      <c r="E260" s="72" t="s">
        <v>398</v>
      </c>
      <c r="F260" s="72" t="s">
        <v>400</v>
      </c>
      <c r="G260" s="56">
        <f>IF(F260="I",IFERROR(VLOOKUP(D260,'BG 032022'!A:E,5,FALSE),0),0)</f>
        <v>151156867.19</v>
      </c>
      <c r="H260" s="56">
        <f>IF(F260="I",IFERROR(VLOOKUP(D260,'BG 032022'!A:E,3,FALSE),0),0)</f>
        <v>0</v>
      </c>
    </row>
    <row r="261" spans="1:9" s="73" customFormat="1" ht="12" customHeight="1">
      <c r="A261" s="70" t="s">
        <v>2</v>
      </c>
      <c r="B261" s="70" t="s">
        <v>123</v>
      </c>
      <c r="C261" s="391">
        <v>1.002001007E+18</v>
      </c>
      <c r="D261" s="71" t="s">
        <v>630</v>
      </c>
      <c r="E261" s="72" t="s">
        <v>398</v>
      </c>
      <c r="F261" s="72" t="s">
        <v>400</v>
      </c>
      <c r="G261" s="56">
        <f>IF(F261="I",IFERROR(VLOOKUP(D261,'BG 032022'!A:E,5,FALSE),0),0)</f>
        <v>151156867.19</v>
      </c>
      <c r="H261" s="56">
        <f>IF(F261="I",IFERROR(VLOOKUP(D261,'BG 032022'!A:E,3,FALSE),0),0)</f>
        <v>0</v>
      </c>
    </row>
    <row r="262" spans="1:9" s="73" customFormat="1" ht="12" customHeight="1">
      <c r="A262" s="70" t="s">
        <v>2</v>
      </c>
      <c r="B262" s="70" t="s">
        <v>123</v>
      </c>
      <c r="C262" s="391">
        <v>1.002001007E+18</v>
      </c>
      <c r="D262" s="71" t="s">
        <v>631</v>
      </c>
      <c r="E262" s="72" t="s">
        <v>398</v>
      </c>
      <c r="F262" s="72" t="s">
        <v>400</v>
      </c>
      <c r="G262" s="56">
        <f>IF(F262="I",IFERROR(VLOOKUP(D262,'BG 032022'!A:E,5,FALSE),0),0)</f>
        <v>151156867.19</v>
      </c>
      <c r="H262" s="56">
        <f>IF(F262="I",IFERROR(VLOOKUP(D262,'BG 032022'!A:E,3,FALSE),0),0)</f>
        <v>0</v>
      </c>
    </row>
    <row r="263" spans="1:9" s="73" customFormat="1" ht="12" customHeight="1">
      <c r="A263" s="70" t="s">
        <v>2</v>
      </c>
      <c r="B263" s="70" t="s">
        <v>123</v>
      </c>
      <c r="C263" s="391">
        <v>1.002001008E+18</v>
      </c>
      <c r="D263" s="71" t="s">
        <v>499</v>
      </c>
      <c r="E263" s="72" t="s">
        <v>398</v>
      </c>
      <c r="F263" s="72" t="s">
        <v>399</v>
      </c>
      <c r="G263" s="56">
        <f>IF(F263="I",IFERROR(VLOOKUP(D263,'BG 032022'!A:E,5,FALSE),0),0)</f>
        <v>0</v>
      </c>
      <c r="H263" s="56">
        <f>IF(F263="I",IFERROR(VLOOKUP(D263,'BG 032022'!A:E,3,FALSE),0),0)</f>
        <v>0</v>
      </c>
    </row>
    <row r="264" spans="1:9" s="73" customFormat="1" ht="12" customHeight="1">
      <c r="A264" s="70" t="s">
        <v>2</v>
      </c>
      <c r="B264" s="70" t="s">
        <v>123</v>
      </c>
      <c r="C264" s="391">
        <v>1.002001008E+18</v>
      </c>
      <c r="D264" s="71" t="s">
        <v>498</v>
      </c>
      <c r="E264" s="72" t="s">
        <v>398</v>
      </c>
      <c r="F264" s="72" t="s">
        <v>400</v>
      </c>
      <c r="G264" s="56">
        <f>IF(F264="I",IFERROR(VLOOKUP(D264,'BG 032022'!A:E,5,FALSE),0),0)</f>
        <v>8261606249</v>
      </c>
      <c r="H264" s="56">
        <f>IF(F264="I",IFERROR(VLOOKUP(D264,'BG 032022'!A:E,3,FALSE),0),0)</f>
        <v>4098502018</v>
      </c>
    </row>
    <row r="265" spans="1:9" s="73" customFormat="1" ht="12" customHeight="1">
      <c r="A265" s="70" t="s">
        <v>2</v>
      </c>
      <c r="B265" s="70" t="s">
        <v>123</v>
      </c>
      <c r="C265" s="391">
        <v>1.003E+18</v>
      </c>
      <c r="D265" s="71" t="s">
        <v>357</v>
      </c>
      <c r="E265" s="72" t="s">
        <v>398</v>
      </c>
      <c r="F265" s="72" t="s">
        <v>399</v>
      </c>
      <c r="G265" s="56">
        <f>IF(F265="I",IFERROR(VLOOKUP(D265,'BG 032022'!A:E,5,FALSE),0),0)</f>
        <v>0</v>
      </c>
      <c r="H265" s="56">
        <f>IF(F265="I",IFERROR(VLOOKUP(D265,'BG 032022'!A:E,3,FALSE),0),0)</f>
        <v>0</v>
      </c>
    </row>
    <row r="266" spans="1:9" s="73" customFormat="1" ht="12" customHeight="1">
      <c r="A266" s="70" t="s">
        <v>2</v>
      </c>
      <c r="B266" s="70" t="s">
        <v>123</v>
      </c>
      <c r="C266" s="391">
        <v>1.003001001E+18</v>
      </c>
      <c r="D266" s="71" t="s">
        <v>358</v>
      </c>
      <c r="E266" s="72" t="s">
        <v>398</v>
      </c>
      <c r="F266" s="72" t="s">
        <v>399</v>
      </c>
      <c r="G266" s="56">
        <f>IF(F266="I",IFERROR(VLOOKUP(D266,'BG 032022'!A:E,5,FALSE),0),0)</f>
        <v>0</v>
      </c>
      <c r="H266" s="56">
        <f>IF(F266="I",IFERROR(VLOOKUP(D266,'BG 032022'!A:E,3,FALSE),0),0)</f>
        <v>0</v>
      </c>
    </row>
    <row r="267" spans="1:9" s="73" customFormat="1" ht="12" customHeight="1">
      <c r="A267" s="70" t="s">
        <v>2</v>
      </c>
      <c r="B267" s="70" t="s">
        <v>469</v>
      </c>
      <c r="C267" s="391">
        <v>1.003001001E+18</v>
      </c>
      <c r="D267" s="71" t="s">
        <v>500</v>
      </c>
      <c r="E267" s="72" t="s">
        <v>398</v>
      </c>
      <c r="F267" s="72" t="s">
        <v>400</v>
      </c>
      <c r="G267" s="56">
        <f>IF(F267="I",IFERROR(VLOOKUP(D267,'BG 032022'!A:E,5,FALSE),0),0)</f>
        <v>13124607</v>
      </c>
      <c r="H267" s="56">
        <f>IF(F267="I",IFERROR(VLOOKUP(D267,'BG 032022'!A:E,3,FALSE),0),0)</f>
        <v>4873287</v>
      </c>
    </row>
    <row r="268" spans="1:9" s="73" customFormat="1" ht="12" customHeight="1">
      <c r="A268" s="70" t="s">
        <v>2</v>
      </c>
      <c r="B268" s="70"/>
      <c r="C268" s="391">
        <v>1.003001002E+18</v>
      </c>
      <c r="D268" s="71" t="s">
        <v>434</v>
      </c>
      <c r="E268" s="72" t="s">
        <v>398</v>
      </c>
      <c r="F268" s="72" t="s">
        <v>399</v>
      </c>
      <c r="G268" s="56">
        <f>IF(F268="I",IFERROR(VLOOKUP(D268,'BG 032022'!A:E,5,FALSE),0),0)</f>
        <v>0</v>
      </c>
      <c r="H268" s="56">
        <f>IF(F268="I",IFERROR(VLOOKUP(D268,'BG 032022'!A:E,3,FALSE),0),0)</f>
        <v>0</v>
      </c>
    </row>
    <row r="269" spans="1:9" s="73" customFormat="1" ht="12" customHeight="1">
      <c r="A269" s="70" t="s">
        <v>2</v>
      </c>
      <c r="B269" s="70" t="s">
        <v>469</v>
      </c>
      <c r="C269" s="391">
        <v>1.003001002E+18</v>
      </c>
      <c r="D269" s="71" t="s">
        <v>501</v>
      </c>
      <c r="E269" s="72" t="s">
        <v>398</v>
      </c>
      <c r="F269" s="72" t="s">
        <v>400</v>
      </c>
      <c r="G269" s="56">
        <f>IF(F269="I",IFERROR(VLOOKUP(D269,'BG 032022'!A:E,5,FALSE),0),0)</f>
        <v>1352740</v>
      </c>
      <c r="H269" s="56">
        <f>IF(F269="I",IFERROR(VLOOKUP(D269,'BG 032022'!A:E,3,FALSE),0),0)</f>
        <v>1352740</v>
      </c>
    </row>
    <row r="270" spans="1:9" s="73" customFormat="1" ht="12" customHeight="1">
      <c r="A270" s="70" t="s">
        <v>2</v>
      </c>
      <c r="B270" s="70" t="s">
        <v>469</v>
      </c>
      <c r="C270" s="391">
        <v>1.003001002E+18</v>
      </c>
      <c r="D270" s="71" t="s">
        <v>502</v>
      </c>
      <c r="E270" s="72" t="s">
        <v>398</v>
      </c>
      <c r="F270" s="72" t="s">
        <v>400</v>
      </c>
      <c r="G270" s="56">
        <f>IF(F270="I",IFERROR(VLOOKUP(D270,'BG 032022'!A:E,5,FALSE),0),0)</f>
        <v>-1633629.64</v>
      </c>
      <c r="H270" s="56">
        <f>IF(F270="I",IFERROR(VLOOKUP(D270,'BG 032022'!A:E,3,FALSE),0),0)</f>
        <v>-1633629.64</v>
      </c>
    </row>
    <row r="271" spans="1:9" s="73" customFormat="1" ht="12" customHeight="1">
      <c r="A271" s="70" t="s">
        <v>2</v>
      </c>
      <c r="B271" s="70" t="s">
        <v>469</v>
      </c>
      <c r="C271" s="391">
        <v>1.003001002E+18</v>
      </c>
      <c r="D271" s="71" t="s">
        <v>435</v>
      </c>
      <c r="E271" s="72" t="s">
        <v>398</v>
      </c>
      <c r="F271" s="72" t="s">
        <v>400</v>
      </c>
      <c r="G271" s="56">
        <f>IF(F271="I",IFERROR(VLOOKUP(D271,'BG 032022'!A:E,5,FALSE),0),0)</f>
        <v>-1053897.96</v>
      </c>
      <c r="H271" s="56">
        <f>IF(F271="I",IFERROR(VLOOKUP(D271,'BG 032022'!A:E,3,FALSE),0),0)</f>
        <v>-1382718.96</v>
      </c>
      <c r="I271" s="74">
        <f>+I272+G269</f>
        <v>1352740</v>
      </c>
    </row>
    <row r="272" spans="1:9" s="73" customFormat="1" ht="12" customHeight="1">
      <c r="A272" s="70" t="s">
        <v>401</v>
      </c>
      <c r="B272" s="70" t="s">
        <v>469</v>
      </c>
      <c r="C272" s="391">
        <v>2E+18</v>
      </c>
      <c r="D272" s="71" t="s">
        <v>359</v>
      </c>
      <c r="E272" s="72" t="s">
        <v>398</v>
      </c>
      <c r="F272" s="72" t="s">
        <v>399</v>
      </c>
      <c r="G272" s="56">
        <f>IF(F272="I",IFERROR(VLOOKUP(D272,'BG 032022'!A:E,5,FALSE),0),0)</f>
        <v>0</v>
      </c>
      <c r="H272" s="56">
        <f>IF(F272="I",IFERROR(VLOOKUP(D272,'BG 032022'!A:E,3,FALSE),0),0)</f>
        <v>0</v>
      </c>
      <c r="I272" s="74">
        <f>+G272-G280</f>
        <v>0</v>
      </c>
    </row>
    <row r="273" spans="1:8" s="73" customFormat="1" ht="12" customHeight="1">
      <c r="A273" s="70" t="s">
        <v>401</v>
      </c>
      <c r="B273" s="70"/>
      <c r="C273" s="391">
        <v>2.001E+18</v>
      </c>
      <c r="D273" s="71" t="s">
        <v>360</v>
      </c>
      <c r="E273" s="72" t="s">
        <v>398</v>
      </c>
      <c r="F273" s="72" t="s">
        <v>399</v>
      </c>
      <c r="G273" s="56">
        <f>IF(F273="I",IFERROR(VLOOKUP(D273,'BG 032022'!A:E,5,FALSE),0),0)</f>
        <v>0</v>
      </c>
      <c r="H273" s="56">
        <f>IF(F273="I",IFERROR(VLOOKUP(D273,'BG 032022'!A:E,3,FALSE),0),0)</f>
        <v>0</v>
      </c>
    </row>
    <row r="274" spans="1:8" s="73" customFormat="1" ht="12" customHeight="1">
      <c r="A274" s="70" t="s">
        <v>401</v>
      </c>
      <c r="B274" s="70" t="s">
        <v>125</v>
      </c>
      <c r="C274" s="391">
        <v>2.001E+18</v>
      </c>
      <c r="D274" s="71" t="s">
        <v>632</v>
      </c>
      <c r="E274" s="72" t="s">
        <v>398</v>
      </c>
      <c r="F274" s="72" t="s">
        <v>400</v>
      </c>
      <c r="G274" s="56">
        <f>IF(F274="I",IFERROR(VLOOKUP(D274,'BG 032022'!A:E,5,FALSE),0),0)</f>
        <v>-4.2300000000000004</v>
      </c>
      <c r="H274" s="56">
        <f>IF(F274="I",IFERROR(VLOOKUP(D274,'BG 032022'!A:E,3,FALSE),0),0)</f>
        <v>0</v>
      </c>
    </row>
    <row r="275" spans="1:8" s="73" customFormat="1" ht="12" customHeight="1">
      <c r="A275" s="70" t="s">
        <v>401</v>
      </c>
      <c r="B275" s="70" t="s">
        <v>125</v>
      </c>
      <c r="C275" s="391">
        <v>2.001E+18</v>
      </c>
      <c r="D275" s="71" t="s">
        <v>633</v>
      </c>
      <c r="E275" s="72" t="s">
        <v>398</v>
      </c>
      <c r="F275" s="72" t="s">
        <v>400</v>
      </c>
      <c r="G275" s="56">
        <f>IF(F275="I",IFERROR(VLOOKUP(D275,'BG 032022'!A:E,5,FALSE),0),0)</f>
        <v>-0.01</v>
      </c>
      <c r="H275" s="56">
        <f>IF(F275="I",IFERROR(VLOOKUP(D275,'BG 032022'!A:E,3,FALSE),0),0)</f>
        <v>0</v>
      </c>
    </row>
    <row r="276" spans="1:8" s="73" customFormat="1" ht="12" customHeight="1">
      <c r="A276" s="70" t="s">
        <v>401</v>
      </c>
      <c r="B276" s="70"/>
      <c r="C276" s="391">
        <v>2.001001003E+18</v>
      </c>
      <c r="D276" s="71" t="s">
        <v>361</v>
      </c>
      <c r="E276" s="72" t="s">
        <v>398</v>
      </c>
      <c r="F276" s="72" t="s">
        <v>399</v>
      </c>
      <c r="G276" s="56">
        <f>IF(F276="I",IFERROR(VLOOKUP(D276,'BG 032022'!A:E,5,FALSE),0),0)</f>
        <v>0</v>
      </c>
      <c r="H276" s="56">
        <f>IF(F276="I",IFERROR(VLOOKUP(D276,'BG 032022'!A:E,3,FALSE),0),0)</f>
        <v>0</v>
      </c>
    </row>
    <row r="277" spans="1:8" s="73" customFormat="1" ht="12" customHeight="1">
      <c r="A277" s="70" t="s">
        <v>401</v>
      </c>
      <c r="B277" s="70" t="s">
        <v>573</v>
      </c>
      <c r="C277" s="391">
        <v>2.001001003E+18</v>
      </c>
      <c r="D277" s="71" t="s">
        <v>503</v>
      </c>
      <c r="E277" s="72" t="s">
        <v>398</v>
      </c>
      <c r="F277" s="72" t="s">
        <v>400</v>
      </c>
      <c r="G277" s="56">
        <f>IF(F277="I",IFERROR(VLOOKUP(D277,'BG 032022'!A:E,5,FALSE),0),0)</f>
        <v>8408905.4499999993</v>
      </c>
      <c r="H277" s="56">
        <f>IF(F277="I",IFERROR(VLOOKUP(D277,'BG 032022'!A:E,3,FALSE),0),0)</f>
        <v>3026850.85</v>
      </c>
    </row>
    <row r="278" spans="1:8" s="73" customFormat="1" ht="12" customHeight="1">
      <c r="A278" s="70" t="s">
        <v>401</v>
      </c>
      <c r="B278" s="70"/>
      <c r="C278" s="391">
        <v>2.001002E+18</v>
      </c>
      <c r="D278" s="71" t="s">
        <v>362</v>
      </c>
      <c r="E278" s="72" t="s">
        <v>398</v>
      </c>
      <c r="F278" s="72" t="s">
        <v>399</v>
      </c>
      <c r="G278" s="56">
        <f>IF(F278="I",IFERROR(VLOOKUP(D278,'BG 032022'!A:E,5,FALSE),0),0)</f>
        <v>0</v>
      </c>
      <c r="H278" s="56">
        <f>IF(F278="I",IFERROR(VLOOKUP(D278,'BG 032022'!A:E,3,FALSE),0),0)</f>
        <v>0</v>
      </c>
    </row>
    <row r="279" spans="1:8" s="73" customFormat="1" ht="12" customHeight="1">
      <c r="A279" s="70" t="s">
        <v>401</v>
      </c>
      <c r="B279" s="70" t="s">
        <v>125</v>
      </c>
      <c r="C279" s="391">
        <v>2.001002E+18</v>
      </c>
      <c r="D279" s="71" t="s">
        <v>363</v>
      </c>
      <c r="E279" s="72" t="s">
        <v>398</v>
      </c>
      <c r="F279" s="72" t="s">
        <v>400</v>
      </c>
      <c r="G279" s="56">
        <f>IF(F279="I",IFERROR(VLOOKUP(D279,'BG 032022'!A:E,5,FALSE),0),0)</f>
        <v>261.76</v>
      </c>
      <c r="H279" s="56">
        <f>IF(F279="I",IFERROR(VLOOKUP(D279,'BG 032022'!A:E,3,FALSE),0),0)</f>
        <v>261.27</v>
      </c>
    </row>
    <row r="280" spans="1:8" s="73" customFormat="1" ht="12" customHeight="1">
      <c r="A280" s="70" t="s">
        <v>401</v>
      </c>
      <c r="B280" s="70" t="s">
        <v>573</v>
      </c>
      <c r="C280" s="391">
        <v>2.001005E+18</v>
      </c>
      <c r="D280" s="71" t="s">
        <v>364</v>
      </c>
      <c r="E280" s="72" t="s">
        <v>398</v>
      </c>
      <c r="F280" s="72" t="s">
        <v>399</v>
      </c>
      <c r="G280" s="56">
        <f>IF(F280="I",IFERROR(VLOOKUP(D280,'BG 032022'!A:E,5,FALSE),0),0)</f>
        <v>0</v>
      </c>
      <c r="H280" s="56">
        <f>IF(F280="I",IFERROR(VLOOKUP(D280,'BG 032022'!A:E,3,FALSE),0),0)</f>
        <v>0</v>
      </c>
    </row>
    <row r="281" spans="1:8" s="73" customFormat="1" ht="12" customHeight="1">
      <c r="A281" s="70" t="s">
        <v>401</v>
      </c>
      <c r="B281" s="70" t="s">
        <v>127</v>
      </c>
      <c r="C281" s="391">
        <v>2.001005E+18</v>
      </c>
      <c r="D281" s="71" t="s">
        <v>365</v>
      </c>
      <c r="E281" s="72" t="s">
        <v>398</v>
      </c>
      <c r="F281" s="72" t="s">
        <v>400</v>
      </c>
      <c r="G281" s="56">
        <f>IF(F281="I",IFERROR(VLOOKUP(D281,'BG 032022'!A:E,5,FALSE),0),0)</f>
        <v>187974638.47999999</v>
      </c>
      <c r="H281" s="56">
        <f>IF(F281="I",IFERROR(VLOOKUP(D281,'BG 032022'!A:E,3,FALSE),0),0)</f>
        <v>222477119.16999999</v>
      </c>
    </row>
    <row r="282" spans="1:8" s="73" customFormat="1" ht="12" customHeight="1">
      <c r="A282" s="70" t="s">
        <v>401</v>
      </c>
      <c r="B282" s="70" t="s">
        <v>127</v>
      </c>
      <c r="C282" s="391">
        <v>2.001005E+18</v>
      </c>
      <c r="D282" s="71" t="s">
        <v>366</v>
      </c>
      <c r="E282" s="72" t="s">
        <v>398</v>
      </c>
      <c r="F282" s="72" t="s">
        <v>400</v>
      </c>
      <c r="G282" s="56">
        <f>IF(F282="I",IFERROR(VLOOKUP(D282,'BG 032022'!A:E,5,FALSE),0),0)</f>
        <v>18797463.879999999</v>
      </c>
      <c r="H282" s="56">
        <f>IF(F282="I",IFERROR(VLOOKUP(D282,'BG 032022'!A:E,3,FALSE),0),0)</f>
        <v>22247711.93</v>
      </c>
    </row>
    <row r="283" spans="1:8" s="73" customFormat="1" ht="12" customHeight="1">
      <c r="A283" s="70" t="s">
        <v>402</v>
      </c>
      <c r="B283" s="70"/>
      <c r="C283" s="391">
        <v>3E+18</v>
      </c>
      <c r="D283" s="71" t="s">
        <v>367</v>
      </c>
      <c r="E283" s="72" t="s">
        <v>398</v>
      </c>
      <c r="F283" s="72" t="s">
        <v>399</v>
      </c>
      <c r="G283" s="56">
        <f>IF(F283="I",IFERROR(VLOOKUP(D283,'BG 032022'!A:E,5,FALSE),0),0)</f>
        <v>0</v>
      </c>
      <c r="H283" s="56">
        <f>IF(F283="I",IFERROR(VLOOKUP(D283,'BG 032022'!A:E,3,FALSE),0),0)</f>
        <v>0</v>
      </c>
    </row>
    <row r="284" spans="1:8" s="73" customFormat="1" ht="12" customHeight="1">
      <c r="A284" s="70" t="s">
        <v>402</v>
      </c>
      <c r="B284" s="70" t="s">
        <v>127</v>
      </c>
      <c r="C284" s="391">
        <v>3.001E+18</v>
      </c>
      <c r="D284" s="71" t="s">
        <v>368</v>
      </c>
      <c r="E284" s="72" t="s">
        <v>398</v>
      </c>
      <c r="F284" s="72" t="s">
        <v>399</v>
      </c>
      <c r="G284" s="56">
        <f>IF(F284="I",IFERROR(VLOOKUP(D284,'BG 032022'!A:E,5,FALSE),0),0)</f>
        <v>0</v>
      </c>
      <c r="H284" s="56">
        <f>IF(F284="I",IFERROR(VLOOKUP(D284,'BG 032022'!A:E,3,FALSE),0),0)</f>
        <v>0</v>
      </c>
    </row>
    <row r="285" spans="1:8" s="73" customFormat="1" ht="12" customHeight="1">
      <c r="A285" s="70" t="s">
        <v>402</v>
      </c>
      <c r="B285" s="70"/>
      <c r="C285" s="391">
        <v>3.001E+18</v>
      </c>
      <c r="D285" s="71" t="s">
        <v>369</v>
      </c>
      <c r="E285" s="72" t="s">
        <v>398</v>
      </c>
      <c r="F285" s="72" t="s">
        <v>400</v>
      </c>
      <c r="G285" s="56">
        <f>IF(F285="I",IFERROR(VLOOKUP(D285,'BG 032022'!A:E,5,FALSE),0),0)</f>
        <v>464133165609.48999</v>
      </c>
      <c r="H285" s="56">
        <f>IF(F285="I",IFERROR(VLOOKUP(D285,'BG 032022'!A:E,3,FALSE),0),0)</f>
        <v>433722723866.72998</v>
      </c>
    </row>
    <row r="286" spans="1:8" s="73" customFormat="1" ht="12" customHeight="1">
      <c r="A286" s="70" t="s">
        <v>402</v>
      </c>
      <c r="B286" s="70"/>
      <c r="C286" s="391">
        <v>3.001E+18</v>
      </c>
      <c r="D286" s="71" t="s">
        <v>370</v>
      </c>
      <c r="E286" s="72" t="s">
        <v>398</v>
      </c>
      <c r="F286" s="72" t="s">
        <v>400</v>
      </c>
      <c r="G286" s="56">
        <f>IF(F286="I",IFERROR(VLOOKUP(D286,'BG 032022'!A:E,5,FALSE),0),0)</f>
        <v>-360057535674.70996</v>
      </c>
      <c r="H286" s="56">
        <f>IF(F286="I",IFERROR(VLOOKUP(D286,'BG 032022'!A:E,3,FALSE),0),0)</f>
        <v>-306394679952.47998</v>
      </c>
    </row>
    <row r="287" spans="1:8" s="73" customFormat="1" ht="12" customHeight="1">
      <c r="A287" s="70" t="s">
        <v>402</v>
      </c>
      <c r="B287" s="70"/>
      <c r="C287" s="391">
        <v>4E+18</v>
      </c>
      <c r="D287" s="71" t="s">
        <v>507</v>
      </c>
      <c r="E287" s="72" t="s">
        <v>398</v>
      </c>
      <c r="F287" s="72" t="s">
        <v>399</v>
      </c>
      <c r="G287" s="56">
        <f>IF(F287="I",IFERROR(VLOOKUP(D287,'BG 032022'!A:E,5,FALSE),0),0)</f>
        <v>0</v>
      </c>
      <c r="H287" s="56">
        <f>IF(F287="I",IFERROR(VLOOKUP(D287,'BG 032022'!A:E,3,FALSE),0),0)</f>
        <v>0</v>
      </c>
    </row>
    <row r="288" spans="1:8" s="73" customFormat="1" ht="12" customHeight="1">
      <c r="A288" s="70" t="s">
        <v>402</v>
      </c>
      <c r="B288" s="70"/>
      <c r="C288" s="391">
        <v>4E+18</v>
      </c>
      <c r="D288" s="71" t="s">
        <v>505</v>
      </c>
      <c r="E288" s="72" t="s">
        <v>398</v>
      </c>
      <c r="F288" s="72" t="s">
        <v>400</v>
      </c>
      <c r="G288" s="56">
        <f>IF(F288="I",IFERROR(VLOOKUP(D288,'BG 032022'!A:E,5,FALSE),0),0)</f>
        <v>4382864904.5</v>
      </c>
      <c r="H288" s="56">
        <v>0</v>
      </c>
    </row>
    <row r="289" spans="1:8" s="73" customFormat="1" ht="12" customHeight="1">
      <c r="A289" s="70" t="s">
        <v>402</v>
      </c>
      <c r="B289" s="70"/>
      <c r="C289" s="391">
        <v>4E+18</v>
      </c>
      <c r="D289" s="71" t="s">
        <v>506</v>
      </c>
      <c r="E289" s="72" t="s">
        <v>398</v>
      </c>
      <c r="F289" s="72" t="s">
        <v>400</v>
      </c>
      <c r="G289" s="56">
        <f>IF(F289="I",IFERROR(VLOOKUP(D289,'BG 032022'!A:E,5,FALSE),0),0)</f>
        <v>1299200968.6300001</v>
      </c>
      <c r="H289" s="56">
        <f>IF(F288="I",IFERROR(VLOOKUP(D288,'BG 032022'!A:E,3,FALSE),0),0)</f>
        <v>4382864904.5</v>
      </c>
    </row>
    <row r="290" spans="1:8" s="73" customFormat="1" ht="12" customHeight="1">
      <c r="A290" s="70" t="s">
        <v>403</v>
      </c>
      <c r="B290" s="70"/>
      <c r="C290" s="391">
        <v>4.001E+18</v>
      </c>
      <c r="D290" s="71" t="s">
        <v>508</v>
      </c>
      <c r="E290" s="72" t="s">
        <v>398</v>
      </c>
      <c r="F290" s="72" t="s">
        <v>399</v>
      </c>
      <c r="G290" s="56">
        <f>IF(F290="I",IFERROR(VLOOKUP(D290,'BG 032022'!A:E,5,FALSE),0),0)</f>
        <v>0</v>
      </c>
      <c r="H290" s="56">
        <f>IF(F290="I",IFERROR(VLOOKUP(D290,'BG 032022'!A:E,3,FALSE),0),0)</f>
        <v>0</v>
      </c>
    </row>
    <row r="291" spans="1:8" s="73" customFormat="1" ht="12" customHeight="1">
      <c r="A291" s="70" t="s">
        <v>403</v>
      </c>
      <c r="B291" s="70"/>
      <c r="C291" s="391">
        <v>4.001001E+18</v>
      </c>
      <c r="D291" s="71" t="s">
        <v>371</v>
      </c>
      <c r="E291" s="72" t="s">
        <v>398</v>
      </c>
      <c r="F291" s="72" t="s">
        <v>399</v>
      </c>
      <c r="G291" s="56">
        <f>IF(F291="I",IFERROR(VLOOKUP(D291,'BG 032022'!A:E,5,FALSE),0),0)</f>
        <v>0</v>
      </c>
      <c r="H291" s="56">
        <f>IF(F291="I",IFERROR(VLOOKUP(D291,'BG 032022'!A:E,3,FALSE),0),0)</f>
        <v>0</v>
      </c>
    </row>
    <row r="292" spans="1:8" s="73" customFormat="1" ht="12" customHeight="1">
      <c r="A292" s="70" t="s">
        <v>403</v>
      </c>
      <c r="B292" s="70"/>
      <c r="C292" s="391">
        <v>4.001001E+18</v>
      </c>
      <c r="D292" s="71" t="s">
        <v>372</v>
      </c>
      <c r="E292" s="72" t="s">
        <v>398</v>
      </c>
      <c r="F292" s="72" t="s">
        <v>399</v>
      </c>
      <c r="G292" s="56">
        <f>IF(F292="I",IFERROR(VLOOKUP(D292,'BG 032022'!A:E,5,FALSE),0),0)</f>
        <v>0</v>
      </c>
      <c r="H292" s="56">
        <f>IF(F292="I",IFERROR(VLOOKUP(D292,'BG 032022'!A:E,3,FALSE),0),0)</f>
        <v>0</v>
      </c>
    </row>
    <row r="293" spans="1:8" s="73" customFormat="1" ht="12" customHeight="1">
      <c r="A293" s="70" t="s">
        <v>403</v>
      </c>
      <c r="B293" s="70" t="s">
        <v>132</v>
      </c>
      <c r="C293" s="391">
        <v>4.001001E+18</v>
      </c>
      <c r="D293" s="71" t="s">
        <v>372</v>
      </c>
      <c r="E293" s="72" t="s">
        <v>398</v>
      </c>
      <c r="F293" s="72" t="s">
        <v>400</v>
      </c>
      <c r="G293" s="56">
        <f>IF(F293="I",IFERROR(VLOOKUP(D293,'BG 032022'!A:E,5,FALSE),0),0)</f>
        <v>28446357203.830002</v>
      </c>
      <c r="H293" s="56">
        <f>IF(F293="I",IFERROR(VLOOKUP(D293,'BG 032022'!A:E,3,FALSE),0),0)</f>
        <v>0</v>
      </c>
    </row>
    <row r="294" spans="1:8" s="73" customFormat="1" ht="12" customHeight="1">
      <c r="A294" s="70" t="s">
        <v>403</v>
      </c>
      <c r="B294" s="70"/>
      <c r="C294" s="391">
        <v>4.001002E+18</v>
      </c>
      <c r="D294" s="71" t="s">
        <v>373</v>
      </c>
      <c r="E294" s="72" t="s">
        <v>398</v>
      </c>
      <c r="F294" s="72" t="s">
        <v>399</v>
      </c>
      <c r="G294" s="56">
        <f>IF(F294="I",IFERROR(VLOOKUP(D294,'BG 032022'!A:E,5,FALSE),0),0)</f>
        <v>0</v>
      </c>
      <c r="H294" s="56">
        <f>IF(F294="I",IFERROR(VLOOKUP(D294,'BG 032022'!A:E,3,FALSE),0),0)</f>
        <v>0</v>
      </c>
    </row>
    <row r="295" spans="1:8" s="73" customFormat="1" ht="12" customHeight="1">
      <c r="A295" s="70" t="s">
        <v>403</v>
      </c>
      <c r="B295" s="70" t="s">
        <v>132</v>
      </c>
      <c r="C295" s="391">
        <v>4.001002E+18</v>
      </c>
      <c r="D295" s="71" t="s">
        <v>374</v>
      </c>
      <c r="E295" s="72" t="s">
        <v>398</v>
      </c>
      <c r="F295" s="72" t="s">
        <v>399</v>
      </c>
      <c r="G295" s="56">
        <f>IF(F295="I",IFERROR(VLOOKUP(D295,'BG 032022'!A:E,5,FALSE),0),0)</f>
        <v>0</v>
      </c>
      <c r="H295" s="56">
        <f>IF(F295="I",IFERROR(VLOOKUP(D295,'BG 032022'!A:E,3,FALSE),0),0)</f>
        <v>0</v>
      </c>
    </row>
    <row r="296" spans="1:8" s="73" customFormat="1" ht="12" customHeight="1">
      <c r="A296" s="70" t="s">
        <v>403</v>
      </c>
      <c r="B296" s="70" t="s">
        <v>511</v>
      </c>
      <c r="C296" s="391">
        <v>4.001002E+18</v>
      </c>
      <c r="D296" s="71" t="s">
        <v>374</v>
      </c>
      <c r="E296" s="72" t="s">
        <v>398</v>
      </c>
      <c r="F296" s="72" t="s">
        <v>400</v>
      </c>
      <c r="G296" s="56">
        <f>IF(F296="I",IFERROR(VLOOKUP(D296,'BG 032022'!A:E,5,FALSE),0),0)</f>
        <v>3102088</v>
      </c>
      <c r="H296" s="56">
        <f>IF(F296="I",IFERROR(VLOOKUP(D296,'BG 032022'!A:E,3,FALSE),0),0)</f>
        <v>0</v>
      </c>
    </row>
    <row r="297" spans="1:8" s="73" customFormat="1" ht="12" customHeight="1">
      <c r="A297" s="70" t="s">
        <v>403</v>
      </c>
      <c r="B297" s="70" t="s">
        <v>132</v>
      </c>
      <c r="C297" s="391">
        <v>4.001002001E+18</v>
      </c>
      <c r="D297" s="71" t="s">
        <v>375</v>
      </c>
      <c r="E297" s="72" t="s">
        <v>398</v>
      </c>
      <c r="F297" s="72" t="s">
        <v>399</v>
      </c>
      <c r="G297" s="56">
        <f>IF(F297="I",IFERROR(VLOOKUP(D297,'BG 032022'!A:E,5,FALSE),0),0)</f>
        <v>0</v>
      </c>
      <c r="H297" s="56">
        <f>IF(F297="I",IFERROR(VLOOKUP(D297,'BG 032022'!A:E,3,FALSE),0),0)</f>
        <v>0</v>
      </c>
    </row>
    <row r="298" spans="1:8" s="73" customFormat="1" ht="12" customHeight="1">
      <c r="A298" s="70" t="s">
        <v>403</v>
      </c>
      <c r="B298" s="70"/>
      <c r="C298" s="391">
        <v>4.001002001E+18</v>
      </c>
      <c r="D298" s="71" t="s">
        <v>376</v>
      </c>
      <c r="E298" s="72" t="s">
        <v>398</v>
      </c>
      <c r="F298" s="72" t="s">
        <v>399</v>
      </c>
      <c r="G298" s="56">
        <f>IF(F298="I",IFERROR(VLOOKUP(D298,'BG 032022'!A:E,5,FALSE),0),0)</f>
        <v>0</v>
      </c>
      <c r="H298" s="56">
        <f>IF(F298="I",IFERROR(VLOOKUP(D298,'BG 032022'!A:E,3,FALSE),0),0)</f>
        <v>0</v>
      </c>
    </row>
    <row r="299" spans="1:8" s="73" customFormat="1" ht="12" customHeight="1">
      <c r="A299" s="70" t="s">
        <v>403</v>
      </c>
      <c r="B299" s="75" t="s">
        <v>113</v>
      </c>
      <c r="C299" s="391">
        <v>4.001002001E+18</v>
      </c>
      <c r="D299" s="71" t="s">
        <v>376</v>
      </c>
      <c r="E299" s="72" t="s">
        <v>398</v>
      </c>
      <c r="F299" s="72" t="s">
        <v>400</v>
      </c>
      <c r="G299" s="56">
        <f>IF(F299="I",IFERROR(VLOOKUP(D299,'BG 032022'!A:E,5,FALSE),0),0)</f>
        <v>599550308.55999994</v>
      </c>
      <c r="H299" s="56">
        <f>IF(F299="I",IFERROR(VLOOKUP(D299,'BG 032022'!A:E,3,FALSE),0),0)</f>
        <v>0</v>
      </c>
    </row>
    <row r="300" spans="1:8" s="78" customFormat="1" ht="12" customHeight="1">
      <c r="A300" s="70" t="s">
        <v>403</v>
      </c>
      <c r="B300" s="75"/>
      <c r="C300" s="392">
        <v>4.001002001E+18</v>
      </c>
      <c r="D300" s="76" t="s">
        <v>377</v>
      </c>
      <c r="E300" s="77" t="s">
        <v>398</v>
      </c>
      <c r="F300" s="72" t="s">
        <v>399</v>
      </c>
      <c r="G300" s="56">
        <f>IF(F300="I",IFERROR(VLOOKUP(D300,'BG 032022'!A:E,5,FALSE),0),0)</f>
        <v>0</v>
      </c>
      <c r="H300" s="56">
        <f>IF(F300="I",IFERROR(VLOOKUP(D300,'BG 032022'!A:E,3,FALSE),0),0)</f>
        <v>0</v>
      </c>
    </row>
    <row r="301" spans="1:8" s="78" customFormat="1" ht="12" customHeight="1">
      <c r="A301" s="70" t="s">
        <v>403</v>
      </c>
      <c r="B301" s="75" t="s">
        <v>113</v>
      </c>
      <c r="C301" s="392">
        <v>4.001002001E+18</v>
      </c>
      <c r="D301" s="76" t="s">
        <v>377</v>
      </c>
      <c r="E301" s="77" t="s">
        <v>398</v>
      </c>
      <c r="F301" s="72" t="s">
        <v>400</v>
      </c>
      <c r="G301" s="56">
        <f>IF(F301="I",IFERROR(VLOOKUP(D301,'BG 032022'!A:E,5,FALSE),0),0)</f>
        <v>59955030.899999999</v>
      </c>
      <c r="H301" s="56">
        <f>IF(F301="I",IFERROR(VLOOKUP(D301,'BG 032022'!A:E,3,FALSE),0),0)</f>
        <v>0</v>
      </c>
    </row>
    <row r="302" spans="1:8" s="78" customFormat="1" ht="12" customHeight="1">
      <c r="A302" s="70" t="s">
        <v>404</v>
      </c>
      <c r="B302" s="75"/>
      <c r="C302" s="392">
        <v>4.002E+18</v>
      </c>
      <c r="D302" s="76" t="s">
        <v>509</v>
      </c>
      <c r="E302" s="77" t="s">
        <v>398</v>
      </c>
      <c r="F302" s="72" t="s">
        <v>399</v>
      </c>
      <c r="G302" s="56">
        <f>IF(F302="I",IFERROR(VLOOKUP(D302,'BG 032022'!A:E,5,FALSE),0),0)</f>
        <v>0</v>
      </c>
      <c r="H302" s="56">
        <f>IF(F302="I",IFERROR(VLOOKUP(D302,'BG 032022'!A:E,3,FALSE),0),0)</f>
        <v>0</v>
      </c>
    </row>
    <row r="303" spans="1:8" s="78" customFormat="1" ht="12" customHeight="1">
      <c r="A303" s="70" t="s">
        <v>404</v>
      </c>
      <c r="B303" s="75" t="s">
        <v>113</v>
      </c>
      <c r="C303" s="392">
        <v>4.002001E+18</v>
      </c>
      <c r="D303" s="76" t="s">
        <v>378</v>
      </c>
      <c r="E303" s="77" t="s">
        <v>398</v>
      </c>
      <c r="F303" s="72" t="s">
        <v>399</v>
      </c>
      <c r="G303" s="56">
        <f>IF(F303="I",IFERROR(VLOOKUP(D303,'BG 032022'!A:E,5,FALSE),0),0)</f>
        <v>0</v>
      </c>
      <c r="H303" s="56">
        <f>IF(F303="I",IFERROR(VLOOKUP(D303,'BG 032022'!A:E,3,FALSE),0),0)</f>
        <v>0</v>
      </c>
    </row>
    <row r="304" spans="1:8" s="78" customFormat="1" ht="12" customHeight="1">
      <c r="A304" s="70" t="s">
        <v>404</v>
      </c>
      <c r="B304" s="75" t="s">
        <v>113</v>
      </c>
      <c r="C304" s="392">
        <v>4.002001E+18</v>
      </c>
      <c r="D304" s="76" t="s">
        <v>379</v>
      </c>
      <c r="E304" s="77" t="s">
        <v>398</v>
      </c>
      <c r="F304" s="72" t="s">
        <v>399</v>
      </c>
      <c r="G304" s="56">
        <f>IF(F304="I",IFERROR(VLOOKUP(D304,'BG 032022'!A:E,5,FALSE),0),0)</f>
        <v>0</v>
      </c>
      <c r="H304" s="56">
        <f>IF(F304="I",IFERROR(VLOOKUP(D304,'BG 032022'!A:E,3,FALSE),0),0)</f>
        <v>0</v>
      </c>
    </row>
    <row r="305" spans="1:8" s="73" customFormat="1" ht="12" customHeight="1">
      <c r="A305" s="70" t="s">
        <v>404</v>
      </c>
      <c r="B305" s="70" t="s">
        <v>130</v>
      </c>
      <c r="C305" s="391">
        <v>4.002001E+18</v>
      </c>
      <c r="D305" s="71" t="s">
        <v>379</v>
      </c>
      <c r="E305" s="72" t="s">
        <v>398</v>
      </c>
      <c r="F305" s="72" t="s">
        <v>400</v>
      </c>
      <c r="G305" s="56">
        <f>IF(F305="I",IFERROR(VLOOKUP(D305,'BG 032022'!A:E,5,FALSE),0),0)</f>
        <v>28452196639.25</v>
      </c>
      <c r="H305" s="56">
        <f>IF(F305="I",IFERROR(VLOOKUP(D305,'BG 032022'!A:E,3,FALSE),0),0)</f>
        <v>0</v>
      </c>
    </row>
    <row r="306" spans="1:8" s="73" customFormat="1" ht="12" customHeight="1">
      <c r="A306" s="70" t="s">
        <v>404</v>
      </c>
      <c r="B306" s="70"/>
      <c r="C306" s="391">
        <v>4.002001001E+18</v>
      </c>
      <c r="D306" s="71" t="s">
        <v>380</v>
      </c>
      <c r="E306" s="72" t="s">
        <v>398</v>
      </c>
      <c r="F306" s="72" t="s">
        <v>399</v>
      </c>
      <c r="G306" s="56">
        <f>IF(F306="I",IFERROR(VLOOKUP(D306,'BG 032022'!A:E,5,FALSE),0),0)</f>
        <v>0</v>
      </c>
      <c r="H306" s="56">
        <f>IF(F306="I",IFERROR(VLOOKUP(D306,'BG 032022'!A:E,3,FALSE),0),0)</f>
        <v>0</v>
      </c>
    </row>
    <row r="307" spans="1:8" s="73" customFormat="1" ht="12" customHeight="1">
      <c r="A307" s="70" t="s">
        <v>404</v>
      </c>
      <c r="B307" s="70" t="s">
        <v>130</v>
      </c>
      <c r="C307" s="391">
        <v>4.002001001E+18</v>
      </c>
      <c r="D307" s="71" t="s">
        <v>381</v>
      </c>
      <c r="E307" s="72" t="s">
        <v>398</v>
      </c>
      <c r="F307" s="72" t="s">
        <v>399</v>
      </c>
      <c r="G307" s="56">
        <f>IF(F307="I",IFERROR(VLOOKUP(D307,'BG 032022'!A:E,5,FALSE),0),0)</f>
        <v>0</v>
      </c>
      <c r="H307" s="56">
        <f>IF(F307="I",IFERROR(VLOOKUP(D307,'BG 032022'!A:E,3,FALSE),0),0)</f>
        <v>0</v>
      </c>
    </row>
    <row r="308" spans="1:8" s="73" customFormat="1" ht="12" customHeight="1">
      <c r="A308" s="70" t="s">
        <v>404</v>
      </c>
      <c r="B308" s="70" t="s">
        <v>129</v>
      </c>
      <c r="C308" s="391">
        <v>4.002001001E+18</v>
      </c>
      <c r="D308" s="71" t="s">
        <v>381</v>
      </c>
      <c r="E308" s="72" t="s">
        <v>398</v>
      </c>
      <c r="F308" s="72" t="s">
        <v>400</v>
      </c>
      <c r="G308" s="56">
        <f>IF(F308="I",IFERROR(VLOOKUP(D308,'BG 032022'!A:E,5,FALSE),0),0)</f>
        <v>655181924.74000001</v>
      </c>
      <c r="H308" s="56">
        <f>IF(F308="I",IFERROR(VLOOKUP(D308,'BG 032022'!A:E,3,FALSE),0),0)</f>
        <v>0</v>
      </c>
    </row>
    <row r="309" spans="1:8" s="73" customFormat="1" ht="12" customHeight="1">
      <c r="A309" s="70" t="s">
        <v>404</v>
      </c>
      <c r="B309" s="70" t="s">
        <v>130</v>
      </c>
      <c r="C309" s="391">
        <v>4.002001001E+18</v>
      </c>
      <c r="D309" s="71" t="s">
        <v>382</v>
      </c>
      <c r="E309" s="72" t="s">
        <v>398</v>
      </c>
      <c r="F309" s="72" t="s">
        <v>399</v>
      </c>
      <c r="G309" s="56">
        <f>IF(F309="I",IFERROR(VLOOKUP(D309,'BG 032022'!A:E,5,FALSE),0),0)</f>
        <v>0</v>
      </c>
      <c r="H309" s="56">
        <f>IF(F309="I",IFERROR(VLOOKUP(D309,'BG 032022'!A:E,3,FALSE),0),0)</f>
        <v>0</v>
      </c>
    </row>
    <row r="310" spans="1:8" s="73" customFormat="1" ht="12" customHeight="1">
      <c r="A310" s="70" t="s">
        <v>404</v>
      </c>
      <c r="B310" s="70" t="s">
        <v>129</v>
      </c>
      <c r="C310" s="391">
        <v>4.002001001E+18</v>
      </c>
      <c r="D310" s="71" t="s">
        <v>382</v>
      </c>
      <c r="E310" s="72" t="s">
        <v>398</v>
      </c>
      <c r="F310" s="72" t="s">
        <v>400</v>
      </c>
      <c r="G310" s="56">
        <f>IF(F310="I",IFERROR(VLOOKUP(D310,'BG 032022'!A:E,5,FALSE),0),0)</f>
        <v>1105766173.1900001</v>
      </c>
      <c r="H310" s="56">
        <f>IF(F310="I",IFERROR(VLOOKUP(D310,'BG 032022'!A:E,3,FALSE),0),0)</f>
        <v>0</v>
      </c>
    </row>
    <row r="311" spans="1:8" s="73" customFormat="1" ht="12" customHeight="1">
      <c r="A311" s="70" t="s">
        <v>404</v>
      </c>
      <c r="B311" s="70" t="s">
        <v>129</v>
      </c>
      <c r="C311" s="391">
        <v>4.002001002E+18</v>
      </c>
      <c r="D311" s="71" t="s">
        <v>383</v>
      </c>
      <c r="E311" s="72" t="s">
        <v>398</v>
      </c>
      <c r="F311" s="72" t="s">
        <v>399</v>
      </c>
      <c r="G311" s="56">
        <f>IF(F311="I",IFERROR(VLOOKUP(D311,'BG 032022'!A:E,5,FALSE),0),0)</f>
        <v>0</v>
      </c>
      <c r="H311" s="56">
        <f>IF(F311="I",IFERROR(VLOOKUP(D311,'BG 032022'!A:E,3,FALSE),0),0)</f>
        <v>0</v>
      </c>
    </row>
    <row r="312" spans="1:8" s="73" customFormat="1" ht="12" customHeight="1">
      <c r="A312" s="70" t="s">
        <v>404</v>
      </c>
      <c r="B312" s="70" t="s">
        <v>129</v>
      </c>
      <c r="C312" s="391">
        <v>4.002001002E+18</v>
      </c>
      <c r="D312" s="71" t="s">
        <v>384</v>
      </c>
      <c r="E312" s="72" t="s">
        <v>398</v>
      </c>
      <c r="F312" s="72" t="s">
        <v>399</v>
      </c>
      <c r="G312" s="56">
        <f>IF(F312="I",IFERROR(VLOOKUP(D312,'BG 032022'!A:E,5,FALSE),0),0)</f>
        <v>0</v>
      </c>
      <c r="H312" s="56">
        <f>IF(F312="I",IFERROR(VLOOKUP(D312,'BG 032022'!A:E,3,FALSE),0),0)</f>
        <v>0</v>
      </c>
    </row>
    <row r="313" spans="1:8" s="73" customFormat="1" ht="12" customHeight="1">
      <c r="A313" s="70" t="s">
        <v>404</v>
      </c>
      <c r="B313" s="70" t="s">
        <v>8</v>
      </c>
      <c r="C313" s="391">
        <v>4.002001002E+18</v>
      </c>
      <c r="D313" s="71" t="s">
        <v>384</v>
      </c>
      <c r="E313" s="72" t="s">
        <v>398</v>
      </c>
      <c r="F313" s="72" t="s">
        <v>400</v>
      </c>
      <c r="G313" s="56">
        <f>IF(F313="I",IFERROR(VLOOKUP(D313,'BG 032022'!A:E,5,FALSE),0),0)</f>
        <v>156279530.40000001</v>
      </c>
      <c r="H313" s="56">
        <f>IF(F313="I",IFERROR(VLOOKUP(D313,'BG 032022'!A:E,3,FALSE),0),0)</f>
        <v>0</v>
      </c>
    </row>
    <row r="314" spans="1:8" s="73" customFormat="1" ht="12" customHeight="1">
      <c r="A314" s="70" t="s">
        <v>404</v>
      </c>
      <c r="B314" s="70" t="s">
        <v>129</v>
      </c>
      <c r="C314" s="391">
        <v>4.002001004E+18</v>
      </c>
      <c r="D314" s="71" t="s">
        <v>385</v>
      </c>
      <c r="E314" s="72" t="s">
        <v>398</v>
      </c>
      <c r="F314" s="72" t="s">
        <v>399</v>
      </c>
      <c r="G314" s="56">
        <f>IF(F314="I",IFERROR(VLOOKUP(D314,'BG 032022'!A:E,5,FALSE),0),0)</f>
        <v>0</v>
      </c>
      <c r="H314" s="56">
        <f>IF(F314="I",IFERROR(VLOOKUP(D314,'BG 032022'!A:E,3,FALSE),0),0)</f>
        <v>0</v>
      </c>
    </row>
    <row r="315" spans="1:8" s="73" customFormat="1" ht="12" customHeight="1">
      <c r="A315" s="70" t="s">
        <v>404</v>
      </c>
      <c r="B315" s="75"/>
      <c r="C315" s="391">
        <v>4.002001004E+18</v>
      </c>
      <c r="D315" s="71" t="s">
        <v>386</v>
      </c>
      <c r="E315" s="72" t="s">
        <v>398</v>
      </c>
      <c r="F315" s="72" t="s">
        <v>399</v>
      </c>
      <c r="G315" s="56">
        <f>IF(F315="I",IFERROR(VLOOKUP(D315,'BG 032022'!A:E,5,FALSE),0),0)</f>
        <v>0</v>
      </c>
      <c r="H315" s="56">
        <f>IF(F315="I",IFERROR(VLOOKUP(D315,'BG 032022'!A:E,3,FALSE),0),0)</f>
        <v>0</v>
      </c>
    </row>
    <row r="316" spans="1:8" s="73" customFormat="1" ht="12" customHeight="1">
      <c r="A316" s="70" t="s">
        <v>404</v>
      </c>
      <c r="B316" s="70" t="s">
        <v>129</v>
      </c>
      <c r="C316" s="391">
        <v>4.002001004E+18</v>
      </c>
      <c r="D316" s="71" t="s">
        <v>386</v>
      </c>
      <c r="E316" s="72" t="s">
        <v>398</v>
      </c>
      <c r="F316" s="72" t="s">
        <v>400</v>
      </c>
      <c r="G316" s="56">
        <f>IF(F316="I",IFERROR(VLOOKUP(D316,'BG 032022'!A:E,5,FALSE),0),0)</f>
        <v>307961235</v>
      </c>
      <c r="H316" s="56">
        <f>IF(F316="I",IFERROR(VLOOKUP(D316,'BG 032022'!A:E,3,FALSE),0),0)</f>
        <v>0</v>
      </c>
    </row>
    <row r="317" spans="1:8" s="73" customFormat="1" ht="12" customHeight="1">
      <c r="A317" s="70" t="s">
        <v>404</v>
      </c>
      <c r="B317" s="70" t="s">
        <v>8</v>
      </c>
      <c r="C317" s="391">
        <v>4.002001004E+18</v>
      </c>
      <c r="D317" s="71" t="s">
        <v>387</v>
      </c>
      <c r="E317" s="72" t="s">
        <v>398</v>
      </c>
      <c r="F317" s="72" t="s">
        <v>399</v>
      </c>
      <c r="G317" s="56">
        <f>IF(F317="I",IFERROR(VLOOKUP(D317,'BG 032022'!A:E,5,FALSE),0),0)</f>
        <v>0</v>
      </c>
      <c r="H317" s="56">
        <f>IF(F317="I",IFERROR(VLOOKUP(D317,'BG 032022'!A:E,3,FALSE),0),0)</f>
        <v>0</v>
      </c>
    </row>
    <row r="318" spans="1:8" s="73" customFormat="1" ht="12" customHeight="1">
      <c r="A318" s="70" t="s">
        <v>404</v>
      </c>
      <c r="B318" s="70" t="s">
        <v>129</v>
      </c>
      <c r="C318" s="391">
        <v>4.002001004E+18</v>
      </c>
      <c r="D318" s="71" t="s">
        <v>387</v>
      </c>
      <c r="E318" s="72" t="s">
        <v>398</v>
      </c>
      <c r="F318" s="72" t="s">
        <v>400</v>
      </c>
      <c r="G318" s="56">
        <f>IF(F318="I",IFERROR(VLOOKUP(D318,'BG 032022'!A:E,5,FALSE),0),0)</f>
        <v>-180594910.94999999</v>
      </c>
      <c r="H318" s="56">
        <f>IF(F318="I",IFERROR(VLOOKUP(D318,'BG 032022'!A:E,3,FALSE),0),0)</f>
        <v>0</v>
      </c>
    </row>
    <row r="319" spans="1:8" s="73" customFormat="1" ht="12" customHeight="1">
      <c r="A319" s="70" t="s">
        <v>404</v>
      </c>
      <c r="B319" s="70" t="s">
        <v>129</v>
      </c>
      <c r="C319" s="391">
        <v>4.002001004E+18</v>
      </c>
      <c r="D319" s="71" t="s">
        <v>388</v>
      </c>
      <c r="E319" s="72" t="s">
        <v>398</v>
      </c>
      <c r="F319" s="72" t="s">
        <v>399</v>
      </c>
      <c r="G319" s="56">
        <f>IF(F319="I",IFERROR(VLOOKUP(D319,'BG 032022'!A:E,5,FALSE),0),0)</f>
        <v>0</v>
      </c>
      <c r="H319" s="56">
        <f>IF(F319="I",IFERROR(VLOOKUP(D319,'BG 032022'!A:E,3,FALSE),0),0)</f>
        <v>0</v>
      </c>
    </row>
    <row r="320" spans="1:8" s="73" customFormat="1" ht="12" customHeight="1">
      <c r="A320" s="70" t="s">
        <v>404</v>
      </c>
      <c r="B320" s="70" t="s">
        <v>129</v>
      </c>
      <c r="C320" s="391">
        <v>4.002001004E+18</v>
      </c>
      <c r="D320" s="71" t="s">
        <v>388</v>
      </c>
      <c r="E320" s="72" t="s">
        <v>398</v>
      </c>
      <c r="F320" s="72" t="s">
        <v>400</v>
      </c>
      <c r="G320" s="56">
        <f>IF(F320="I",IFERROR(VLOOKUP(D320,'BG 032022'!A:E,5,FALSE),0),0)</f>
        <v>145064737.41999999</v>
      </c>
      <c r="H320" s="56">
        <f>IF(F320="I",IFERROR(VLOOKUP(D320,'BG 032022'!A:E,3,FALSE),0),0)</f>
        <v>0</v>
      </c>
    </row>
    <row r="321" spans="1:8" s="73" customFormat="1" ht="12" customHeight="1">
      <c r="A321" s="70" t="s">
        <v>404</v>
      </c>
      <c r="B321" s="70" t="s">
        <v>129</v>
      </c>
      <c r="C321" s="391">
        <v>4.002001004E+18</v>
      </c>
      <c r="D321" s="71" t="s">
        <v>389</v>
      </c>
      <c r="E321" s="72" t="s">
        <v>398</v>
      </c>
      <c r="F321" s="72" t="s">
        <v>399</v>
      </c>
      <c r="G321" s="56">
        <f>IF(F321="I",IFERROR(VLOOKUP(D321,'BG 032022'!A:E,5,FALSE),0),0)</f>
        <v>0</v>
      </c>
      <c r="H321" s="56">
        <f>IF(F321="I",IFERROR(VLOOKUP(D321,'BG 032022'!A:E,3,FALSE),0),0)</f>
        <v>0</v>
      </c>
    </row>
    <row r="322" spans="1:8" s="73" customFormat="1" ht="12" customHeight="1">
      <c r="A322" s="70" t="s">
        <v>404</v>
      </c>
      <c r="B322" s="70" t="s">
        <v>129</v>
      </c>
      <c r="C322" s="391">
        <v>4.002001004E+18</v>
      </c>
      <c r="D322" s="71" t="s">
        <v>389</v>
      </c>
      <c r="E322" s="72" t="s">
        <v>398</v>
      </c>
      <c r="F322" s="72" t="s">
        <v>400</v>
      </c>
      <c r="G322" s="56">
        <f>IF(F322="I",IFERROR(VLOOKUP(D322,'BG 032022'!A:E,5,FALSE),0),0)</f>
        <v>-233689729.13</v>
      </c>
      <c r="H322" s="56">
        <f>IF(F322="I",IFERROR(VLOOKUP(D322,'BG 032022'!A:E,3,FALSE),0),0)</f>
        <v>0</v>
      </c>
    </row>
    <row r="324" spans="1:8">
      <c r="E324" s="7" t="s">
        <v>2</v>
      </c>
      <c r="F324" s="7"/>
      <c r="G324" s="8">
        <f>SUMIF(A:A,E324,G:G)</f>
        <v>109972877073.23988</v>
      </c>
      <c r="H324" s="8">
        <f>SUMIF(A:A,E324,H:H)</f>
        <v>131958660761.96991</v>
      </c>
    </row>
    <row r="325" spans="1:8">
      <c r="E325" s="7" t="s">
        <v>401</v>
      </c>
      <c r="F325" s="7"/>
      <c r="G325" s="8">
        <f>SUMIF(A:A,E325,G:G)</f>
        <v>215181265.32999998</v>
      </c>
      <c r="H325" s="8">
        <f>SUMIF(A:A,E325,H:H)</f>
        <v>247751943.22</v>
      </c>
    </row>
    <row r="326" spans="1:8">
      <c r="E326" s="7" t="s">
        <v>402</v>
      </c>
      <c r="F326" s="7"/>
      <c r="G326" s="8">
        <f>SUMIF(A:A,E326,G:G)</f>
        <v>109757695807.91003</v>
      </c>
      <c r="H326" s="8">
        <f>SUMIF(A:A,E326,H:H)</f>
        <v>131710908818.75</v>
      </c>
    </row>
    <row r="327" spans="1:8" ht="12">
      <c r="E327" s="9" t="s">
        <v>405</v>
      </c>
      <c r="F327" s="9"/>
      <c r="G327" s="57">
        <f>+G324-G325-G326</f>
        <v>-1.52587890625E-4</v>
      </c>
      <c r="H327" s="57">
        <f>+H324-H325-H326</f>
        <v>0</v>
      </c>
    </row>
    <row r="328" spans="1:8">
      <c r="E328" s="7" t="s">
        <v>404</v>
      </c>
      <c r="F328" s="7"/>
      <c r="G328" s="8">
        <f>SUMIF(A:A,E328,G:G)</f>
        <v>30408165599.919998</v>
      </c>
      <c r="H328" s="8">
        <f>SUMIF(B:B,F328,H:H)</f>
        <v>0</v>
      </c>
    </row>
    <row r="329" spans="1:8">
      <c r="E329" s="7" t="s">
        <v>403</v>
      </c>
      <c r="F329" s="7"/>
      <c r="G329" s="8">
        <f>SUMIF(A:A,E329,G:G)</f>
        <v>29108964631.290005</v>
      </c>
      <c r="H329" s="8">
        <f>SUMIF(B:B,F329,H:H)</f>
        <v>0</v>
      </c>
    </row>
    <row r="330" spans="1:8" ht="12">
      <c r="E330" s="9" t="s">
        <v>405</v>
      </c>
      <c r="F330" s="9"/>
      <c r="G330" s="57">
        <f>+G328-G329-G289</f>
        <v>-6.67572021484375E-6</v>
      </c>
      <c r="H330" s="57">
        <f>+H328-H329-H292</f>
        <v>0</v>
      </c>
    </row>
    <row r="331" spans="1:8">
      <c r="G331" s="57"/>
      <c r="H331" s="57"/>
    </row>
    <row r="332" spans="1:8">
      <c r="G332" s="57"/>
      <c r="H332" s="57"/>
    </row>
  </sheetData>
  <autoFilter ref="A4:I322" xr:uid="{3AA379B6-CE62-465C-BF14-EB56F4E0EFC9}"/>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4F097-FEE3-4E2D-B9BF-8ECB2D0591CF}">
  <dimension ref="A1:H327"/>
  <sheetViews>
    <sheetView zoomScale="90" zoomScaleNormal="90" workbookViewId="0">
      <pane ySplit="6" topLeftCell="A283" activePane="bottomLeft" state="frozen"/>
      <selection activeCell="B275" sqref="A274:XFD275"/>
      <selection pane="bottomLeft" activeCell="B275" sqref="A274:XFD275"/>
    </sheetView>
  </sheetViews>
  <sheetFormatPr baseColWidth="10" defaultColWidth="10.88671875" defaultRowHeight="14.4"/>
  <cols>
    <col min="1" max="1" width="64.88671875" bestFit="1" customWidth="1"/>
    <col min="2" max="2" width="20.109375" bestFit="1" customWidth="1"/>
    <col min="3" max="3" width="22.5546875" style="1" customWidth="1"/>
    <col min="4" max="4" width="21.33203125" style="1" customWidth="1"/>
    <col min="5" max="5" width="18" bestFit="1" customWidth="1"/>
    <col min="7" max="7" width="22.77734375" customWidth="1"/>
    <col min="8" max="8" width="21.21875" customWidth="1"/>
  </cols>
  <sheetData>
    <row r="1" spans="1:8" ht="15.6">
      <c r="A1" s="2" t="s">
        <v>634</v>
      </c>
      <c r="B1" s="2"/>
      <c r="C1" s="2"/>
      <c r="D1" s="2"/>
      <c r="E1" s="2"/>
    </row>
    <row r="2" spans="1:8">
      <c r="A2" s="3" t="s">
        <v>190</v>
      </c>
      <c r="B2" s="3" t="s">
        <v>191</v>
      </c>
      <c r="C2" s="3"/>
      <c r="D2" s="3"/>
      <c r="E2" s="3"/>
    </row>
    <row r="3" spans="1:8">
      <c r="A3" s="3" t="s">
        <v>192</v>
      </c>
      <c r="B3" s="3" t="s">
        <v>193</v>
      </c>
      <c r="C3" s="3"/>
      <c r="D3" s="3"/>
      <c r="E3" s="3"/>
    </row>
    <row r="4" spans="1:8">
      <c r="A4" s="4" t="s">
        <v>194</v>
      </c>
      <c r="B4" s="4" t="s">
        <v>194</v>
      </c>
      <c r="C4" s="4" t="s">
        <v>594</v>
      </c>
      <c r="D4" s="4" t="s">
        <v>407</v>
      </c>
      <c r="E4" s="4" t="s">
        <v>406</v>
      </c>
    </row>
    <row r="5" spans="1:8">
      <c r="A5" s="4" t="s">
        <v>195</v>
      </c>
      <c r="B5" s="4" t="s">
        <v>196</v>
      </c>
      <c r="C5" s="4">
        <v>2022</v>
      </c>
      <c r="D5" s="10">
        <v>44651</v>
      </c>
      <c r="E5" s="10">
        <v>44651</v>
      </c>
    </row>
    <row r="6" spans="1:8" s="69" customFormat="1">
      <c r="A6" s="67"/>
      <c r="B6" s="67" t="s">
        <v>405</v>
      </c>
      <c r="C6" s="68">
        <f>+C7-C274-C285-C289</f>
        <v>0</v>
      </c>
      <c r="D6" s="68">
        <f>+D7-D274-D285-D289</f>
        <v>0</v>
      </c>
      <c r="E6" s="68">
        <f>+E7-E274-E285-E289</f>
        <v>0</v>
      </c>
    </row>
    <row r="7" spans="1:8" s="65" customFormat="1">
      <c r="A7" s="62" t="s">
        <v>197</v>
      </c>
      <c r="B7" s="63">
        <v>1E+18</v>
      </c>
      <c r="C7" s="64">
        <v>131958660761.97</v>
      </c>
      <c r="D7" s="64">
        <v>-21985783688.73</v>
      </c>
      <c r="E7" s="64">
        <f>+C7+D7</f>
        <v>109972877073.24001</v>
      </c>
      <c r="G7" s="66"/>
    </row>
    <row r="8" spans="1:8" s="65" customFormat="1">
      <c r="A8" s="62" t="s">
        <v>198</v>
      </c>
      <c r="B8" s="63">
        <v>1.001E+18</v>
      </c>
      <c r="C8" s="64">
        <v>7274639933.4099998</v>
      </c>
      <c r="D8" s="64">
        <v>-6369014610.3999996</v>
      </c>
      <c r="E8" s="64">
        <f t="shared" ref="E8:E66" si="0">+C8+D8</f>
        <v>905625323.01000023</v>
      </c>
      <c r="G8" s="66"/>
    </row>
    <row r="9" spans="1:8" s="50" customFormat="1">
      <c r="A9" s="48" t="s">
        <v>199</v>
      </c>
      <c r="B9" s="61">
        <v>1.001001E+18</v>
      </c>
      <c r="C9" s="49">
        <v>7274639933.4099998</v>
      </c>
      <c r="D9" s="49">
        <v>-6369014610.3999996</v>
      </c>
      <c r="E9" s="49">
        <f t="shared" si="0"/>
        <v>905625323.01000023</v>
      </c>
      <c r="G9" s="51"/>
    </row>
    <row r="10" spans="1:8" s="50" customFormat="1">
      <c r="A10" s="48" t="s">
        <v>200</v>
      </c>
      <c r="B10" s="61">
        <v>1.001001001E+18</v>
      </c>
      <c r="C10" s="49">
        <v>7274639933.4099998</v>
      </c>
      <c r="D10" s="49">
        <v>-6369014610.3999996</v>
      </c>
      <c r="E10" s="49">
        <f t="shared" si="0"/>
        <v>905625323.01000023</v>
      </c>
      <c r="G10" s="51"/>
    </row>
    <row r="11" spans="1:8" s="50" customFormat="1">
      <c r="A11" s="48" t="s">
        <v>201</v>
      </c>
      <c r="B11" s="61">
        <v>1.001001001E+18</v>
      </c>
      <c r="C11" s="49">
        <v>7274639933.4099998</v>
      </c>
      <c r="D11" s="49">
        <v>-6369014610.3999996</v>
      </c>
      <c r="E11" s="49">
        <f t="shared" si="0"/>
        <v>905625323.01000023</v>
      </c>
      <c r="G11" s="51"/>
      <c r="H11" s="51"/>
    </row>
    <row r="12" spans="1:8" s="65" customFormat="1">
      <c r="A12" s="62" t="s">
        <v>202</v>
      </c>
      <c r="B12" s="63">
        <v>1.002E+18</v>
      </c>
      <c r="C12" s="64">
        <v>124680811150.16</v>
      </c>
      <c r="D12" s="64">
        <v>-15625349219.33</v>
      </c>
      <c r="E12" s="64">
        <f>+C12+D12</f>
        <v>109055461930.83</v>
      </c>
      <c r="G12" s="66"/>
      <c r="H12" s="66"/>
    </row>
    <row r="13" spans="1:8" s="65" customFormat="1">
      <c r="A13" s="62" t="s">
        <v>203</v>
      </c>
      <c r="B13" s="63">
        <v>1.002001E+18</v>
      </c>
      <c r="C13" s="64">
        <v>124680811150.16</v>
      </c>
      <c r="D13" s="64">
        <v>-15625349219.33</v>
      </c>
      <c r="E13" s="64">
        <f>+C13+D13</f>
        <v>109055461930.83</v>
      </c>
      <c r="G13" s="66"/>
    </row>
    <row r="14" spans="1:8" s="65" customFormat="1">
      <c r="A14" s="62" t="s">
        <v>204</v>
      </c>
      <c r="B14" s="63">
        <v>1.002001001E+18</v>
      </c>
      <c r="C14" s="64">
        <v>17185479827.27</v>
      </c>
      <c r="D14" s="64">
        <v>781277170.5</v>
      </c>
      <c r="E14" s="64">
        <f t="shared" si="0"/>
        <v>17966756997.77</v>
      </c>
      <c r="G14" s="66"/>
      <c r="H14" s="66"/>
    </row>
    <row r="15" spans="1:8" s="50" customFormat="1">
      <c r="A15" s="48" t="s">
        <v>205</v>
      </c>
      <c r="B15" s="61">
        <v>1.002001001E+18</v>
      </c>
      <c r="C15" s="49">
        <v>2584369391.25</v>
      </c>
      <c r="D15" s="49">
        <v>48180051.25</v>
      </c>
      <c r="E15" s="49">
        <f t="shared" si="0"/>
        <v>2632549442.5</v>
      </c>
      <c r="G15" s="51"/>
      <c r="H15" s="51"/>
    </row>
    <row r="16" spans="1:8" s="50" customFormat="1">
      <c r="A16" s="48" t="s">
        <v>206</v>
      </c>
      <c r="B16" s="61">
        <v>1.002001001E+18</v>
      </c>
      <c r="C16" s="49">
        <v>3507482672.4400001</v>
      </c>
      <c r="D16" s="49">
        <v>66961124.560000002</v>
      </c>
      <c r="E16" s="49">
        <f t="shared" si="0"/>
        <v>3574443797</v>
      </c>
      <c r="G16" s="51"/>
    </row>
    <row r="17" spans="1:7" s="50" customFormat="1">
      <c r="A17" s="48" t="s">
        <v>207</v>
      </c>
      <c r="B17" s="61">
        <v>1.002001001E+18</v>
      </c>
      <c r="C17" s="49">
        <v>4117643424</v>
      </c>
      <c r="D17" s="49">
        <v>77589942.400000006</v>
      </c>
      <c r="E17" s="49">
        <f t="shared" si="0"/>
        <v>4195233366.4000001</v>
      </c>
      <c r="G17" s="51"/>
    </row>
    <row r="18" spans="1:7" s="50" customFormat="1">
      <c r="A18" s="48" t="s">
        <v>208</v>
      </c>
      <c r="B18" s="61">
        <v>1.002001001E+18</v>
      </c>
      <c r="C18" s="49">
        <v>1547029125.45</v>
      </c>
      <c r="D18" s="49">
        <v>29012087.550000001</v>
      </c>
      <c r="E18" s="49">
        <f t="shared" si="0"/>
        <v>1576041213</v>
      </c>
      <c r="G18" s="51"/>
    </row>
    <row r="19" spans="1:7" s="50" customFormat="1">
      <c r="A19" s="48" t="s">
        <v>209</v>
      </c>
      <c r="B19" s="61">
        <v>1.002001001E+18</v>
      </c>
      <c r="C19" s="49">
        <v>2654419682.8800001</v>
      </c>
      <c r="D19" s="49">
        <v>38821137.549999997</v>
      </c>
      <c r="E19" s="49">
        <f t="shared" si="0"/>
        <v>2693240820.4300003</v>
      </c>
      <c r="G19" s="51"/>
    </row>
    <row r="20" spans="1:7" s="50" customFormat="1">
      <c r="A20" s="48" t="s">
        <v>504</v>
      </c>
      <c r="B20" s="61">
        <v>1.002001001E+18</v>
      </c>
      <c r="C20" s="49">
        <v>2774535531.25</v>
      </c>
      <c r="D20" s="49">
        <v>41847613.5</v>
      </c>
      <c r="E20" s="49">
        <f t="shared" ref="E20" si="1">+C20+D20</f>
        <v>2816383144.75</v>
      </c>
      <c r="G20" s="51"/>
    </row>
    <row r="21" spans="1:7" s="50" customFormat="1">
      <c r="A21" s="48" t="s">
        <v>595</v>
      </c>
      <c r="B21" s="61" t="s">
        <v>596</v>
      </c>
      <c r="C21" s="49">
        <v>0</v>
      </c>
      <c r="D21" s="49">
        <v>478865213.69</v>
      </c>
      <c r="E21" s="49">
        <f>+C21+D21</f>
        <v>478865213.69</v>
      </c>
      <c r="G21" s="51"/>
    </row>
    <row r="22" spans="1:7" s="65" customFormat="1">
      <c r="A22" s="62" t="s">
        <v>210</v>
      </c>
      <c r="B22" s="63">
        <v>1.002001002E+18</v>
      </c>
      <c r="C22" s="64">
        <v>26590832367.989998</v>
      </c>
      <c r="D22" s="64">
        <v>675421043.13999999</v>
      </c>
      <c r="E22" s="64">
        <f t="shared" si="0"/>
        <v>27266253411.129997</v>
      </c>
      <c r="G22" s="66"/>
    </row>
    <row r="23" spans="1:7" s="50" customFormat="1">
      <c r="A23" s="48" t="s">
        <v>211</v>
      </c>
      <c r="B23" s="61">
        <v>1.002001002E+18</v>
      </c>
      <c r="C23" s="49">
        <v>256363282.38</v>
      </c>
      <c r="D23" s="49">
        <v>-582857.78</v>
      </c>
      <c r="E23" s="49">
        <f t="shared" si="0"/>
        <v>255780424.59999999</v>
      </c>
      <c r="G23" s="51"/>
    </row>
    <row r="24" spans="1:7" s="50" customFormat="1">
      <c r="A24" s="48" t="s">
        <v>212</v>
      </c>
      <c r="B24" s="61">
        <v>1.002001002E+18</v>
      </c>
      <c r="C24" s="49">
        <v>521175021.85000002</v>
      </c>
      <c r="D24" s="49">
        <v>-974821.55</v>
      </c>
      <c r="E24" s="49">
        <f t="shared" si="0"/>
        <v>520200200.30000001</v>
      </c>
      <c r="G24" s="51"/>
    </row>
    <row r="25" spans="1:7" s="50" customFormat="1">
      <c r="A25" s="48" t="s">
        <v>213</v>
      </c>
      <c r="B25" s="61">
        <v>1.002001002E+18</v>
      </c>
      <c r="C25" s="49">
        <v>2056234192.4000001</v>
      </c>
      <c r="D25" s="49">
        <v>-36016770.200000003</v>
      </c>
      <c r="E25" s="49">
        <f t="shared" si="0"/>
        <v>2020217422.2</v>
      </c>
      <c r="G25" s="51"/>
    </row>
    <row r="26" spans="1:7" s="50" customFormat="1">
      <c r="A26" s="48" t="s">
        <v>214</v>
      </c>
      <c r="B26" s="61">
        <v>1.002001002E+18</v>
      </c>
      <c r="C26" s="49">
        <v>1866734210.25</v>
      </c>
      <c r="D26" s="49">
        <v>-10536695.050000001</v>
      </c>
      <c r="E26" s="49">
        <f t="shared" si="0"/>
        <v>1856197515.2</v>
      </c>
      <c r="G26" s="51"/>
    </row>
    <row r="27" spans="1:7" s="50" customFormat="1">
      <c r="A27" s="48" t="s">
        <v>215</v>
      </c>
      <c r="B27" s="61">
        <v>1.002001002E+18</v>
      </c>
      <c r="C27" s="49">
        <v>2133803480.8</v>
      </c>
      <c r="D27" s="49">
        <v>-12080417.4</v>
      </c>
      <c r="E27" s="49">
        <f t="shared" si="0"/>
        <v>2121723063.3999999</v>
      </c>
      <c r="G27" s="51"/>
    </row>
    <row r="28" spans="1:7" s="50" customFormat="1">
      <c r="A28" s="48" t="s">
        <v>216</v>
      </c>
      <c r="B28" s="61">
        <v>1.002001002E+18</v>
      </c>
      <c r="C28" s="49">
        <v>2003885102.2</v>
      </c>
      <c r="D28" s="49">
        <v>-512594.6</v>
      </c>
      <c r="E28" s="49">
        <f t="shared" si="0"/>
        <v>2003372507.6000001</v>
      </c>
      <c r="G28" s="51"/>
    </row>
    <row r="29" spans="1:7" s="50" customFormat="1">
      <c r="A29" s="48" t="s">
        <v>217</v>
      </c>
      <c r="B29" s="61">
        <v>1.002001002E+18</v>
      </c>
      <c r="C29" s="49">
        <v>5140808931</v>
      </c>
      <c r="D29" s="49">
        <v>-90049343</v>
      </c>
      <c r="E29" s="49">
        <f t="shared" si="0"/>
        <v>5050759588</v>
      </c>
      <c r="G29" s="51"/>
    </row>
    <row r="30" spans="1:7" s="50" customFormat="1">
      <c r="A30" s="48" t="s">
        <v>218</v>
      </c>
      <c r="B30" s="61">
        <v>1.002001002E+18</v>
      </c>
      <c r="C30" s="49">
        <v>1515860759.7</v>
      </c>
      <c r="D30" s="49">
        <v>-1015764.45</v>
      </c>
      <c r="E30" s="49">
        <f t="shared" si="0"/>
        <v>1514844995.25</v>
      </c>
      <c r="G30" s="51"/>
    </row>
    <row r="31" spans="1:7" s="50" customFormat="1">
      <c r="A31" s="48" t="s">
        <v>219</v>
      </c>
      <c r="B31" s="61">
        <v>1.002001002E+18</v>
      </c>
      <c r="C31" s="49">
        <v>2526447189.5</v>
      </c>
      <c r="D31" s="49">
        <v>-1693558.5</v>
      </c>
      <c r="E31" s="49">
        <f t="shared" si="0"/>
        <v>2524753631</v>
      </c>
      <c r="G31" s="51"/>
    </row>
    <row r="32" spans="1:7" s="50" customFormat="1">
      <c r="A32" s="48" t="s">
        <v>220</v>
      </c>
      <c r="B32" s="61">
        <v>1.002001002E+18</v>
      </c>
      <c r="C32" s="49">
        <v>2172872635.1999998</v>
      </c>
      <c r="D32" s="49">
        <v>-11848286.4</v>
      </c>
      <c r="E32" s="49">
        <f t="shared" si="0"/>
        <v>2161024348.7999997</v>
      </c>
      <c r="G32" s="51"/>
    </row>
    <row r="33" spans="1:7" s="50" customFormat="1">
      <c r="A33" s="48" t="s">
        <v>433</v>
      </c>
      <c r="B33" s="61">
        <v>1.002001002E+18</v>
      </c>
      <c r="C33" s="49">
        <v>1395714179.21</v>
      </c>
      <c r="D33" s="49">
        <v>-7749175.6799999997</v>
      </c>
      <c r="E33" s="49">
        <f t="shared" si="0"/>
        <v>1387965003.53</v>
      </c>
      <c r="G33" s="51"/>
    </row>
    <row r="34" spans="1:7" s="50" customFormat="1">
      <c r="A34" s="48" t="s">
        <v>470</v>
      </c>
      <c r="B34" s="61">
        <v>1.002001002E+18</v>
      </c>
      <c r="C34" s="49">
        <v>5000933383.5</v>
      </c>
      <c r="D34" s="49">
        <v>-916371.5</v>
      </c>
      <c r="E34" s="49">
        <f t="shared" si="0"/>
        <v>5000017012</v>
      </c>
      <c r="G34" s="51"/>
    </row>
    <row r="35" spans="1:7" s="50" customFormat="1">
      <c r="A35" s="48" t="s">
        <v>597</v>
      </c>
      <c r="B35" s="61">
        <v>1.002001002E+18</v>
      </c>
      <c r="C35" s="49">
        <v>0</v>
      </c>
      <c r="D35" s="49">
        <v>101960003.31999999</v>
      </c>
      <c r="E35" s="49">
        <f t="shared" si="0"/>
        <v>101960003.31999999</v>
      </c>
      <c r="G35" s="51"/>
    </row>
    <row r="36" spans="1:7" s="50" customFormat="1">
      <c r="A36" s="48" t="s">
        <v>598</v>
      </c>
      <c r="B36" s="61">
        <v>1.002001002E+18</v>
      </c>
      <c r="C36" s="49">
        <v>0</v>
      </c>
      <c r="D36" s="49">
        <v>468360574.43000001</v>
      </c>
      <c r="E36" s="49">
        <f t="shared" si="0"/>
        <v>468360574.43000001</v>
      </c>
      <c r="G36" s="51"/>
    </row>
    <row r="37" spans="1:7" s="50" customFormat="1">
      <c r="A37" s="48" t="s">
        <v>599</v>
      </c>
      <c r="B37" s="61">
        <v>1.002001002E+18</v>
      </c>
      <c r="C37" s="49">
        <v>0</v>
      </c>
      <c r="D37" s="49">
        <v>279077121.5</v>
      </c>
      <c r="E37" s="49">
        <f t="shared" si="0"/>
        <v>279077121.5</v>
      </c>
      <c r="G37" s="51"/>
    </row>
    <row r="38" spans="1:7" s="50" customFormat="1">
      <c r="A38" s="48" t="s">
        <v>221</v>
      </c>
      <c r="B38" s="61">
        <v>1.002001005E+18</v>
      </c>
      <c r="C38" s="49">
        <v>9820920783.8600006</v>
      </c>
      <c r="D38" s="49">
        <v>145064737.41999999</v>
      </c>
      <c r="E38" s="49">
        <f t="shared" si="0"/>
        <v>9965985521.2800007</v>
      </c>
      <c r="G38" s="51"/>
    </row>
    <row r="39" spans="1:7" s="50" customFormat="1">
      <c r="A39" s="48" t="s">
        <v>222</v>
      </c>
      <c r="B39" s="61">
        <v>1.002001005E+18</v>
      </c>
      <c r="C39" s="49">
        <v>5018805467</v>
      </c>
      <c r="D39" s="49">
        <v>74460908.5</v>
      </c>
      <c r="E39" s="49">
        <f t="shared" si="0"/>
        <v>5093266375.5</v>
      </c>
      <c r="G39" s="51"/>
    </row>
    <row r="40" spans="1:7" s="50" customFormat="1">
      <c r="A40" s="48" t="s">
        <v>223</v>
      </c>
      <c r="B40" s="61">
        <v>1.002001005E+18</v>
      </c>
      <c r="C40" s="49">
        <v>1005672175.3</v>
      </c>
      <c r="D40" s="49">
        <v>14786498.1</v>
      </c>
      <c r="E40" s="49">
        <f t="shared" si="0"/>
        <v>1020458673.4</v>
      </c>
      <c r="G40" s="51"/>
    </row>
    <row r="41" spans="1:7" s="50" customFormat="1">
      <c r="A41" s="48" t="s">
        <v>224</v>
      </c>
      <c r="B41" s="61">
        <v>1.002001005E+18</v>
      </c>
      <c r="C41" s="49">
        <v>3796443141.5599999</v>
      </c>
      <c r="D41" s="49">
        <v>55817330.82</v>
      </c>
      <c r="E41" s="49">
        <f t="shared" si="0"/>
        <v>3852260472.3800001</v>
      </c>
      <c r="G41" s="51"/>
    </row>
    <row r="42" spans="1:7" s="50" customFormat="1">
      <c r="A42" s="48" t="s">
        <v>225</v>
      </c>
      <c r="B42" s="61">
        <v>1.002001007E+18</v>
      </c>
      <c r="C42" s="49">
        <v>66985076153.040001</v>
      </c>
      <c r="D42" s="49">
        <v>-21390216401.389999</v>
      </c>
      <c r="E42" s="49">
        <f>+C42+D42</f>
        <v>45594859751.650002</v>
      </c>
      <c r="G42" s="51"/>
    </row>
    <row r="43" spans="1:7" s="50" customFormat="1">
      <c r="A43" s="48" t="s">
        <v>226</v>
      </c>
      <c r="B43" s="61">
        <v>1.002001007E+18</v>
      </c>
      <c r="C43" s="49">
        <v>25387679.530000001</v>
      </c>
      <c r="D43" s="49">
        <v>-25387679.530000001</v>
      </c>
      <c r="E43" s="49">
        <f>+C43+D43</f>
        <v>0</v>
      </c>
      <c r="G43" s="51"/>
    </row>
    <row r="44" spans="1:7" s="50" customFormat="1">
      <c r="A44" s="48" t="s">
        <v>600</v>
      </c>
      <c r="B44" s="61">
        <v>1.002001007E+18</v>
      </c>
      <c r="C44" s="49">
        <v>0</v>
      </c>
      <c r="D44" s="49">
        <v>504117574.75</v>
      </c>
      <c r="E44" s="49">
        <f>+C44+D44</f>
        <v>504117574.75</v>
      </c>
      <c r="G44" s="51"/>
    </row>
    <row r="45" spans="1:7" s="50" customFormat="1">
      <c r="A45" s="48" t="s">
        <v>227</v>
      </c>
      <c r="B45" s="61">
        <v>1.002001007E+18</v>
      </c>
      <c r="C45" s="49">
        <v>50833689.599999994</v>
      </c>
      <c r="D45" s="49">
        <v>-50833689.600000001</v>
      </c>
      <c r="E45" s="49">
        <f>+C45+D45</f>
        <v>0</v>
      </c>
      <c r="G45" s="51"/>
    </row>
    <row r="46" spans="1:7" s="50" customFormat="1">
      <c r="A46" s="48" t="s">
        <v>228</v>
      </c>
      <c r="B46" s="61">
        <v>1.002001007E+18</v>
      </c>
      <c r="C46" s="49">
        <v>50833689.599999994</v>
      </c>
      <c r="D46" s="49">
        <v>-50833689.600000001</v>
      </c>
      <c r="E46" s="49">
        <f t="shared" si="0"/>
        <v>0</v>
      </c>
      <c r="G46" s="51"/>
    </row>
    <row r="47" spans="1:7" s="50" customFormat="1">
      <c r="A47" s="48" t="s">
        <v>229</v>
      </c>
      <c r="B47" s="61">
        <v>1.002001007E+18</v>
      </c>
      <c r="C47" s="49">
        <v>50833689.599999994</v>
      </c>
      <c r="D47" s="49">
        <v>-50833689.600000001</v>
      </c>
      <c r="E47" s="49">
        <f t="shared" si="0"/>
        <v>0</v>
      </c>
      <c r="G47" s="51"/>
    </row>
    <row r="48" spans="1:7" s="50" customFormat="1">
      <c r="A48" s="48" t="s">
        <v>230</v>
      </c>
      <c r="B48" s="61">
        <v>1.002001007E+18</v>
      </c>
      <c r="C48" s="49">
        <v>50833689.599999994</v>
      </c>
      <c r="D48" s="49">
        <v>-50833689.600000001</v>
      </c>
      <c r="E48" s="49">
        <f t="shared" si="0"/>
        <v>0</v>
      </c>
      <c r="G48" s="51"/>
    </row>
    <row r="49" spans="1:7" s="50" customFormat="1">
      <c r="A49" s="48" t="s">
        <v>231</v>
      </c>
      <c r="B49" s="61">
        <v>1.002001007E+18</v>
      </c>
      <c r="C49" s="49">
        <v>50833689.599999994</v>
      </c>
      <c r="D49" s="49">
        <v>-50833689.600000001</v>
      </c>
      <c r="E49" s="49">
        <f t="shared" si="0"/>
        <v>0</v>
      </c>
      <c r="G49" s="51"/>
    </row>
    <row r="50" spans="1:7" s="50" customFormat="1">
      <c r="A50" s="48" t="s">
        <v>232</v>
      </c>
      <c r="B50" s="61">
        <v>1.002001007E+18</v>
      </c>
      <c r="C50" s="49">
        <v>50833689.599999994</v>
      </c>
      <c r="D50" s="49">
        <v>-50833689.600000001</v>
      </c>
      <c r="E50" s="49">
        <f t="shared" si="0"/>
        <v>0</v>
      </c>
      <c r="G50" s="51"/>
    </row>
    <row r="51" spans="1:7" s="50" customFormat="1">
      <c r="A51" s="48" t="s">
        <v>233</v>
      </c>
      <c r="B51" s="61">
        <v>1.002001007E+18</v>
      </c>
      <c r="C51" s="49">
        <v>505167999.40000004</v>
      </c>
      <c r="D51" s="49">
        <v>-505167999.39999998</v>
      </c>
      <c r="E51" s="49">
        <f t="shared" si="0"/>
        <v>0</v>
      </c>
      <c r="G51" s="51"/>
    </row>
    <row r="52" spans="1:7" s="50" customFormat="1">
      <c r="A52" s="48" t="s">
        <v>234</v>
      </c>
      <c r="B52" s="61">
        <v>1.002001007E+18</v>
      </c>
      <c r="C52" s="49">
        <v>504606033.94999999</v>
      </c>
      <c r="D52" s="49">
        <v>-690192.8</v>
      </c>
      <c r="E52" s="49">
        <f t="shared" si="0"/>
        <v>503915841.14999998</v>
      </c>
      <c r="G52" s="51"/>
    </row>
    <row r="53" spans="1:7" s="50" customFormat="1">
      <c r="A53" s="48" t="s">
        <v>235</v>
      </c>
      <c r="B53" s="61">
        <v>1.002001007E+18</v>
      </c>
      <c r="C53" s="49">
        <v>505377204.80000001</v>
      </c>
      <c r="D53" s="49">
        <v>-505377204.80000001</v>
      </c>
      <c r="E53" s="49">
        <f t="shared" si="0"/>
        <v>0</v>
      </c>
      <c r="G53" s="51"/>
    </row>
    <row r="54" spans="1:7" s="50" customFormat="1">
      <c r="A54" s="48" t="s">
        <v>236</v>
      </c>
      <c r="B54" s="61">
        <v>1.002001007E+18</v>
      </c>
      <c r="C54" s="49">
        <v>505377204.80000001</v>
      </c>
      <c r="D54" s="49">
        <v>-505377204.80000001</v>
      </c>
      <c r="E54" s="49">
        <f t="shared" si="0"/>
        <v>0</v>
      </c>
      <c r="G54" s="51"/>
    </row>
    <row r="55" spans="1:7" s="50" customFormat="1">
      <c r="A55" s="48" t="s">
        <v>237</v>
      </c>
      <c r="B55" s="61">
        <v>1.002001007E+18</v>
      </c>
      <c r="C55" s="49">
        <v>505377204.80000001</v>
      </c>
      <c r="D55" s="49">
        <v>-505377204.80000001</v>
      </c>
      <c r="E55" s="49">
        <f t="shared" si="0"/>
        <v>0</v>
      </c>
      <c r="G55" s="51"/>
    </row>
    <row r="56" spans="1:7" s="50" customFormat="1">
      <c r="A56" s="48" t="s">
        <v>238</v>
      </c>
      <c r="B56" s="61">
        <v>1.002001007E+18</v>
      </c>
      <c r="C56" s="49">
        <v>505377204.80000001</v>
      </c>
      <c r="D56" s="49">
        <v>-505377204.80000001</v>
      </c>
      <c r="E56" s="49">
        <f t="shared" si="0"/>
        <v>0</v>
      </c>
      <c r="G56" s="51"/>
    </row>
    <row r="57" spans="1:7" s="50" customFormat="1">
      <c r="A57" s="48" t="s">
        <v>239</v>
      </c>
      <c r="B57" s="61">
        <v>1.002001007E+18</v>
      </c>
      <c r="C57" s="49">
        <v>505161311.15000004</v>
      </c>
      <c r="D57" s="49">
        <v>-895000.7</v>
      </c>
      <c r="E57" s="49">
        <f t="shared" si="0"/>
        <v>504266310.45000005</v>
      </c>
      <c r="G57" s="51"/>
    </row>
    <row r="58" spans="1:7" s="50" customFormat="1">
      <c r="A58" s="48" t="s">
        <v>240</v>
      </c>
      <c r="B58" s="61">
        <v>1.002001007E+18</v>
      </c>
      <c r="C58" s="49">
        <v>505161311.15000004</v>
      </c>
      <c r="D58" s="49">
        <v>-895000.7</v>
      </c>
      <c r="E58" s="49">
        <f t="shared" si="0"/>
        <v>504266310.45000005</v>
      </c>
      <c r="G58" s="51"/>
    </row>
    <row r="59" spans="1:7" s="50" customFormat="1">
      <c r="A59" s="48" t="s">
        <v>601</v>
      </c>
      <c r="B59" s="61">
        <v>1.002001007E+18</v>
      </c>
      <c r="C59" s="49">
        <v>0</v>
      </c>
      <c r="D59" s="49">
        <v>504117574.75</v>
      </c>
      <c r="E59" s="49">
        <f t="shared" si="0"/>
        <v>504117574.75</v>
      </c>
      <c r="G59" s="51"/>
    </row>
    <row r="60" spans="1:7" s="50" customFormat="1">
      <c r="A60" s="48" t="s">
        <v>602</v>
      </c>
      <c r="B60" s="61">
        <v>1.002001007E+18</v>
      </c>
      <c r="C60" s="49">
        <v>0</v>
      </c>
      <c r="D60" s="49">
        <v>504117574.75</v>
      </c>
      <c r="E60" s="49">
        <f t="shared" si="0"/>
        <v>504117574.75</v>
      </c>
      <c r="G60" s="51"/>
    </row>
    <row r="61" spans="1:7" s="50" customFormat="1">
      <c r="A61" s="48" t="s">
        <v>603</v>
      </c>
      <c r="B61" s="61">
        <v>1.002001007E+18</v>
      </c>
      <c r="C61" s="49">
        <v>0</v>
      </c>
      <c r="D61" s="49">
        <v>504117574.75</v>
      </c>
      <c r="E61" s="49">
        <f t="shared" si="0"/>
        <v>504117574.75</v>
      </c>
      <c r="G61" s="51"/>
    </row>
    <row r="62" spans="1:7" s="50" customFormat="1">
      <c r="A62" s="48" t="s">
        <v>241</v>
      </c>
      <c r="B62" s="61">
        <v>1.002001007E+18</v>
      </c>
      <c r="C62" s="49">
        <v>1129317443.3899999</v>
      </c>
      <c r="D62" s="49">
        <v>-1129317443.3900001</v>
      </c>
      <c r="E62" s="49">
        <f t="shared" si="0"/>
        <v>0</v>
      </c>
      <c r="G62" s="51"/>
    </row>
    <row r="63" spans="1:7" s="50" customFormat="1">
      <c r="A63" s="48" t="s">
        <v>242</v>
      </c>
      <c r="B63" s="61">
        <v>1.002001007E+18</v>
      </c>
      <c r="C63" s="49">
        <v>705079565.88999999</v>
      </c>
      <c r="D63" s="49">
        <v>-705079565.88999999</v>
      </c>
      <c r="E63" s="49">
        <f t="shared" si="0"/>
        <v>0</v>
      </c>
      <c r="G63" s="51"/>
    </row>
    <row r="64" spans="1:7" s="50" customFormat="1">
      <c r="A64" s="48" t="s">
        <v>243</v>
      </c>
      <c r="B64" s="61">
        <v>1.002001007E+18</v>
      </c>
      <c r="C64" s="49">
        <v>505377204.80000001</v>
      </c>
      <c r="D64" s="49">
        <v>-505377204.80000001</v>
      </c>
      <c r="E64" s="49">
        <f t="shared" si="0"/>
        <v>0</v>
      </c>
      <c r="G64" s="51"/>
    </row>
    <row r="65" spans="1:7" s="50" customFormat="1">
      <c r="A65" s="48" t="s">
        <v>244</v>
      </c>
      <c r="B65" s="61">
        <v>1.002001007E+18</v>
      </c>
      <c r="C65" s="49">
        <v>505377204.80000001</v>
      </c>
      <c r="D65" s="49">
        <v>-505377204.80000001</v>
      </c>
      <c r="E65" s="49">
        <f t="shared" si="0"/>
        <v>0</v>
      </c>
      <c r="G65" s="51"/>
    </row>
    <row r="66" spans="1:7" s="50" customFormat="1">
      <c r="A66" s="48" t="s">
        <v>245</v>
      </c>
      <c r="B66" s="61">
        <v>1.002001007E+18</v>
      </c>
      <c r="C66" s="49">
        <v>505377204.80000001</v>
      </c>
      <c r="D66" s="49">
        <v>-505377204.80000001</v>
      </c>
      <c r="E66" s="49">
        <f t="shared" si="0"/>
        <v>0</v>
      </c>
      <c r="G66" s="51"/>
    </row>
    <row r="67" spans="1:7" s="50" customFormat="1">
      <c r="A67" s="48" t="s">
        <v>246</v>
      </c>
      <c r="B67" s="61">
        <v>1.002001007E+18</v>
      </c>
      <c r="C67" s="49">
        <v>505318616.75</v>
      </c>
      <c r="D67" s="49">
        <v>-505318616.75</v>
      </c>
      <c r="E67" s="49">
        <f t="shared" ref="E67:E123" si="2">+C67+D67</f>
        <v>0</v>
      </c>
      <c r="G67" s="51"/>
    </row>
    <row r="68" spans="1:7" s="50" customFormat="1">
      <c r="A68" s="48" t="s">
        <v>247</v>
      </c>
      <c r="B68" s="61">
        <v>1.002001007E+18</v>
      </c>
      <c r="C68" s="49">
        <v>505318616.75</v>
      </c>
      <c r="D68" s="49">
        <v>-505318616.75</v>
      </c>
      <c r="E68" s="49">
        <f t="shared" si="2"/>
        <v>0</v>
      </c>
      <c r="G68" s="51"/>
    </row>
    <row r="69" spans="1:7" s="50" customFormat="1">
      <c r="A69" s="48" t="s">
        <v>248</v>
      </c>
      <c r="B69" s="61">
        <v>1.002001007E+18</v>
      </c>
      <c r="C69" s="49">
        <v>505318616.75</v>
      </c>
      <c r="D69" s="49">
        <v>-505318616.75</v>
      </c>
      <c r="E69" s="49">
        <f t="shared" si="2"/>
        <v>0</v>
      </c>
      <c r="G69" s="51"/>
    </row>
    <row r="70" spans="1:7" s="50" customFormat="1">
      <c r="A70" s="48" t="s">
        <v>249</v>
      </c>
      <c r="B70" s="61">
        <v>1.002001007E+18</v>
      </c>
      <c r="C70" s="49">
        <v>505167999.39999998</v>
      </c>
      <c r="D70" s="49">
        <v>-505167999.39999998</v>
      </c>
      <c r="E70" s="49">
        <f t="shared" si="2"/>
        <v>0</v>
      </c>
      <c r="G70" s="51"/>
    </row>
    <row r="71" spans="1:7" s="50" customFormat="1">
      <c r="A71" s="48" t="s">
        <v>250</v>
      </c>
      <c r="B71" s="61">
        <v>1.002001007E+18</v>
      </c>
      <c r="C71" s="49">
        <v>254196510.09999999</v>
      </c>
      <c r="D71" s="49">
        <v>-254196510.09999999</v>
      </c>
      <c r="E71" s="49">
        <f t="shared" si="2"/>
        <v>0</v>
      </c>
      <c r="G71" s="51"/>
    </row>
    <row r="72" spans="1:7" s="50" customFormat="1">
      <c r="A72" s="48" t="s">
        <v>251</v>
      </c>
      <c r="B72" s="61">
        <v>1.002001007E+18</v>
      </c>
      <c r="C72" s="49">
        <v>254196510.09999999</v>
      </c>
      <c r="D72" s="49">
        <v>-254196510.09999999</v>
      </c>
      <c r="E72" s="49">
        <f t="shared" si="2"/>
        <v>0</v>
      </c>
      <c r="G72" s="51"/>
    </row>
    <row r="73" spans="1:7" s="50" customFormat="1">
      <c r="A73" s="48" t="s">
        <v>252</v>
      </c>
      <c r="B73" s="61">
        <v>1.002001007E+18</v>
      </c>
      <c r="C73" s="49">
        <v>254196510.09999999</v>
      </c>
      <c r="D73" s="49">
        <v>-254196510.09999999</v>
      </c>
      <c r="E73" s="49">
        <f t="shared" si="2"/>
        <v>0</v>
      </c>
      <c r="G73" s="51"/>
    </row>
    <row r="74" spans="1:7" s="50" customFormat="1">
      <c r="A74" s="48" t="s">
        <v>253</v>
      </c>
      <c r="B74" s="61">
        <v>1.002001007E+18</v>
      </c>
      <c r="C74" s="49">
        <v>254196510.09999999</v>
      </c>
      <c r="D74" s="49">
        <v>-254196510.09999999</v>
      </c>
      <c r="E74" s="49">
        <f t="shared" si="2"/>
        <v>0</v>
      </c>
      <c r="G74" s="51"/>
    </row>
    <row r="75" spans="1:7" s="50" customFormat="1">
      <c r="A75" s="48" t="s">
        <v>254</v>
      </c>
      <c r="B75" s="61">
        <v>1.002001007E+18</v>
      </c>
      <c r="C75" s="49">
        <v>254196510.09999999</v>
      </c>
      <c r="D75" s="49">
        <v>-254196510.09999999</v>
      </c>
      <c r="E75" s="49">
        <f t="shared" si="2"/>
        <v>0</v>
      </c>
      <c r="G75" s="51"/>
    </row>
    <row r="76" spans="1:7" s="50" customFormat="1">
      <c r="A76" s="48" t="s">
        <v>255</v>
      </c>
      <c r="B76" s="61">
        <v>1.002001007E+18</v>
      </c>
      <c r="C76" s="49">
        <v>254196510.09999999</v>
      </c>
      <c r="D76" s="49">
        <v>-254196510.09999999</v>
      </c>
      <c r="E76" s="49">
        <f t="shared" si="2"/>
        <v>0</v>
      </c>
      <c r="G76" s="51"/>
    </row>
    <row r="77" spans="1:7" s="50" customFormat="1">
      <c r="A77" s="48" t="s">
        <v>256</v>
      </c>
      <c r="B77" s="61">
        <v>1.002001007E+18</v>
      </c>
      <c r="C77" s="49">
        <v>203357208.08000001</v>
      </c>
      <c r="D77" s="49">
        <v>-203357208.08000001</v>
      </c>
      <c r="E77" s="49">
        <f t="shared" si="2"/>
        <v>0</v>
      </c>
      <c r="G77" s="51"/>
    </row>
    <row r="78" spans="1:7" s="50" customFormat="1">
      <c r="A78" s="48" t="s">
        <v>257</v>
      </c>
      <c r="B78" s="61">
        <v>1.002001007E+18</v>
      </c>
      <c r="C78" s="49">
        <v>203357208.08000001</v>
      </c>
      <c r="D78" s="49">
        <v>-203357208.08000001</v>
      </c>
      <c r="E78" s="49">
        <f t="shared" si="2"/>
        <v>0</v>
      </c>
      <c r="G78" s="51"/>
    </row>
    <row r="79" spans="1:7" s="50" customFormat="1">
      <c r="A79" s="48" t="s">
        <v>258</v>
      </c>
      <c r="B79" s="61">
        <v>1.002001007E+18</v>
      </c>
      <c r="C79" s="49">
        <v>203357208.08000001</v>
      </c>
      <c r="D79" s="49">
        <v>-203357208.08000001</v>
      </c>
      <c r="E79" s="49">
        <f t="shared" si="2"/>
        <v>0</v>
      </c>
      <c r="G79" s="51"/>
    </row>
    <row r="80" spans="1:7" s="50" customFormat="1">
      <c r="A80" s="48" t="s">
        <v>259</v>
      </c>
      <c r="B80" s="61">
        <v>1.002001007E+18</v>
      </c>
      <c r="C80" s="49">
        <v>152517906.06</v>
      </c>
      <c r="D80" s="49">
        <v>-154071.57</v>
      </c>
      <c r="E80" s="49">
        <f t="shared" si="2"/>
        <v>152363834.49000001</v>
      </c>
      <c r="G80" s="51"/>
    </row>
    <row r="81" spans="1:7" s="50" customFormat="1">
      <c r="A81" s="48" t="s">
        <v>260</v>
      </c>
      <c r="B81" s="61">
        <v>1.002001007E+18</v>
      </c>
      <c r="C81" s="49">
        <v>152517906.06</v>
      </c>
      <c r="D81" s="49">
        <v>-154071.57</v>
      </c>
      <c r="E81" s="49">
        <f t="shared" si="2"/>
        <v>152363834.49000001</v>
      </c>
      <c r="G81" s="51"/>
    </row>
    <row r="82" spans="1:7" s="50" customFormat="1">
      <c r="A82" s="48" t="s">
        <v>261</v>
      </c>
      <c r="B82" s="61">
        <v>1.002001007E+18</v>
      </c>
      <c r="C82" s="49">
        <v>152517906.06</v>
      </c>
      <c r="D82" s="49">
        <v>-154071.57</v>
      </c>
      <c r="E82" s="49">
        <f t="shared" si="2"/>
        <v>152363834.49000001</v>
      </c>
      <c r="G82" s="51"/>
    </row>
    <row r="83" spans="1:7" s="50" customFormat="1">
      <c r="A83" s="48" t="s">
        <v>262</v>
      </c>
      <c r="B83" s="61">
        <v>1.002001007E+18</v>
      </c>
      <c r="C83" s="49">
        <v>152517906.06</v>
      </c>
      <c r="D83" s="49">
        <v>-152517906.06</v>
      </c>
      <c r="E83" s="49">
        <f t="shared" si="2"/>
        <v>0</v>
      </c>
      <c r="G83" s="51"/>
    </row>
    <row r="84" spans="1:7" s="50" customFormat="1">
      <c r="A84" s="48" t="s">
        <v>263</v>
      </c>
      <c r="B84" s="61">
        <v>1.002001007E+18</v>
      </c>
      <c r="C84" s="49">
        <v>152517906.06</v>
      </c>
      <c r="D84" s="49">
        <v>-152517906.06</v>
      </c>
      <c r="E84" s="49">
        <f t="shared" si="2"/>
        <v>0</v>
      </c>
      <c r="G84" s="51"/>
    </row>
    <row r="85" spans="1:7" s="50" customFormat="1">
      <c r="A85" s="48" t="s">
        <v>264</v>
      </c>
      <c r="B85" s="61">
        <v>1.002001007E+18</v>
      </c>
      <c r="C85" s="49">
        <v>152517906.06</v>
      </c>
      <c r="D85" s="49">
        <v>-152517906.06</v>
      </c>
      <c r="E85" s="49">
        <f t="shared" si="2"/>
        <v>0</v>
      </c>
      <c r="G85" s="51"/>
    </row>
    <row r="86" spans="1:7" s="50" customFormat="1">
      <c r="A86" s="48" t="s">
        <v>265</v>
      </c>
      <c r="B86" s="61">
        <v>1.002001007E+18</v>
      </c>
      <c r="C86" s="49">
        <v>102566833.20999999</v>
      </c>
      <c r="D86" s="49">
        <v>-102566833.20999999</v>
      </c>
      <c r="E86" s="49">
        <f t="shared" si="2"/>
        <v>0</v>
      </c>
      <c r="G86" s="51"/>
    </row>
    <row r="87" spans="1:7" s="50" customFormat="1">
      <c r="A87" s="48" t="s">
        <v>266</v>
      </c>
      <c r="B87" s="61">
        <v>1.002001007E+18</v>
      </c>
      <c r="C87" s="49">
        <v>102566833.20999999</v>
      </c>
      <c r="D87" s="49">
        <v>-102566833.20999999</v>
      </c>
      <c r="E87" s="49">
        <f t="shared" si="2"/>
        <v>0</v>
      </c>
      <c r="G87" s="51"/>
    </row>
    <row r="88" spans="1:7" s="50" customFormat="1">
      <c r="A88" s="48" t="s">
        <v>267</v>
      </c>
      <c r="B88" s="61">
        <v>1.002001007E+18</v>
      </c>
      <c r="C88" s="49">
        <v>102566833.20999999</v>
      </c>
      <c r="D88" s="49">
        <v>-102566833.20999999</v>
      </c>
      <c r="E88" s="49">
        <f t="shared" si="2"/>
        <v>0</v>
      </c>
      <c r="G88" s="51"/>
    </row>
    <row r="89" spans="1:7" s="50" customFormat="1">
      <c r="A89" s="48" t="s">
        <v>268</v>
      </c>
      <c r="B89" s="61">
        <v>1.002001007E+18</v>
      </c>
      <c r="C89" s="49">
        <v>102566833.20999999</v>
      </c>
      <c r="D89" s="49">
        <v>-102566833.20999999</v>
      </c>
      <c r="E89" s="49">
        <f t="shared" si="2"/>
        <v>0</v>
      </c>
      <c r="G89" s="51"/>
    </row>
    <row r="90" spans="1:7" s="50" customFormat="1">
      <c r="A90" s="48" t="s">
        <v>269</v>
      </c>
      <c r="B90" s="61">
        <v>1.002001007E+18</v>
      </c>
      <c r="C90" s="49">
        <v>102566833.20999999</v>
      </c>
      <c r="D90" s="49">
        <v>-102566833.20999999</v>
      </c>
      <c r="E90" s="49">
        <f t="shared" si="2"/>
        <v>0</v>
      </c>
      <c r="G90" s="51"/>
    </row>
    <row r="91" spans="1:7" s="50" customFormat="1">
      <c r="A91" s="48" t="s">
        <v>270</v>
      </c>
      <c r="B91" s="61">
        <v>1.002001007E+18</v>
      </c>
      <c r="C91" s="49">
        <v>102566833.20999999</v>
      </c>
      <c r="D91" s="49">
        <v>-102566833.20999999</v>
      </c>
      <c r="E91" s="49">
        <f t="shared" si="2"/>
        <v>0</v>
      </c>
      <c r="G91" s="51"/>
    </row>
    <row r="92" spans="1:7" s="50" customFormat="1">
      <c r="A92" s="48" t="s">
        <v>271</v>
      </c>
      <c r="B92" s="61">
        <v>1.002001007E+18</v>
      </c>
      <c r="C92" s="49">
        <v>102566833.20999999</v>
      </c>
      <c r="D92" s="49">
        <v>-102566833.20999999</v>
      </c>
      <c r="E92" s="49">
        <f t="shared" si="2"/>
        <v>0</v>
      </c>
      <c r="G92" s="51"/>
    </row>
    <row r="93" spans="1:7" s="50" customFormat="1">
      <c r="A93" s="48" t="s">
        <v>272</v>
      </c>
      <c r="B93" s="61">
        <v>1.002001007E+18</v>
      </c>
      <c r="C93" s="49">
        <v>102566833.20999999</v>
      </c>
      <c r="D93" s="49">
        <v>-159261.76000000001</v>
      </c>
      <c r="E93" s="49">
        <f t="shared" si="2"/>
        <v>102407571.44999999</v>
      </c>
      <c r="G93" s="51"/>
    </row>
    <row r="94" spans="1:7" s="50" customFormat="1">
      <c r="A94" s="48" t="s">
        <v>273</v>
      </c>
      <c r="B94" s="61">
        <v>1.002001007E+18</v>
      </c>
      <c r="C94" s="49">
        <v>102566833.20999999</v>
      </c>
      <c r="D94" s="49">
        <v>-159261.76000000001</v>
      </c>
      <c r="E94" s="49">
        <f t="shared" si="2"/>
        <v>102407571.44999999</v>
      </c>
      <c r="G94" s="51"/>
    </row>
    <row r="95" spans="1:7" s="50" customFormat="1">
      <c r="A95" s="48" t="s">
        <v>274</v>
      </c>
      <c r="B95" s="61">
        <v>1.002001007E+18</v>
      </c>
      <c r="C95" s="49">
        <v>102566833.20999999</v>
      </c>
      <c r="D95" s="49">
        <v>-159261.76000000001</v>
      </c>
      <c r="E95" s="49">
        <f t="shared" si="2"/>
        <v>102407571.44999999</v>
      </c>
      <c r="G95" s="51"/>
    </row>
    <row r="96" spans="1:7" s="50" customFormat="1">
      <c r="A96" s="48" t="s">
        <v>275</v>
      </c>
      <c r="B96" s="61">
        <v>1.002001007E+18</v>
      </c>
      <c r="C96" s="49">
        <v>505167999.39999998</v>
      </c>
      <c r="D96" s="49">
        <v>-505167999.39999998</v>
      </c>
      <c r="E96" s="49">
        <f t="shared" si="2"/>
        <v>0</v>
      </c>
      <c r="G96" s="51"/>
    </row>
    <row r="97" spans="1:7" s="50" customFormat="1">
      <c r="A97" s="48" t="s">
        <v>276</v>
      </c>
      <c r="B97" s="61">
        <v>1.002001007E+18</v>
      </c>
      <c r="C97" s="49">
        <v>262560022.44999999</v>
      </c>
      <c r="D97" s="49">
        <v>-7168057.4000000004</v>
      </c>
      <c r="E97" s="49">
        <f t="shared" si="2"/>
        <v>255391965.04999998</v>
      </c>
      <c r="G97" s="51"/>
    </row>
    <row r="98" spans="1:7" s="50" customFormat="1">
      <c r="A98" s="48" t="s">
        <v>277</v>
      </c>
      <c r="B98" s="61">
        <v>1.002001007E+18</v>
      </c>
      <c r="C98" s="49">
        <v>507416818.44999999</v>
      </c>
      <c r="D98" s="49">
        <v>-507416818.44999999</v>
      </c>
      <c r="E98" s="49">
        <f t="shared" si="2"/>
        <v>0</v>
      </c>
      <c r="G98" s="51"/>
    </row>
    <row r="99" spans="1:7" s="50" customFormat="1">
      <c r="A99" s="48" t="s">
        <v>278</v>
      </c>
      <c r="B99" s="61">
        <v>1.002001007E+18</v>
      </c>
      <c r="C99" s="49">
        <v>507416818.44999999</v>
      </c>
      <c r="D99" s="49">
        <v>-346461.35</v>
      </c>
      <c r="E99" s="49">
        <f t="shared" si="2"/>
        <v>507070357.09999996</v>
      </c>
      <c r="G99" s="51"/>
    </row>
    <row r="100" spans="1:7" s="50" customFormat="1">
      <c r="A100" s="48" t="s">
        <v>279</v>
      </c>
      <c r="B100" s="61">
        <v>1.002001007E+18</v>
      </c>
      <c r="C100" s="49">
        <v>507416818.44999999</v>
      </c>
      <c r="D100" s="49">
        <v>-346461.35</v>
      </c>
      <c r="E100" s="49">
        <f t="shared" si="2"/>
        <v>507070357.09999996</v>
      </c>
      <c r="G100" s="51"/>
    </row>
    <row r="101" spans="1:7" s="50" customFormat="1">
      <c r="A101" s="48" t="s">
        <v>280</v>
      </c>
      <c r="B101" s="61">
        <v>1.002001007E+18</v>
      </c>
      <c r="C101" s="49">
        <v>507416818.44999999</v>
      </c>
      <c r="D101" s="49">
        <v>-346461.35</v>
      </c>
      <c r="E101" s="49">
        <f t="shared" si="2"/>
        <v>507070357.09999996</v>
      </c>
      <c r="G101" s="51"/>
    </row>
    <row r="102" spans="1:7" s="50" customFormat="1">
      <c r="A102" s="48" t="s">
        <v>281</v>
      </c>
      <c r="B102" s="61">
        <v>1.002001007E+18</v>
      </c>
      <c r="C102" s="49">
        <v>253708409.22999999</v>
      </c>
      <c r="D102" s="49">
        <v>-173230.68</v>
      </c>
      <c r="E102" s="49">
        <f t="shared" si="2"/>
        <v>253535178.54999998</v>
      </c>
      <c r="G102" s="51"/>
    </row>
    <row r="103" spans="1:7" s="50" customFormat="1">
      <c r="A103" s="48" t="s">
        <v>282</v>
      </c>
      <c r="B103" s="61">
        <v>1.002001007E+18</v>
      </c>
      <c r="C103" s="49">
        <v>253708409.22999999</v>
      </c>
      <c r="D103" s="49">
        <v>-173230.68</v>
      </c>
      <c r="E103" s="49">
        <f t="shared" si="2"/>
        <v>253535178.54999998</v>
      </c>
      <c r="G103" s="51"/>
    </row>
    <row r="104" spans="1:7" s="50" customFormat="1">
      <c r="A104" s="48" t="s">
        <v>283</v>
      </c>
      <c r="B104" s="61">
        <v>1.002001007E+18</v>
      </c>
      <c r="C104" s="49">
        <v>253708409.22999999</v>
      </c>
      <c r="D104" s="49">
        <v>-173230.68</v>
      </c>
      <c r="E104" s="49">
        <f t="shared" si="2"/>
        <v>253535178.54999998</v>
      </c>
      <c r="G104" s="51"/>
    </row>
    <row r="105" spans="1:7" s="50" customFormat="1">
      <c r="A105" s="48" t="s">
        <v>284</v>
      </c>
      <c r="B105" s="61">
        <v>1.002001007E+18</v>
      </c>
      <c r="C105" s="49">
        <v>253708409.22999999</v>
      </c>
      <c r="D105" s="49">
        <v>-173230.68</v>
      </c>
      <c r="E105" s="49">
        <f t="shared" si="2"/>
        <v>253535178.54999998</v>
      </c>
      <c r="G105" s="51"/>
    </row>
    <row r="106" spans="1:7" s="50" customFormat="1">
      <c r="A106" s="48" t="s">
        <v>285</v>
      </c>
      <c r="B106" s="61">
        <v>1.002001007E+18</v>
      </c>
      <c r="C106" s="49">
        <v>253708409.22999999</v>
      </c>
      <c r="D106" s="49">
        <v>-173230.68</v>
      </c>
      <c r="E106" s="49">
        <f t="shared" si="2"/>
        <v>253535178.54999998</v>
      </c>
      <c r="G106" s="51"/>
    </row>
    <row r="107" spans="1:7" s="50" customFormat="1">
      <c r="A107" s="48" t="s">
        <v>286</v>
      </c>
      <c r="B107" s="61">
        <v>1.002001007E+18</v>
      </c>
      <c r="C107" s="49">
        <v>253708409.22999999</v>
      </c>
      <c r="D107" s="49">
        <v>-173230.68</v>
      </c>
      <c r="E107" s="49">
        <f t="shared" si="2"/>
        <v>253535178.54999998</v>
      </c>
      <c r="G107" s="51"/>
    </row>
    <row r="108" spans="1:7" s="50" customFormat="1">
      <c r="A108" s="48" t="s">
        <v>287</v>
      </c>
      <c r="B108" s="61">
        <v>1.002001007E+18</v>
      </c>
      <c r="C108" s="49">
        <v>253708409.22999999</v>
      </c>
      <c r="D108" s="49">
        <v>-173230.68</v>
      </c>
      <c r="E108" s="49">
        <f t="shared" si="2"/>
        <v>253535178.54999998</v>
      </c>
      <c r="G108" s="51"/>
    </row>
    <row r="109" spans="1:7" s="50" customFormat="1">
      <c r="A109" s="48" t="s">
        <v>288</v>
      </c>
      <c r="B109" s="61">
        <v>1.002001007E+18</v>
      </c>
      <c r="C109" s="49">
        <v>253708409.22999999</v>
      </c>
      <c r="D109" s="49">
        <v>-173230.68</v>
      </c>
      <c r="E109" s="49">
        <f t="shared" si="2"/>
        <v>253535178.54999998</v>
      </c>
      <c r="G109" s="51"/>
    </row>
    <row r="110" spans="1:7" s="50" customFormat="1">
      <c r="A110" s="48" t="s">
        <v>289</v>
      </c>
      <c r="B110" s="61">
        <v>1.002001007E+18</v>
      </c>
      <c r="C110" s="49">
        <v>253708409.22999999</v>
      </c>
      <c r="D110" s="49">
        <v>-173230.68</v>
      </c>
      <c r="E110" s="49">
        <f t="shared" si="2"/>
        <v>253535178.54999998</v>
      </c>
      <c r="G110" s="51"/>
    </row>
    <row r="111" spans="1:7" s="50" customFormat="1">
      <c r="A111" s="48" t="s">
        <v>290</v>
      </c>
      <c r="B111" s="61">
        <v>1.002001007E+18</v>
      </c>
      <c r="C111" s="49">
        <v>253708409.22999999</v>
      </c>
      <c r="D111" s="49">
        <v>-173230.68</v>
      </c>
      <c r="E111" s="49">
        <f t="shared" si="2"/>
        <v>253535178.54999998</v>
      </c>
      <c r="G111" s="51"/>
    </row>
    <row r="112" spans="1:7" s="50" customFormat="1">
      <c r="A112" s="48" t="s">
        <v>291</v>
      </c>
      <c r="B112" s="61">
        <v>1.002001007E+18</v>
      </c>
      <c r="C112" s="49">
        <v>101501619.84</v>
      </c>
      <c r="D112" s="49">
        <v>-73348.429999999993</v>
      </c>
      <c r="E112" s="49">
        <f t="shared" si="2"/>
        <v>101428271.41</v>
      </c>
      <c r="G112" s="51"/>
    </row>
    <row r="113" spans="1:7" s="50" customFormat="1">
      <c r="A113" s="48" t="s">
        <v>292</v>
      </c>
      <c r="B113" s="61">
        <v>1.002001007E+18</v>
      </c>
      <c r="C113" s="49">
        <v>101483363.69</v>
      </c>
      <c r="D113" s="49">
        <v>-101483363.69</v>
      </c>
      <c r="E113" s="49">
        <f t="shared" si="2"/>
        <v>0</v>
      </c>
      <c r="G113" s="51"/>
    </row>
    <row r="114" spans="1:7" s="50" customFormat="1">
      <c r="A114" s="48" t="s">
        <v>293</v>
      </c>
      <c r="B114" s="61">
        <v>1.002001007E+18</v>
      </c>
      <c r="C114" s="49">
        <v>101483363.69</v>
      </c>
      <c r="D114" s="49">
        <v>-69292.27</v>
      </c>
      <c r="E114" s="49">
        <f t="shared" si="2"/>
        <v>101414071.42</v>
      </c>
      <c r="G114" s="51"/>
    </row>
    <row r="115" spans="1:7" s="50" customFormat="1">
      <c r="A115" s="48" t="s">
        <v>294</v>
      </c>
      <c r="B115" s="61">
        <v>1.002001007E+18</v>
      </c>
      <c r="C115" s="49">
        <v>101483363.69</v>
      </c>
      <c r="D115" s="49">
        <v>-69292.27</v>
      </c>
      <c r="E115" s="49">
        <f t="shared" si="2"/>
        <v>101414071.42</v>
      </c>
      <c r="G115" s="51"/>
    </row>
    <row r="116" spans="1:7" s="50" customFormat="1">
      <c r="A116" s="48" t="s">
        <v>295</v>
      </c>
      <c r="B116" s="61">
        <v>1.002001007E+18</v>
      </c>
      <c r="C116" s="49">
        <v>101483363.69</v>
      </c>
      <c r="D116" s="49">
        <v>-69292.27</v>
      </c>
      <c r="E116" s="49">
        <f t="shared" si="2"/>
        <v>101414071.42</v>
      </c>
      <c r="G116" s="51"/>
    </row>
    <row r="117" spans="1:7" s="50" customFormat="1">
      <c r="A117" s="48" t="s">
        <v>296</v>
      </c>
      <c r="B117" s="61">
        <v>1.002001007E+18</v>
      </c>
      <c r="C117" s="49">
        <v>505895146</v>
      </c>
      <c r="D117" s="49">
        <v>-505895146</v>
      </c>
      <c r="E117" s="49">
        <f t="shared" si="2"/>
        <v>0</v>
      </c>
      <c r="G117" s="51"/>
    </row>
    <row r="118" spans="1:7" s="50" customFormat="1">
      <c r="A118" s="48" t="s">
        <v>297</v>
      </c>
      <c r="B118" s="61">
        <v>1.002001007E+18</v>
      </c>
      <c r="C118" s="49">
        <v>252947573</v>
      </c>
      <c r="D118" s="49">
        <v>-252947573</v>
      </c>
      <c r="E118" s="49">
        <f t="shared" si="2"/>
        <v>0</v>
      </c>
      <c r="G118" s="51"/>
    </row>
    <row r="119" spans="1:7" s="50" customFormat="1">
      <c r="A119" s="48" t="s">
        <v>298</v>
      </c>
      <c r="B119" s="61">
        <v>1.002001007E+18</v>
      </c>
      <c r="C119" s="49">
        <v>252947573</v>
      </c>
      <c r="D119" s="49">
        <v>-252947573</v>
      </c>
      <c r="E119" s="49">
        <f t="shared" si="2"/>
        <v>0</v>
      </c>
      <c r="G119" s="51"/>
    </row>
    <row r="120" spans="1:7" s="50" customFormat="1">
      <c r="A120" s="48" t="s">
        <v>299</v>
      </c>
      <c r="B120" s="61">
        <v>1.002001007E+18</v>
      </c>
      <c r="C120" s="49">
        <v>252345449.97999999</v>
      </c>
      <c r="D120" s="49">
        <v>-252345449.97999999</v>
      </c>
      <c r="E120" s="49">
        <f t="shared" si="2"/>
        <v>0</v>
      </c>
      <c r="G120" s="51"/>
    </row>
    <row r="121" spans="1:7" s="50" customFormat="1">
      <c r="A121" s="48" t="s">
        <v>300</v>
      </c>
      <c r="B121" s="61">
        <v>1.002001007E+18</v>
      </c>
      <c r="C121" s="49">
        <v>252345449.97999999</v>
      </c>
      <c r="D121" s="49">
        <v>-252345449.97999999</v>
      </c>
      <c r="E121" s="49">
        <f t="shared" si="2"/>
        <v>0</v>
      </c>
      <c r="G121" s="51"/>
    </row>
    <row r="122" spans="1:7" s="50" customFormat="1">
      <c r="A122" s="48" t="s">
        <v>301</v>
      </c>
      <c r="B122" s="61">
        <v>1.002001007E+18</v>
      </c>
      <c r="C122" s="49">
        <v>252345449.97999999</v>
      </c>
      <c r="D122" s="49">
        <v>-252345449.97999999</v>
      </c>
      <c r="E122" s="49">
        <f t="shared" si="2"/>
        <v>0</v>
      </c>
      <c r="G122" s="51"/>
    </row>
    <row r="123" spans="1:7" s="50" customFormat="1">
      <c r="A123" s="48" t="s">
        <v>302</v>
      </c>
      <c r="B123" s="61">
        <v>1.002001007E+18</v>
      </c>
      <c r="C123" s="49">
        <v>252345449.97999999</v>
      </c>
      <c r="D123" s="49">
        <v>-252345449.97999999</v>
      </c>
      <c r="E123" s="49">
        <f t="shared" si="2"/>
        <v>0</v>
      </c>
      <c r="G123" s="51"/>
    </row>
    <row r="124" spans="1:7" s="50" customFormat="1">
      <c r="A124" s="48" t="s">
        <v>303</v>
      </c>
      <c r="B124" s="61">
        <v>1.002001007E+18</v>
      </c>
      <c r="C124" s="49">
        <v>252345449.97999999</v>
      </c>
      <c r="D124" s="49">
        <v>-252345449.97999999</v>
      </c>
      <c r="E124" s="49">
        <f t="shared" ref="E124:E187" si="3">+C124+D124</f>
        <v>0</v>
      </c>
      <c r="G124" s="51"/>
    </row>
    <row r="125" spans="1:7" s="50" customFormat="1">
      <c r="A125" s="48" t="s">
        <v>304</v>
      </c>
      <c r="B125" s="61">
        <v>1.002001007E+18</v>
      </c>
      <c r="C125" s="49">
        <v>151407269.99000001</v>
      </c>
      <c r="D125" s="49">
        <v>-151407269.99000001</v>
      </c>
      <c r="E125" s="49">
        <f t="shared" si="3"/>
        <v>0</v>
      </c>
      <c r="G125" s="51"/>
    </row>
    <row r="126" spans="1:7" s="50" customFormat="1">
      <c r="A126" s="48" t="s">
        <v>305</v>
      </c>
      <c r="B126" s="61">
        <v>1.002001007E+18</v>
      </c>
      <c r="C126" s="49">
        <v>151407269.99000001</v>
      </c>
      <c r="D126" s="49">
        <v>-151407269.99000001</v>
      </c>
      <c r="E126" s="49">
        <f t="shared" si="3"/>
        <v>0</v>
      </c>
      <c r="G126" s="51"/>
    </row>
    <row r="127" spans="1:7" s="50" customFormat="1">
      <c r="A127" s="48" t="s">
        <v>306</v>
      </c>
      <c r="B127" s="61">
        <v>1.002001007E+18</v>
      </c>
      <c r="C127" s="49">
        <v>151407269.99000001</v>
      </c>
      <c r="D127" s="49">
        <v>-151407269.99000001</v>
      </c>
      <c r="E127" s="49">
        <f t="shared" si="3"/>
        <v>0</v>
      </c>
      <c r="G127" s="51"/>
    </row>
    <row r="128" spans="1:7" s="50" customFormat="1">
      <c r="A128" s="48" t="s">
        <v>307</v>
      </c>
      <c r="B128" s="61">
        <v>1.002001007E+18</v>
      </c>
      <c r="C128" s="49">
        <v>151407269.99000001</v>
      </c>
      <c r="D128" s="49">
        <v>-151407269.99000001</v>
      </c>
      <c r="E128" s="49">
        <f t="shared" si="3"/>
        <v>0</v>
      </c>
      <c r="G128" s="51"/>
    </row>
    <row r="129" spans="1:7" s="50" customFormat="1">
      <c r="A129" s="48" t="s">
        <v>308</v>
      </c>
      <c r="B129" s="61">
        <v>1.002001007E+18</v>
      </c>
      <c r="C129" s="49">
        <v>151407269.99000001</v>
      </c>
      <c r="D129" s="49">
        <v>-151407269.99000001</v>
      </c>
      <c r="E129" s="49">
        <f t="shared" si="3"/>
        <v>0</v>
      </c>
      <c r="G129" s="51"/>
    </row>
    <row r="130" spans="1:7" s="50" customFormat="1">
      <c r="A130" s="48" t="s">
        <v>309</v>
      </c>
      <c r="B130" s="61">
        <v>1.002001007E+18</v>
      </c>
      <c r="C130" s="49">
        <v>253222285.53</v>
      </c>
      <c r="D130" s="49">
        <v>-253222285.53</v>
      </c>
      <c r="E130" s="49">
        <f t="shared" si="3"/>
        <v>0</v>
      </c>
      <c r="G130" s="51"/>
    </row>
    <row r="131" spans="1:7" s="50" customFormat="1">
      <c r="A131" s="48" t="s">
        <v>310</v>
      </c>
      <c r="B131" s="61">
        <v>1.002001007E+18</v>
      </c>
      <c r="C131" s="49">
        <v>253222285.53</v>
      </c>
      <c r="D131" s="49">
        <v>-253222285.53</v>
      </c>
      <c r="E131" s="49">
        <f t="shared" si="3"/>
        <v>0</v>
      </c>
      <c r="G131" s="51"/>
    </row>
    <row r="132" spans="1:7" s="50" customFormat="1">
      <c r="A132" s="48" t="s">
        <v>311</v>
      </c>
      <c r="B132" s="61">
        <v>1.002001007E+18</v>
      </c>
      <c r="C132" s="49">
        <v>253222285.53</v>
      </c>
      <c r="D132" s="49">
        <v>-253222285.53</v>
      </c>
      <c r="E132" s="49">
        <f t="shared" si="3"/>
        <v>0</v>
      </c>
      <c r="G132" s="51"/>
    </row>
    <row r="133" spans="1:7" s="50" customFormat="1">
      <c r="A133" s="48" t="s">
        <v>312</v>
      </c>
      <c r="B133" s="61">
        <v>1.002001007E+18</v>
      </c>
      <c r="C133" s="49">
        <v>253222285.53</v>
      </c>
      <c r="D133" s="49">
        <v>-253222285.53</v>
      </c>
      <c r="E133" s="49">
        <f t="shared" si="3"/>
        <v>0</v>
      </c>
      <c r="G133" s="51"/>
    </row>
    <row r="134" spans="1:7" s="50" customFormat="1">
      <c r="A134" s="48" t="s">
        <v>313</v>
      </c>
      <c r="B134" s="61">
        <v>1.002001007E+18</v>
      </c>
      <c r="C134" s="49">
        <v>253222285.53</v>
      </c>
      <c r="D134" s="49">
        <v>-253222285.53</v>
      </c>
      <c r="E134" s="49">
        <f t="shared" si="3"/>
        <v>0</v>
      </c>
      <c r="G134" s="51"/>
    </row>
    <row r="135" spans="1:7" s="50" customFormat="1">
      <c r="A135" s="48" t="s">
        <v>314</v>
      </c>
      <c r="B135" s="61">
        <v>1.002001007E+18</v>
      </c>
      <c r="C135" s="49">
        <v>151933371.31999999</v>
      </c>
      <c r="D135" s="49">
        <v>-151933371.31999999</v>
      </c>
      <c r="E135" s="49">
        <f t="shared" si="3"/>
        <v>0</v>
      </c>
      <c r="G135" s="51"/>
    </row>
    <row r="136" spans="1:7" s="50" customFormat="1">
      <c r="A136" s="48" t="s">
        <v>315</v>
      </c>
      <c r="B136" s="61">
        <v>1.002001007E+18</v>
      </c>
      <c r="C136" s="49">
        <v>151933371.31999999</v>
      </c>
      <c r="D136" s="49">
        <v>-151933371.31999999</v>
      </c>
      <c r="E136" s="49">
        <f t="shared" si="3"/>
        <v>0</v>
      </c>
      <c r="G136" s="51"/>
    </row>
    <row r="137" spans="1:7" s="50" customFormat="1">
      <c r="A137" s="48" t="s">
        <v>316</v>
      </c>
      <c r="B137" s="61">
        <v>1.002001007E+18</v>
      </c>
      <c r="C137" s="49">
        <v>151933371.31999999</v>
      </c>
      <c r="D137" s="49">
        <v>-151933371.31999999</v>
      </c>
      <c r="E137" s="49">
        <f t="shared" si="3"/>
        <v>0</v>
      </c>
      <c r="G137" s="51"/>
    </row>
    <row r="138" spans="1:7" s="50" customFormat="1">
      <c r="A138" s="48" t="s">
        <v>317</v>
      </c>
      <c r="B138" s="61">
        <v>1.002001007E+18</v>
      </c>
      <c r="C138" s="49">
        <v>151933371.31999999</v>
      </c>
      <c r="D138" s="49">
        <v>-151933371.31999999</v>
      </c>
      <c r="E138" s="49">
        <f t="shared" si="3"/>
        <v>0</v>
      </c>
      <c r="G138" s="51"/>
    </row>
    <row r="139" spans="1:7" s="50" customFormat="1">
      <c r="A139" s="48" t="s">
        <v>318</v>
      </c>
      <c r="B139" s="61">
        <v>1.002001007E+18</v>
      </c>
      <c r="C139" s="49">
        <v>151933371.31999999</v>
      </c>
      <c r="D139" s="49">
        <v>-151933371.31999999</v>
      </c>
      <c r="E139" s="49">
        <f t="shared" si="3"/>
        <v>0</v>
      </c>
      <c r="G139" s="51"/>
    </row>
    <row r="140" spans="1:7" s="50" customFormat="1">
      <c r="A140" s="48" t="s">
        <v>436</v>
      </c>
      <c r="B140" s="61">
        <v>1.002001007E+18</v>
      </c>
      <c r="C140" s="49">
        <v>574809644.80999994</v>
      </c>
      <c r="D140" s="49">
        <v>-10010991.59</v>
      </c>
      <c r="E140" s="49">
        <f t="shared" si="3"/>
        <v>564798653.21999991</v>
      </c>
      <c r="G140" s="51"/>
    </row>
    <row r="141" spans="1:7" s="50" customFormat="1">
      <c r="A141" s="48" t="s">
        <v>437</v>
      </c>
      <c r="B141" s="61">
        <v>1.002001007E+18</v>
      </c>
      <c r="C141" s="49">
        <v>574809644.80999994</v>
      </c>
      <c r="D141" s="49">
        <v>-10010991.59</v>
      </c>
      <c r="E141" s="49">
        <f t="shared" si="3"/>
        <v>564798653.21999991</v>
      </c>
      <c r="G141" s="51"/>
    </row>
    <row r="142" spans="1:7" s="50" customFormat="1">
      <c r="A142" s="48" t="s">
        <v>438</v>
      </c>
      <c r="B142" s="61">
        <v>1.002001007E+18</v>
      </c>
      <c r="C142" s="49">
        <v>574809644.80999994</v>
      </c>
      <c r="D142" s="49">
        <v>-10010991.59</v>
      </c>
      <c r="E142" s="49">
        <f t="shared" si="3"/>
        <v>564798653.21999991</v>
      </c>
      <c r="G142" s="51"/>
    </row>
    <row r="143" spans="1:7" s="50" customFormat="1">
      <c r="A143" s="48" t="s">
        <v>439</v>
      </c>
      <c r="B143" s="61">
        <v>1.002001007E+18</v>
      </c>
      <c r="C143" s="49">
        <v>574806609.61000001</v>
      </c>
      <c r="D143" s="49">
        <v>-10010665.109999999</v>
      </c>
      <c r="E143" s="49">
        <f t="shared" si="3"/>
        <v>564795944.5</v>
      </c>
      <c r="G143" s="51"/>
    </row>
    <row r="144" spans="1:7" s="50" customFormat="1">
      <c r="A144" s="48" t="s">
        <v>471</v>
      </c>
      <c r="B144" s="61">
        <v>1.002001007E+18</v>
      </c>
      <c r="C144" s="49">
        <v>558032577.59000003</v>
      </c>
      <c r="D144" s="49">
        <v>-9594506.0800000001</v>
      </c>
      <c r="E144" s="49">
        <f t="shared" si="3"/>
        <v>548438071.50999999</v>
      </c>
      <c r="G144" s="51"/>
    </row>
    <row r="145" spans="1:7" s="50" customFormat="1">
      <c r="A145" s="48" t="s">
        <v>440</v>
      </c>
      <c r="B145" s="61">
        <v>1.002001007E+18</v>
      </c>
      <c r="C145" s="49">
        <v>549145600.09000003</v>
      </c>
      <c r="D145" s="49">
        <v>-9563760.3699999992</v>
      </c>
      <c r="E145" s="49">
        <f t="shared" si="3"/>
        <v>539581839.72000003</v>
      </c>
      <c r="G145" s="51"/>
    </row>
    <row r="146" spans="1:7" s="50" customFormat="1">
      <c r="A146" s="48" t="s">
        <v>441</v>
      </c>
      <c r="B146" s="61">
        <v>1.002001007E+18</v>
      </c>
      <c r="C146" s="49">
        <v>512124216.88</v>
      </c>
      <c r="D146" s="49">
        <v>-8646990.4700000007</v>
      </c>
      <c r="E146" s="49">
        <f t="shared" si="3"/>
        <v>503477226.40999997</v>
      </c>
      <c r="G146" s="51"/>
    </row>
    <row r="147" spans="1:7" s="50" customFormat="1">
      <c r="A147" s="48" t="s">
        <v>442</v>
      </c>
      <c r="B147" s="61">
        <v>1.002001007E+18</v>
      </c>
      <c r="C147" s="49">
        <v>512124216.88</v>
      </c>
      <c r="D147" s="49">
        <v>-8646990.4700000007</v>
      </c>
      <c r="E147" s="49">
        <f t="shared" si="3"/>
        <v>503477226.40999997</v>
      </c>
      <c r="G147" s="51"/>
    </row>
    <row r="148" spans="1:7" s="50" customFormat="1">
      <c r="A148" s="48" t="s">
        <v>443</v>
      </c>
      <c r="B148" s="61">
        <v>1.002001007E+18</v>
      </c>
      <c r="C148" s="49">
        <v>512124216.88</v>
      </c>
      <c r="D148" s="49">
        <v>-8646990.4700000007</v>
      </c>
      <c r="E148" s="49">
        <f t="shared" si="3"/>
        <v>503477226.40999997</v>
      </c>
      <c r="G148" s="51"/>
    </row>
    <row r="149" spans="1:7" s="50" customFormat="1">
      <c r="A149" s="48" t="s">
        <v>444</v>
      </c>
      <c r="B149" s="61">
        <v>1.002001007E+18</v>
      </c>
      <c r="C149" s="49">
        <v>512124216.88</v>
      </c>
      <c r="D149" s="49">
        <v>-8646990.4700000007</v>
      </c>
      <c r="E149" s="49">
        <f t="shared" si="3"/>
        <v>503477226.40999997</v>
      </c>
      <c r="G149" s="51"/>
    </row>
    <row r="150" spans="1:7" s="50" customFormat="1">
      <c r="A150" s="48" t="s">
        <v>472</v>
      </c>
      <c r="B150" s="61">
        <v>1.002001007E+18</v>
      </c>
      <c r="C150" s="49">
        <v>512064531.54000002</v>
      </c>
      <c r="D150" s="49">
        <v>-8640724.5999999996</v>
      </c>
      <c r="E150" s="49">
        <f t="shared" si="3"/>
        <v>503423806.94</v>
      </c>
      <c r="G150" s="51"/>
    </row>
    <row r="151" spans="1:7" s="50" customFormat="1">
      <c r="A151" s="48" t="s">
        <v>473</v>
      </c>
      <c r="B151" s="61">
        <v>1.002001007E+18</v>
      </c>
      <c r="C151" s="49">
        <v>512064531.54000002</v>
      </c>
      <c r="D151" s="49">
        <v>-8640724.5999999996</v>
      </c>
      <c r="E151" s="49">
        <f t="shared" si="3"/>
        <v>503423806.94</v>
      </c>
      <c r="G151" s="51"/>
    </row>
    <row r="152" spans="1:7" s="50" customFormat="1">
      <c r="A152" s="48" t="s">
        <v>474</v>
      </c>
      <c r="B152" s="61">
        <v>1.002001007E+18</v>
      </c>
      <c r="C152" s="49">
        <v>512064531.54000002</v>
      </c>
      <c r="D152" s="49">
        <v>-8640724.5999999996</v>
      </c>
      <c r="E152" s="49">
        <f t="shared" si="3"/>
        <v>503423806.94</v>
      </c>
      <c r="G152" s="51"/>
    </row>
    <row r="153" spans="1:7" s="50" customFormat="1">
      <c r="A153" s="48" t="s">
        <v>475</v>
      </c>
      <c r="B153" s="61">
        <v>1.002001007E+18</v>
      </c>
      <c r="C153" s="49">
        <v>512064531.54000002</v>
      </c>
      <c r="D153" s="49">
        <v>-8640724.5999999996</v>
      </c>
      <c r="E153" s="49">
        <f t="shared" si="3"/>
        <v>503423806.94</v>
      </c>
      <c r="G153" s="51"/>
    </row>
    <row r="154" spans="1:7" s="50" customFormat="1">
      <c r="A154" s="48" t="s">
        <v>476</v>
      </c>
      <c r="B154" s="61">
        <v>1.002001007E+18</v>
      </c>
      <c r="C154" s="49">
        <v>512064531.54000002</v>
      </c>
      <c r="D154" s="49">
        <v>-8640724.5999999996</v>
      </c>
      <c r="E154" s="49">
        <f t="shared" si="3"/>
        <v>503423806.94</v>
      </c>
      <c r="G154" s="51"/>
    </row>
    <row r="155" spans="1:7" s="50" customFormat="1">
      <c r="A155" s="48" t="s">
        <v>445</v>
      </c>
      <c r="B155" s="61">
        <v>1.002001007E+18</v>
      </c>
      <c r="C155" s="49">
        <v>512028807.19</v>
      </c>
      <c r="D155" s="49">
        <v>-8636974.5199999996</v>
      </c>
      <c r="E155" s="49">
        <f t="shared" si="3"/>
        <v>503391832.67000002</v>
      </c>
      <c r="G155" s="51"/>
    </row>
    <row r="156" spans="1:7" s="50" customFormat="1">
      <c r="A156" s="48" t="s">
        <v>446</v>
      </c>
      <c r="B156" s="61">
        <v>1.002001007E+18</v>
      </c>
      <c r="C156" s="49">
        <v>512028807.19</v>
      </c>
      <c r="D156" s="49">
        <v>-8636974.5199999996</v>
      </c>
      <c r="E156" s="49">
        <f t="shared" si="3"/>
        <v>503391832.67000002</v>
      </c>
      <c r="G156" s="51"/>
    </row>
    <row r="157" spans="1:7" s="50" customFormat="1">
      <c r="A157" s="48" t="s">
        <v>447</v>
      </c>
      <c r="B157" s="61">
        <v>1.002001007E+18</v>
      </c>
      <c r="C157" s="49">
        <v>512028807.19</v>
      </c>
      <c r="D157" s="49">
        <v>-8636974.5199999996</v>
      </c>
      <c r="E157" s="49">
        <f t="shared" si="3"/>
        <v>503391832.67000002</v>
      </c>
      <c r="G157" s="51"/>
    </row>
    <row r="158" spans="1:7" s="50" customFormat="1">
      <c r="A158" s="48" t="s">
        <v>448</v>
      </c>
      <c r="B158" s="61">
        <v>1.002001007E+18</v>
      </c>
      <c r="C158" s="49">
        <v>512028807.19</v>
      </c>
      <c r="D158" s="49">
        <v>-8636974.5199999996</v>
      </c>
      <c r="E158" s="49">
        <f t="shared" si="3"/>
        <v>503391832.67000002</v>
      </c>
      <c r="G158" s="51"/>
    </row>
    <row r="159" spans="1:7" s="50" customFormat="1">
      <c r="A159" s="48" t="s">
        <v>449</v>
      </c>
      <c r="B159" s="61">
        <v>1.002001007E+18</v>
      </c>
      <c r="C159" s="49">
        <v>512028807.19</v>
      </c>
      <c r="D159" s="49">
        <v>-8636974.5199999996</v>
      </c>
      <c r="E159" s="49">
        <f t="shared" si="3"/>
        <v>503391832.67000002</v>
      </c>
      <c r="G159" s="51"/>
    </row>
    <row r="160" spans="1:7" s="50" customFormat="1">
      <c r="A160" s="48" t="s">
        <v>450</v>
      </c>
      <c r="B160" s="61">
        <v>1.002001007E+18</v>
      </c>
      <c r="C160" s="49">
        <v>509658830.49000001</v>
      </c>
      <c r="D160" s="49">
        <v>-509658830.49000001</v>
      </c>
      <c r="E160" s="49">
        <f t="shared" si="3"/>
        <v>0</v>
      </c>
      <c r="G160" s="51"/>
    </row>
    <row r="161" spans="1:7" s="50" customFormat="1">
      <c r="A161" s="48" t="s">
        <v>451</v>
      </c>
      <c r="B161" s="61">
        <v>1.002001007E+18</v>
      </c>
      <c r="C161" s="49">
        <v>509658830.49000001</v>
      </c>
      <c r="D161" s="49">
        <v>-509658830.49000001</v>
      </c>
      <c r="E161" s="49">
        <f t="shared" si="3"/>
        <v>0</v>
      </c>
      <c r="G161" s="51"/>
    </row>
    <row r="162" spans="1:7" s="50" customFormat="1">
      <c r="A162" s="48" t="s">
        <v>452</v>
      </c>
      <c r="B162" s="61">
        <v>1.002001007E+18</v>
      </c>
      <c r="C162" s="49">
        <v>505521209.25</v>
      </c>
      <c r="D162" s="49">
        <v>-505521209.25</v>
      </c>
      <c r="E162" s="49">
        <f t="shared" si="3"/>
        <v>0</v>
      </c>
      <c r="G162" s="51"/>
    </row>
    <row r="163" spans="1:7" s="50" customFormat="1">
      <c r="A163" s="48" t="s">
        <v>453</v>
      </c>
      <c r="B163" s="61">
        <v>1.002001007E+18</v>
      </c>
      <c r="C163" s="49">
        <v>505521209.25</v>
      </c>
      <c r="D163" s="49">
        <v>-505521209.25</v>
      </c>
      <c r="E163" s="49">
        <f t="shared" si="3"/>
        <v>0</v>
      </c>
      <c r="G163" s="51"/>
    </row>
    <row r="164" spans="1:7" s="50" customFormat="1">
      <c r="A164" s="48" t="s">
        <v>454</v>
      </c>
      <c r="B164" s="61">
        <v>1.002001007E+18</v>
      </c>
      <c r="C164" s="49">
        <v>202208534.59999999</v>
      </c>
      <c r="D164" s="49">
        <v>-202208534.59999999</v>
      </c>
      <c r="E164" s="49">
        <f t="shared" si="3"/>
        <v>0</v>
      </c>
      <c r="G164" s="51"/>
    </row>
    <row r="165" spans="1:7" s="50" customFormat="1">
      <c r="A165" s="48" t="s">
        <v>319</v>
      </c>
      <c r="B165" s="61">
        <v>1.002001007E+18</v>
      </c>
      <c r="C165" s="49">
        <v>252759042.47999999</v>
      </c>
      <c r="D165" s="49">
        <v>-252759042.47999999</v>
      </c>
      <c r="E165" s="49">
        <f t="shared" si="3"/>
        <v>0</v>
      </c>
      <c r="G165" s="51"/>
    </row>
    <row r="166" spans="1:7" s="50" customFormat="1">
      <c r="A166" s="48" t="s">
        <v>320</v>
      </c>
      <c r="B166" s="61">
        <v>1.002001007E+18</v>
      </c>
      <c r="C166" s="49">
        <v>252759042.47999999</v>
      </c>
      <c r="D166" s="49">
        <v>-252759042.47999999</v>
      </c>
      <c r="E166" s="49">
        <f t="shared" si="3"/>
        <v>0</v>
      </c>
      <c r="G166" s="51"/>
    </row>
    <row r="167" spans="1:7" s="50" customFormat="1">
      <c r="A167" s="48" t="s">
        <v>321</v>
      </c>
      <c r="B167" s="61">
        <v>1.002001007E+18</v>
      </c>
      <c r="C167" s="49">
        <v>252759042.47999999</v>
      </c>
      <c r="D167" s="49">
        <v>-252759042.47999999</v>
      </c>
      <c r="E167" s="49">
        <f t="shared" si="3"/>
        <v>0</v>
      </c>
      <c r="G167" s="51"/>
    </row>
    <row r="168" spans="1:7" s="50" customFormat="1">
      <c r="A168" s="48" t="s">
        <v>322</v>
      </c>
      <c r="B168" s="61">
        <v>1.002001007E+18</v>
      </c>
      <c r="C168" s="49">
        <v>252759042.47999999</v>
      </c>
      <c r="D168" s="49">
        <v>-252759042.47999999</v>
      </c>
      <c r="E168" s="49">
        <f t="shared" si="3"/>
        <v>0</v>
      </c>
      <c r="G168" s="51"/>
    </row>
    <row r="169" spans="1:7" s="50" customFormat="1">
      <c r="A169" s="48" t="s">
        <v>323</v>
      </c>
      <c r="B169" s="61">
        <v>1.002001007E+18</v>
      </c>
      <c r="C169" s="49">
        <v>252759042.47999999</v>
      </c>
      <c r="D169" s="49">
        <v>-252759042.47999999</v>
      </c>
      <c r="E169" s="49">
        <f t="shared" si="3"/>
        <v>0</v>
      </c>
      <c r="G169" s="51"/>
    </row>
    <row r="170" spans="1:7" s="50" customFormat="1">
      <c r="A170" s="48" t="s">
        <v>324</v>
      </c>
      <c r="B170" s="61">
        <v>1.002001007E+18</v>
      </c>
      <c r="C170" s="49">
        <v>252759042.47999999</v>
      </c>
      <c r="D170" s="49">
        <v>-252759042.47999999</v>
      </c>
      <c r="E170" s="49">
        <f t="shared" si="3"/>
        <v>0</v>
      </c>
      <c r="G170" s="51"/>
    </row>
    <row r="171" spans="1:7" s="50" customFormat="1">
      <c r="A171" s="48" t="s">
        <v>325</v>
      </c>
      <c r="B171" s="61">
        <v>1.002001007E+18</v>
      </c>
      <c r="C171" s="49">
        <v>252759042.47999999</v>
      </c>
      <c r="D171" s="49">
        <v>-252759042.47999999</v>
      </c>
      <c r="E171" s="49">
        <f t="shared" si="3"/>
        <v>0</v>
      </c>
      <c r="G171" s="51"/>
    </row>
    <row r="172" spans="1:7" s="50" customFormat="1">
      <c r="A172" s="48" t="s">
        <v>326</v>
      </c>
      <c r="B172" s="61">
        <v>1.002001007E+18</v>
      </c>
      <c r="C172" s="49">
        <v>252759042.47999999</v>
      </c>
      <c r="D172" s="49">
        <v>-252759042.47999999</v>
      </c>
      <c r="E172" s="49">
        <f t="shared" si="3"/>
        <v>0</v>
      </c>
      <c r="G172" s="51"/>
    </row>
    <row r="173" spans="1:7" s="50" customFormat="1">
      <c r="A173" s="48" t="s">
        <v>327</v>
      </c>
      <c r="B173" s="61">
        <v>1.002001007E+18</v>
      </c>
      <c r="C173" s="49">
        <v>151655424.62</v>
      </c>
      <c r="D173" s="49">
        <v>-151655424.62</v>
      </c>
      <c r="E173" s="49">
        <f t="shared" si="3"/>
        <v>0</v>
      </c>
      <c r="G173" s="51"/>
    </row>
    <row r="174" spans="1:7" s="50" customFormat="1">
      <c r="A174" s="48" t="s">
        <v>328</v>
      </c>
      <c r="B174" s="61">
        <v>1.002001007E+18</v>
      </c>
      <c r="C174" s="49">
        <v>151655424.62</v>
      </c>
      <c r="D174" s="49">
        <v>-151655424.62</v>
      </c>
      <c r="E174" s="49">
        <f t="shared" si="3"/>
        <v>0</v>
      </c>
      <c r="G174" s="51"/>
    </row>
    <row r="175" spans="1:7" s="50" customFormat="1">
      <c r="A175" s="48" t="s">
        <v>329</v>
      </c>
      <c r="B175" s="61">
        <v>1.002001007E+18</v>
      </c>
      <c r="C175" s="49">
        <v>151655424.62</v>
      </c>
      <c r="D175" s="49">
        <v>-151655424.62</v>
      </c>
      <c r="E175" s="49">
        <f t="shared" si="3"/>
        <v>0</v>
      </c>
      <c r="G175" s="51"/>
    </row>
    <row r="176" spans="1:7" s="50" customFormat="1">
      <c r="A176" s="48" t="s">
        <v>330</v>
      </c>
      <c r="B176" s="61">
        <v>1.002001007E+18</v>
      </c>
      <c r="C176" s="49">
        <v>151655424.62</v>
      </c>
      <c r="D176" s="49">
        <v>-151655424.62</v>
      </c>
      <c r="E176" s="49">
        <f t="shared" si="3"/>
        <v>0</v>
      </c>
      <c r="G176" s="51"/>
    </row>
    <row r="177" spans="1:7" s="50" customFormat="1">
      <c r="A177" s="48" t="s">
        <v>331</v>
      </c>
      <c r="B177" s="61">
        <v>1.002001007E+18</v>
      </c>
      <c r="C177" s="49">
        <v>151655424.62</v>
      </c>
      <c r="D177" s="49">
        <v>-151655424.62</v>
      </c>
      <c r="E177" s="49">
        <f t="shared" si="3"/>
        <v>0</v>
      </c>
      <c r="G177" s="51"/>
    </row>
    <row r="178" spans="1:7" s="50" customFormat="1">
      <c r="A178" s="48" t="s">
        <v>332</v>
      </c>
      <c r="B178" s="61">
        <v>1.002001007E+18</v>
      </c>
      <c r="C178" s="49">
        <v>151655424.62</v>
      </c>
      <c r="D178" s="49">
        <v>-151655424.62</v>
      </c>
      <c r="E178" s="49">
        <f t="shared" si="3"/>
        <v>0</v>
      </c>
      <c r="G178" s="51"/>
    </row>
    <row r="179" spans="1:7" s="50" customFormat="1">
      <c r="A179" s="48" t="s">
        <v>333</v>
      </c>
      <c r="B179" s="61">
        <v>1.002001007E+18</v>
      </c>
      <c r="C179" s="49">
        <v>151655424.62</v>
      </c>
      <c r="D179" s="49">
        <v>-151655424.62</v>
      </c>
      <c r="E179" s="49">
        <f t="shared" si="3"/>
        <v>0</v>
      </c>
      <c r="G179" s="51"/>
    </row>
    <row r="180" spans="1:7" s="50" customFormat="1">
      <c r="A180" s="48" t="s">
        <v>334</v>
      </c>
      <c r="B180" s="61">
        <v>1.002001007E+18</v>
      </c>
      <c r="C180" s="49">
        <v>151655424.62</v>
      </c>
      <c r="D180" s="49">
        <v>-151655424.62</v>
      </c>
      <c r="E180" s="49">
        <f t="shared" si="3"/>
        <v>0</v>
      </c>
      <c r="G180" s="51"/>
    </row>
    <row r="181" spans="1:7" s="50" customFormat="1">
      <c r="A181" s="48" t="s">
        <v>335</v>
      </c>
      <c r="B181" s="61">
        <v>1.002001007E+18</v>
      </c>
      <c r="C181" s="49">
        <v>151655424.62</v>
      </c>
      <c r="D181" s="49">
        <v>-151655424.62</v>
      </c>
      <c r="E181" s="49">
        <f t="shared" si="3"/>
        <v>0</v>
      </c>
      <c r="G181" s="51"/>
    </row>
    <row r="182" spans="1:7" s="50" customFormat="1">
      <c r="A182" s="48" t="s">
        <v>336</v>
      </c>
      <c r="B182" s="61">
        <v>1.002001007E+18</v>
      </c>
      <c r="C182" s="49">
        <v>151655424.62</v>
      </c>
      <c r="D182" s="49">
        <v>-151655424.62</v>
      </c>
      <c r="E182" s="49">
        <f t="shared" si="3"/>
        <v>0</v>
      </c>
      <c r="G182" s="51"/>
    </row>
    <row r="183" spans="1:7" s="50" customFormat="1">
      <c r="A183" s="48" t="s">
        <v>337</v>
      </c>
      <c r="B183" s="61">
        <v>1.002001007E+18</v>
      </c>
      <c r="C183" s="49">
        <v>151655424.62</v>
      </c>
      <c r="D183" s="49">
        <v>-151655424.62</v>
      </c>
      <c r="E183" s="49">
        <f t="shared" si="3"/>
        <v>0</v>
      </c>
      <c r="G183" s="51"/>
    </row>
    <row r="184" spans="1:7" s="50" customFormat="1">
      <c r="A184" s="48" t="s">
        <v>338</v>
      </c>
      <c r="B184" s="61">
        <v>1.002001007E+18</v>
      </c>
      <c r="C184" s="49">
        <v>151655424.62</v>
      </c>
      <c r="D184" s="49">
        <v>-151655424.62</v>
      </c>
      <c r="E184" s="49">
        <f t="shared" si="3"/>
        <v>0</v>
      </c>
      <c r="G184" s="51"/>
    </row>
    <row r="185" spans="1:7" s="50" customFormat="1">
      <c r="A185" s="48" t="s">
        <v>339</v>
      </c>
      <c r="B185" s="61">
        <v>1.002001007E+18</v>
      </c>
      <c r="C185" s="49">
        <v>505929076.13</v>
      </c>
      <c r="D185" s="49">
        <v>8472243.0099999998</v>
      </c>
      <c r="E185" s="49">
        <f t="shared" si="3"/>
        <v>514401319.13999999</v>
      </c>
      <c r="G185" s="51"/>
    </row>
    <row r="186" spans="1:7" s="50" customFormat="1">
      <c r="A186" s="48" t="s">
        <v>340</v>
      </c>
      <c r="B186" s="61">
        <v>1.002001007E+18</v>
      </c>
      <c r="C186" s="49">
        <v>505929076.13</v>
      </c>
      <c r="D186" s="49">
        <v>8472243.0099999998</v>
      </c>
      <c r="E186" s="49">
        <f t="shared" si="3"/>
        <v>514401319.13999999</v>
      </c>
      <c r="G186" s="51"/>
    </row>
    <row r="187" spans="1:7" s="50" customFormat="1">
      <c r="A187" s="48" t="s">
        <v>341</v>
      </c>
      <c r="B187" s="61">
        <v>1.002001007E+18</v>
      </c>
      <c r="C187" s="49">
        <v>505929076.13</v>
      </c>
      <c r="D187" s="49">
        <v>8472243.0099999998</v>
      </c>
      <c r="E187" s="49">
        <f t="shared" si="3"/>
        <v>514401319.13999999</v>
      </c>
      <c r="G187" s="51"/>
    </row>
    <row r="188" spans="1:7" s="50" customFormat="1">
      <c r="A188" s="48" t="s">
        <v>342</v>
      </c>
      <c r="B188" s="61">
        <v>1.002001007E+18</v>
      </c>
      <c r="C188" s="49">
        <v>505929076.13</v>
      </c>
      <c r="D188" s="49">
        <v>8472243.0099999998</v>
      </c>
      <c r="E188" s="49">
        <f t="shared" ref="E188:E279" si="4">+C188+D188</f>
        <v>514401319.13999999</v>
      </c>
      <c r="G188" s="51"/>
    </row>
    <row r="189" spans="1:7" s="50" customFormat="1">
      <c r="A189" s="48" t="s">
        <v>343</v>
      </c>
      <c r="B189" s="61">
        <v>1.002001007E+18</v>
      </c>
      <c r="C189" s="49">
        <v>505929076.13</v>
      </c>
      <c r="D189" s="49">
        <v>8472243.0099999998</v>
      </c>
      <c r="E189" s="49">
        <f t="shared" si="4"/>
        <v>514401319.13999999</v>
      </c>
      <c r="G189" s="51"/>
    </row>
    <row r="190" spans="1:7" s="50" customFormat="1">
      <c r="A190" s="48" t="s">
        <v>344</v>
      </c>
      <c r="B190" s="61">
        <v>1.002001007E+18</v>
      </c>
      <c r="C190" s="49">
        <v>505929076.13</v>
      </c>
      <c r="D190" s="49">
        <v>8472243.0099999998</v>
      </c>
      <c r="E190" s="49">
        <f t="shared" si="4"/>
        <v>514401319.13999999</v>
      </c>
      <c r="G190" s="51"/>
    </row>
    <row r="191" spans="1:7" s="50" customFormat="1">
      <c r="A191" s="48" t="s">
        <v>460</v>
      </c>
      <c r="B191" s="61">
        <v>1.002001007E+18</v>
      </c>
      <c r="C191" s="49">
        <v>252128798.25</v>
      </c>
      <c r="D191" s="49">
        <v>-252128798.25</v>
      </c>
      <c r="E191" s="49">
        <f t="shared" si="4"/>
        <v>0</v>
      </c>
      <c r="G191" s="51"/>
    </row>
    <row r="192" spans="1:7" s="50" customFormat="1">
      <c r="A192" s="48" t="s">
        <v>461</v>
      </c>
      <c r="B192" s="61">
        <v>1.002001007E+18</v>
      </c>
      <c r="C192" s="49">
        <v>252128798.25</v>
      </c>
      <c r="D192" s="49">
        <v>-252128798.25</v>
      </c>
      <c r="E192" s="49">
        <f t="shared" si="4"/>
        <v>0</v>
      </c>
      <c r="G192" s="51"/>
    </row>
    <row r="193" spans="1:7" s="50" customFormat="1">
      <c r="A193" s="48" t="s">
        <v>462</v>
      </c>
      <c r="B193" s="61">
        <v>1.002001007E+18</v>
      </c>
      <c r="C193" s="49">
        <v>252128798.25</v>
      </c>
      <c r="D193" s="49">
        <v>-252128798.25</v>
      </c>
      <c r="E193" s="49">
        <f t="shared" si="4"/>
        <v>0</v>
      </c>
      <c r="G193" s="51"/>
    </row>
    <row r="194" spans="1:7" s="50" customFormat="1">
      <c r="A194" s="48" t="s">
        <v>463</v>
      </c>
      <c r="B194" s="61">
        <v>1.002001007E+18</v>
      </c>
      <c r="C194" s="49">
        <v>252128798.25</v>
      </c>
      <c r="D194" s="49">
        <v>-252128798.25</v>
      </c>
      <c r="E194" s="49">
        <f t="shared" si="4"/>
        <v>0</v>
      </c>
      <c r="G194" s="51"/>
    </row>
    <row r="195" spans="1:7" s="50" customFormat="1">
      <c r="A195" s="48" t="s">
        <v>464</v>
      </c>
      <c r="B195" s="61">
        <v>1.002001007E+18</v>
      </c>
      <c r="C195" s="49">
        <v>252128798.25</v>
      </c>
      <c r="D195" s="49">
        <v>-252128798.25</v>
      </c>
      <c r="E195" s="49">
        <f t="shared" si="4"/>
        <v>0</v>
      </c>
      <c r="G195" s="51"/>
    </row>
    <row r="196" spans="1:7" s="50" customFormat="1">
      <c r="A196" s="48" t="s">
        <v>465</v>
      </c>
      <c r="B196" s="61">
        <v>1.002001007E+18</v>
      </c>
      <c r="C196" s="49">
        <v>252128798.25</v>
      </c>
      <c r="D196" s="49">
        <v>-252128798.25</v>
      </c>
      <c r="E196" s="49">
        <f t="shared" si="4"/>
        <v>0</v>
      </c>
      <c r="G196" s="51"/>
    </row>
    <row r="197" spans="1:7" s="50" customFormat="1">
      <c r="A197" s="48" t="s">
        <v>466</v>
      </c>
      <c r="B197" s="61">
        <v>1.002001007E+18</v>
      </c>
      <c r="C197" s="49">
        <v>252128798.25</v>
      </c>
      <c r="D197" s="49">
        <v>-252128798.25</v>
      </c>
      <c r="E197" s="49">
        <f t="shared" si="4"/>
        <v>0</v>
      </c>
      <c r="G197" s="51"/>
    </row>
    <row r="198" spans="1:7" s="50" customFormat="1">
      <c r="A198" s="48" t="s">
        <v>467</v>
      </c>
      <c r="B198" s="61">
        <v>1.002001007E+18</v>
      </c>
      <c r="C198" s="49">
        <v>252128798.25</v>
      </c>
      <c r="D198" s="49">
        <v>-252128798.25</v>
      </c>
      <c r="E198" s="49">
        <f t="shared" si="4"/>
        <v>0</v>
      </c>
      <c r="G198" s="51"/>
    </row>
    <row r="199" spans="1:7" s="50" customFormat="1">
      <c r="A199" s="48" t="s">
        <v>345</v>
      </c>
      <c r="B199" s="61">
        <v>1.002001007E+18</v>
      </c>
      <c r="C199" s="49">
        <v>252112323.75</v>
      </c>
      <c r="D199" s="49">
        <v>-252112323.75</v>
      </c>
      <c r="E199" s="49">
        <f t="shared" si="4"/>
        <v>0</v>
      </c>
      <c r="G199" s="51"/>
    </row>
    <row r="200" spans="1:7" s="50" customFormat="1">
      <c r="A200" s="48" t="s">
        <v>346</v>
      </c>
      <c r="B200" s="61">
        <v>1.002001007E+18</v>
      </c>
      <c r="C200" s="49">
        <v>252112323.75</v>
      </c>
      <c r="D200" s="49">
        <v>-252112323.75</v>
      </c>
      <c r="E200" s="49">
        <f t="shared" si="4"/>
        <v>0</v>
      </c>
      <c r="G200" s="51"/>
    </row>
    <row r="201" spans="1:7" s="50" customFormat="1">
      <c r="A201" s="48" t="s">
        <v>347</v>
      </c>
      <c r="B201" s="61">
        <v>1.002001007E+18</v>
      </c>
      <c r="C201" s="49">
        <v>252112323.75</v>
      </c>
      <c r="D201" s="49">
        <v>-252112323.75</v>
      </c>
      <c r="E201" s="49">
        <f t="shared" si="4"/>
        <v>0</v>
      </c>
      <c r="G201" s="51"/>
    </row>
    <row r="202" spans="1:7" s="50" customFormat="1">
      <c r="A202" s="48" t="s">
        <v>348</v>
      </c>
      <c r="B202" s="61">
        <v>1.002001007E+18</v>
      </c>
      <c r="C202" s="49">
        <v>252112323.75</v>
      </c>
      <c r="D202" s="49">
        <v>-252112323.75</v>
      </c>
      <c r="E202" s="49">
        <f t="shared" si="4"/>
        <v>0</v>
      </c>
      <c r="G202" s="51"/>
    </row>
    <row r="203" spans="1:7" s="50" customFormat="1">
      <c r="A203" s="48" t="s">
        <v>349</v>
      </c>
      <c r="B203" s="61">
        <v>1.002001007E+18</v>
      </c>
      <c r="C203" s="49">
        <v>252112323.75</v>
      </c>
      <c r="D203" s="49">
        <v>-252112323.75</v>
      </c>
      <c r="E203" s="49">
        <f t="shared" si="4"/>
        <v>0</v>
      </c>
      <c r="G203" s="51"/>
    </row>
    <row r="204" spans="1:7" s="50" customFormat="1">
      <c r="A204" s="48" t="s">
        <v>350</v>
      </c>
      <c r="B204" s="61">
        <v>1.002001007E+18</v>
      </c>
      <c r="C204" s="49">
        <v>252112323.75</v>
      </c>
      <c r="D204" s="49">
        <v>-252112323.75</v>
      </c>
      <c r="E204" s="49">
        <f t="shared" si="4"/>
        <v>0</v>
      </c>
      <c r="G204" s="51"/>
    </row>
    <row r="205" spans="1:7" s="50" customFormat="1">
      <c r="A205" s="48" t="s">
        <v>351</v>
      </c>
      <c r="B205" s="61">
        <v>1.002001007E+18</v>
      </c>
      <c r="C205" s="49">
        <v>252112323.75</v>
      </c>
      <c r="D205" s="49">
        <v>-252112323.75</v>
      </c>
      <c r="E205" s="49">
        <f t="shared" si="4"/>
        <v>0</v>
      </c>
      <c r="G205" s="51"/>
    </row>
    <row r="206" spans="1:7" s="50" customFormat="1">
      <c r="A206" s="48" t="s">
        <v>352</v>
      </c>
      <c r="B206" s="61">
        <v>1.002001007E+18</v>
      </c>
      <c r="C206" s="49">
        <v>252112323.75</v>
      </c>
      <c r="D206" s="49">
        <v>-252112323.75</v>
      </c>
      <c r="E206" s="49">
        <f t="shared" si="4"/>
        <v>0</v>
      </c>
      <c r="G206" s="51"/>
    </row>
    <row r="207" spans="1:7" s="50" customFormat="1">
      <c r="A207" s="48" t="s">
        <v>353</v>
      </c>
      <c r="B207" s="61">
        <v>1.002001007E+18</v>
      </c>
      <c r="C207" s="49">
        <v>252112323.75</v>
      </c>
      <c r="D207" s="49">
        <v>-252112323.75</v>
      </c>
      <c r="E207" s="49">
        <f t="shared" si="4"/>
        <v>0</v>
      </c>
      <c r="G207" s="51"/>
    </row>
    <row r="208" spans="1:7" s="50" customFormat="1">
      <c r="A208" s="48" t="s">
        <v>354</v>
      </c>
      <c r="B208" s="61">
        <v>1.002001007E+18</v>
      </c>
      <c r="C208" s="49">
        <v>252112323.75</v>
      </c>
      <c r="D208" s="49">
        <v>-252112323.75</v>
      </c>
      <c r="E208" s="49">
        <f t="shared" si="4"/>
        <v>0</v>
      </c>
      <c r="G208" s="51"/>
    </row>
    <row r="209" spans="1:7" s="50" customFormat="1">
      <c r="A209" s="48" t="s">
        <v>355</v>
      </c>
      <c r="B209" s="61">
        <v>1.002001007E+18</v>
      </c>
      <c r="C209" s="49">
        <v>252112323.75</v>
      </c>
      <c r="D209" s="49">
        <v>-252112323.75</v>
      </c>
      <c r="E209" s="49">
        <f t="shared" si="4"/>
        <v>0</v>
      </c>
      <c r="G209" s="51"/>
    </row>
    <row r="210" spans="1:7" s="50" customFormat="1">
      <c r="A210" s="48" t="s">
        <v>356</v>
      </c>
      <c r="B210" s="61">
        <v>1.002001007E+18</v>
      </c>
      <c r="C210" s="49">
        <v>252112323.75</v>
      </c>
      <c r="D210" s="49">
        <v>-252112323.75</v>
      </c>
      <c r="E210" s="49">
        <f t="shared" si="4"/>
        <v>0</v>
      </c>
      <c r="G210" s="51"/>
    </row>
    <row r="211" spans="1:7" s="50" customFormat="1">
      <c r="A211" s="48" t="s">
        <v>455</v>
      </c>
      <c r="B211" s="61">
        <v>1.002001007E+18</v>
      </c>
      <c r="C211" s="49">
        <v>522420302.10000002</v>
      </c>
      <c r="D211" s="49">
        <v>-522420302.10000002</v>
      </c>
      <c r="E211" s="49">
        <f t="shared" si="4"/>
        <v>0</v>
      </c>
      <c r="G211" s="51"/>
    </row>
    <row r="212" spans="1:7" s="50" customFormat="1">
      <c r="A212" s="48" t="s">
        <v>477</v>
      </c>
      <c r="B212" s="61">
        <v>1.002001007E+18</v>
      </c>
      <c r="C212" s="49">
        <v>512212307.14999998</v>
      </c>
      <c r="D212" s="49">
        <v>-8648027.5299999993</v>
      </c>
      <c r="E212" s="49">
        <f t="shared" si="4"/>
        <v>503564279.62</v>
      </c>
      <c r="G212" s="51"/>
    </row>
    <row r="213" spans="1:7" s="50" customFormat="1">
      <c r="A213" s="48" t="s">
        <v>478</v>
      </c>
      <c r="B213" s="61">
        <v>1.002001007E+18</v>
      </c>
      <c r="C213" s="49">
        <v>512173717.43000001</v>
      </c>
      <c r="D213" s="49">
        <v>-8643977.0999999996</v>
      </c>
      <c r="E213" s="49">
        <f t="shared" si="4"/>
        <v>503529740.32999998</v>
      </c>
      <c r="G213" s="51"/>
    </row>
    <row r="214" spans="1:7" s="50" customFormat="1">
      <c r="A214" s="48" t="s">
        <v>479</v>
      </c>
      <c r="B214" s="61">
        <v>1.002001007E+18</v>
      </c>
      <c r="C214" s="49">
        <v>512173717.43000001</v>
      </c>
      <c r="D214" s="49">
        <v>-8643977.0999999996</v>
      </c>
      <c r="E214" s="49">
        <f t="shared" si="4"/>
        <v>503529740.32999998</v>
      </c>
      <c r="G214" s="51"/>
    </row>
    <row r="215" spans="1:7" s="50" customFormat="1">
      <c r="A215" s="48" t="s">
        <v>480</v>
      </c>
      <c r="B215" s="61">
        <v>1.002001007E+18</v>
      </c>
      <c r="C215" s="49">
        <v>512173717.43000001</v>
      </c>
      <c r="D215" s="49">
        <v>-8643977.0999999996</v>
      </c>
      <c r="E215" s="49">
        <f t="shared" si="4"/>
        <v>503529740.32999998</v>
      </c>
      <c r="G215" s="51"/>
    </row>
    <row r="216" spans="1:7" s="50" customFormat="1">
      <c r="A216" s="48" t="s">
        <v>456</v>
      </c>
      <c r="B216" s="61">
        <v>1.002001007E+18</v>
      </c>
      <c r="C216" s="49">
        <v>5049434107</v>
      </c>
      <c r="D216" s="49">
        <v>-8146132.5</v>
      </c>
      <c r="E216" s="49">
        <f t="shared" si="4"/>
        <v>5041287974.5</v>
      </c>
      <c r="G216" s="51"/>
    </row>
    <row r="217" spans="1:7" s="50" customFormat="1">
      <c r="A217" s="48" t="s">
        <v>457</v>
      </c>
      <c r="B217" s="61">
        <v>1.002001007E+18</v>
      </c>
      <c r="C217" s="49">
        <v>5049270123.5</v>
      </c>
      <c r="D217" s="49">
        <v>-8085645</v>
      </c>
      <c r="E217" s="49">
        <f t="shared" si="4"/>
        <v>5041184478.5</v>
      </c>
      <c r="G217" s="51"/>
    </row>
    <row r="218" spans="1:7" s="50" customFormat="1">
      <c r="A218" s="48" t="s">
        <v>458</v>
      </c>
      <c r="B218" s="61">
        <v>1.002001007E+18</v>
      </c>
      <c r="C218" s="49">
        <v>509018468.39999998</v>
      </c>
      <c r="D218" s="49">
        <v>7839613.0999999996</v>
      </c>
      <c r="E218" s="49">
        <f t="shared" si="4"/>
        <v>516858081.5</v>
      </c>
      <c r="G218" s="51"/>
    </row>
    <row r="219" spans="1:7" s="50" customFormat="1">
      <c r="A219" s="48" t="s">
        <v>459</v>
      </c>
      <c r="B219" s="61">
        <v>1.002001007E+18</v>
      </c>
      <c r="C219" s="49">
        <v>509018468.39999998</v>
      </c>
      <c r="D219" s="49">
        <v>7839613.0999999996</v>
      </c>
      <c r="E219" s="49">
        <f t="shared" si="4"/>
        <v>516858081.5</v>
      </c>
      <c r="G219" s="51"/>
    </row>
    <row r="220" spans="1:7" s="50" customFormat="1">
      <c r="A220" s="48" t="s">
        <v>481</v>
      </c>
      <c r="B220" s="61">
        <v>1.002001007E+18</v>
      </c>
      <c r="C220" s="49">
        <v>500060434.58999997</v>
      </c>
      <c r="D220" s="49">
        <v>-500060434.58999997</v>
      </c>
      <c r="E220" s="49">
        <f t="shared" si="4"/>
        <v>0</v>
      </c>
      <c r="G220" s="51"/>
    </row>
    <row r="221" spans="1:7" s="50" customFormat="1">
      <c r="A221" s="48" t="s">
        <v>482</v>
      </c>
      <c r="B221" s="61">
        <v>1.002001007E+18</v>
      </c>
      <c r="C221" s="49">
        <v>250761549.47999999</v>
      </c>
      <c r="D221" s="49">
        <v>-1068.55</v>
      </c>
      <c r="E221" s="49">
        <f t="shared" si="4"/>
        <v>250760480.92999998</v>
      </c>
      <c r="G221" s="51"/>
    </row>
    <row r="222" spans="1:7" s="50" customFormat="1">
      <c r="A222" s="48" t="s">
        <v>483</v>
      </c>
      <c r="B222" s="61">
        <v>1.002001007E+18</v>
      </c>
      <c r="C222" s="49">
        <v>250761549.47999999</v>
      </c>
      <c r="D222" s="49">
        <v>-1068.55</v>
      </c>
      <c r="E222" s="49">
        <f t="shared" si="4"/>
        <v>250760480.92999998</v>
      </c>
      <c r="G222" s="51"/>
    </row>
    <row r="223" spans="1:7" s="50" customFormat="1">
      <c r="A223" s="48" t="s">
        <v>484</v>
      </c>
      <c r="B223" s="61">
        <v>1.002001007E+18</v>
      </c>
      <c r="C223" s="49">
        <v>250761549.47999999</v>
      </c>
      <c r="D223" s="49">
        <v>-1068.55</v>
      </c>
      <c r="E223" s="49">
        <f t="shared" si="4"/>
        <v>250760480.92999998</v>
      </c>
      <c r="G223" s="51"/>
    </row>
    <row r="224" spans="1:7" s="50" customFormat="1">
      <c r="A224" s="48" t="s">
        <v>485</v>
      </c>
      <c r="B224" s="61">
        <v>1.002001007E+18</v>
      </c>
      <c r="C224" s="49">
        <v>250761549.47999999</v>
      </c>
      <c r="D224" s="49">
        <v>-1068.55</v>
      </c>
      <c r="E224" s="49">
        <f t="shared" si="4"/>
        <v>250760480.92999998</v>
      </c>
      <c r="G224" s="51"/>
    </row>
    <row r="225" spans="1:7" s="50" customFormat="1">
      <c r="A225" s="48" t="s">
        <v>486</v>
      </c>
      <c r="B225" s="61">
        <v>1.002001007E+18</v>
      </c>
      <c r="C225" s="49">
        <v>250761549.47999999</v>
      </c>
      <c r="D225" s="49">
        <v>-1068.55</v>
      </c>
      <c r="E225" s="49">
        <f t="shared" si="4"/>
        <v>250760480.92999998</v>
      </c>
      <c r="G225" s="51"/>
    </row>
    <row r="226" spans="1:7" s="50" customFormat="1">
      <c r="A226" s="48" t="s">
        <v>487</v>
      </c>
      <c r="B226" s="61">
        <v>1.002001007E+18</v>
      </c>
      <c r="C226" s="49">
        <v>250761549.47999999</v>
      </c>
      <c r="D226" s="49">
        <v>-1068.55</v>
      </c>
      <c r="E226" s="49">
        <f t="shared" si="4"/>
        <v>250760480.92999998</v>
      </c>
      <c r="G226" s="51"/>
    </row>
    <row r="227" spans="1:7" s="50" customFormat="1">
      <c r="A227" s="48" t="s">
        <v>488</v>
      </c>
      <c r="B227" s="61">
        <v>1.002001007E+18</v>
      </c>
      <c r="C227" s="49">
        <v>250761549.47999999</v>
      </c>
      <c r="D227" s="49">
        <v>-1068.55</v>
      </c>
      <c r="E227" s="49">
        <f t="shared" si="4"/>
        <v>250760480.92999998</v>
      </c>
      <c r="G227" s="51"/>
    </row>
    <row r="228" spans="1:7" s="50" customFormat="1">
      <c r="A228" s="48" t="s">
        <v>489</v>
      </c>
      <c r="B228" s="61">
        <v>1.002001007E+18</v>
      </c>
      <c r="C228" s="49">
        <v>250761549.47999999</v>
      </c>
      <c r="D228" s="49">
        <v>-1068.55</v>
      </c>
      <c r="E228" s="49">
        <f t="shared" si="4"/>
        <v>250760480.92999998</v>
      </c>
      <c r="G228" s="51"/>
    </row>
    <row r="229" spans="1:7" s="50" customFormat="1">
      <c r="A229" s="48" t="s">
        <v>490</v>
      </c>
      <c r="B229" s="61">
        <v>1.002001007E+18</v>
      </c>
      <c r="C229" s="49">
        <v>250761549.47999999</v>
      </c>
      <c r="D229" s="49">
        <v>-1068.55</v>
      </c>
      <c r="E229" s="49">
        <f t="shared" si="4"/>
        <v>250760480.92999998</v>
      </c>
      <c r="G229" s="51"/>
    </row>
    <row r="230" spans="1:7" s="50" customFormat="1">
      <c r="A230" s="48" t="s">
        <v>491</v>
      </c>
      <c r="B230" s="61">
        <v>1.002001007E+18</v>
      </c>
      <c r="C230" s="49">
        <v>250761549.47999999</v>
      </c>
      <c r="D230" s="49">
        <v>-1068.55</v>
      </c>
      <c r="E230" s="49">
        <f t="shared" si="4"/>
        <v>250760480.92999998</v>
      </c>
      <c r="G230" s="51"/>
    </row>
    <row r="231" spans="1:7" s="50" customFormat="1">
      <c r="A231" s="48" t="s">
        <v>492</v>
      </c>
      <c r="B231" s="61">
        <v>1.002001007E+18</v>
      </c>
      <c r="C231" s="49">
        <v>250761549.47999999</v>
      </c>
      <c r="D231" s="49">
        <v>-1068.55</v>
      </c>
      <c r="E231" s="49">
        <f t="shared" si="4"/>
        <v>250760480.92999998</v>
      </c>
      <c r="G231" s="51"/>
    </row>
    <row r="232" spans="1:7" s="50" customFormat="1">
      <c r="A232" s="48" t="s">
        <v>493</v>
      </c>
      <c r="B232" s="61">
        <v>1.002001007E+18</v>
      </c>
      <c r="C232" s="49">
        <v>250761549.47999999</v>
      </c>
      <c r="D232" s="49">
        <v>-1068.55</v>
      </c>
      <c r="E232" s="49">
        <f t="shared" si="4"/>
        <v>250760480.92999998</v>
      </c>
      <c r="G232" s="51"/>
    </row>
    <row r="233" spans="1:7" s="50" customFormat="1">
      <c r="A233" s="48" t="s">
        <v>494</v>
      </c>
      <c r="B233" s="61">
        <v>1.002001007E+18</v>
      </c>
      <c r="C233" s="49">
        <v>140574593.81</v>
      </c>
      <c r="D233" s="49">
        <v>-37353.69</v>
      </c>
      <c r="E233" s="49">
        <f t="shared" si="4"/>
        <v>140537240.12</v>
      </c>
      <c r="G233" s="51"/>
    </row>
    <row r="234" spans="1:7" s="50" customFormat="1">
      <c r="A234" s="48" t="s">
        <v>495</v>
      </c>
      <c r="B234" s="61">
        <v>1.002001007E+18</v>
      </c>
      <c r="C234" s="49">
        <v>100989738.64</v>
      </c>
      <c r="D234" s="49">
        <v>-139234.04999999999</v>
      </c>
      <c r="E234" s="49">
        <f t="shared" si="4"/>
        <v>100850504.59</v>
      </c>
      <c r="G234" s="51"/>
    </row>
    <row r="235" spans="1:7" s="50" customFormat="1">
      <c r="A235" s="48" t="s">
        <v>496</v>
      </c>
      <c r="B235" s="61">
        <v>1.002001007E+18</v>
      </c>
      <c r="C235" s="49">
        <v>60332656.909999996</v>
      </c>
      <c r="D235" s="49">
        <v>-204165.26</v>
      </c>
      <c r="E235" s="49">
        <f t="shared" si="4"/>
        <v>60128491.649999999</v>
      </c>
      <c r="G235" s="51"/>
    </row>
    <row r="236" spans="1:7" s="50" customFormat="1">
      <c r="A236" s="48" t="s">
        <v>497</v>
      </c>
      <c r="B236" s="61">
        <v>1.002001007E+18</v>
      </c>
      <c r="C236" s="49">
        <v>40328289.200000003</v>
      </c>
      <c r="D236" s="49">
        <v>-109520.71</v>
      </c>
      <c r="E236" s="49">
        <f t="shared" si="4"/>
        <v>40218768.490000002</v>
      </c>
      <c r="G236" s="51"/>
    </row>
    <row r="237" spans="1:7" s="50" customFormat="1">
      <c r="A237" s="48" t="s">
        <v>604</v>
      </c>
      <c r="B237" s="61">
        <v>1.002001007E+18</v>
      </c>
      <c r="C237" s="49">
        <v>0</v>
      </c>
      <c r="D237" s="49">
        <v>504502732.30000001</v>
      </c>
      <c r="E237" s="49">
        <f t="shared" si="4"/>
        <v>504502732.30000001</v>
      </c>
      <c r="G237" s="51"/>
    </row>
    <row r="238" spans="1:7" s="50" customFormat="1">
      <c r="A238" s="48" t="s">
        <v>605</v>
      </c>
      <c r="B238" s="61">
        <v>1.002001007E+18</v>
      </c>
      <c r="C238" s="49">
        <v>0</v>
      </c>
      <c r="D238" s="49">
        <v>504502732.30000001</v>
      </c>
      <c r="E238" s="49">
        <f t="shared" si="4"/>
        <v>504502732.30000001</v>
      </c>
      <c r="G238" s="51"/>
    </row>
    <row r="239" spans="1:7" s="50" customFormat="1">
      <c r="A239" s="48" t="s">
        <v>606</v>
      </c>
      <c r="B239" s="61">
        <v>1.002001007E+18</v>
      </c>
      <c r="C239" s="49">
        <v>0</v>
      </c>
      <c r="D239" s="49">
        <v>204862001.40000001</v>
      </c>
      <c r="E239" s="49">
        <f t="shared" si="4"/>
        <v>204862001.40000001</v>
      </c>
      <c r="G239" s="51"/>
    </row>
    <row r="240" spans="1:7" s="50" customFormat="1">
      <c r="A240" s="48" t="s">
        <v>607</v>
      </c>
      <c r="B240" s="61">
        <v>1.002001007E+18</v>
      </c>
      <c r="C240" s="49">
        <v>0</v>
      </c>
      <c r="D240" s="49">
        <v>204862000.86000001</v>
      </c>
      <c r="E240" s="49">
        <f t="shared" si="4"/>
        <v>204862000.86000001</v>
      </c>
      <c r="G240" s="51"/>
    </row>
    <row r="241" spans="1:7" s="50" customFormat="1">
      <c r="A241" s="48" t="s">
        <v>608</v>
      </c>
      <c r="B241" s="61">
        <v>1.002001007E+18</v>
      </c>
      <c r="C241" s="49">
        <v>0</v>
      </c>
      <c r="D241" s="49">
        <v>204862001.40000001</v>
      </c>
      <c r="E241" s="49">
        <f t="shared" si="4"/>
        <v>204862001.40000001</v>
      </c>
      <c r="G241" s="51"/>
    </row>
    <row r="242" spans="1:7" s="50" customFormat="1">
      <c r="A242" s="48" t="s">
        <v>609</v>
      </c>
      <c r="B242" s="61">
        <v>1.002001007E+18</v>
      </c>
      <c r="C242" s="49">
        <v>0</v>
      </c>
      <c r="D242" s="49">
        <v>204862001.40000001</v>
      </c>
      <c r="E242" s="49">
        <f t="shared" si="4"/>
        <v>204862001.40000001</v>
      </c>
      <c r="G242" s="51"/>
    </row>
    <row r="243" spans="1:7" s="50" customFormat="1">
      <c r="A243" s="48" t="s">
        <v>610</v>
      </c>
      <c r="B243" s="61">
        <v>1.002001007E+18</v>
      </c>
      <c r="C243" s="49">
        <v>0</v>
      </c>
      <c r="D243" s="49">
        <v>204862001.40000001</v>
      </c>
      <c r="E243" s="49">
        <f t="shared" si="4"/>
        <v>204862001.40000001</v>
      </c>
      <c r="G243" s="51"/>
    </row>
    <row r="244" spans="1:7" s="50" customFormat="1">
      <c r="A244" s="48" t="s">
        <v>611</v>
      </c>
      <c r="B244" s="61">
        <v>1.002001007E+18</v>
      </c>
      <c r="C244" s="49">
        <v>0</v>
      </c>
      <c r="D244" s="49">
        <v>204862001.40000001</v>
      </c>
      <c r="E244" s="49">
        <f t="shared" si="4"/>
        <v>204862001.40000001</v>
      </c>
      <c r="G244" s="51"/>
    </row>
    <row r="245" spans="1:7" s="50" customFormat="1">
      <c r="A245" s="48" t="s">
        <v>612</v>
      </c>
      <c r="B245" s="61">
        <v>1.002001007E+18</v>
      </c>
      <c r="C245" s="49">
        <v>0</v>
      </c>
      <c r="D245" s="49">
        <v>204862001.40000001</v>
      </c>
      <c r="E245" s="49">
        <f t="shared" si="4"/>
        <v>204862001.40000001</v>
      </c>
      <c r="G245" s="51"/>
    </row>
    <row r="246" spans="1:7" s="50" customFormat="1">
      <c r="A246" s="48" t="s">
        <v>613</v>
      </c>
      <c r="B246" s="61">
        <v>1.002001007E+18</v>
      </c>
      <c r="C246" s="49">
        <v>0</v>
      </c>
      <c r="D246" s="49">
        <v>204862000.86000001</v>
      </c>
      <c r="E246" s="49">
        <f t="shared" si="4"/>
        <v>204862000.86000001</v>
      </c>
      <c r="G246" s="51"/>
    </row>
    <row r="247" spans="1:7" s="50" customFormat="1">
      <c r="A247" s="48" t="s">
        <v>614</v>
      </c>
      <c r="B247" s="61">
        <v>1.002001007E+18</v>
      </c>
      <c r="C247" s="49">
        <v>0</v>
      </c>
      <c r="D247" s="49">
        <v>204862001.40000001</v>
      </c>
      <c r="E247" s="49">
        <f t="shared" si="4"/>
        <v>204862001.40000001</v>
      </c>
      <c r="G247" s="51"/>
    </row>
    <row r="248" spans="1:7" s="50" customFormat="1">
      <c r="A248" s="48" t="s">
        <v>615</v>
      </c>
      <c r="B248" s="61">
        <v>1.002001007E+18</v>
      </c>
      <c r="C248" s="49">
        <v>0</v>
      </c>
      <c r="D248" s="49">
        <v>204862001.40000001</v>
      </c>
      <c r="E248" s="49">
        <f t="shared" si="4"/>
        <v>204862001.40000001</v>
      </c>
      <c r="G248" s="51"/>
    </row>
    <row r="249" spans="1:7" s="50" customFormat="1">
      <c r="A249" s="48" t="s">
        <v>616</v>
      </c>
      <c r="B249" s="61">
        <v>1.002001007E+18</v>
      </c>
      <c r="C249" s="49">
        <v>0</v>
      </c>
      <c r="D249" s="49">
        <v>204862001.40000001</v>
      </c>
      <c r="E249" s="49">
        <f t="shared" si="4"/>
        <v>204862001.40000001</v>
      </c>
      <c r="G249" s="51"/>
    </row>
    <row r="250" spans="1:7" s="50" customFormat="1">
      <c r="A250" s="48" t="s">
        <v>617</v>
      </c>
      <c r="B250" s="61">
        <v>1.002001007E+18</v>
      </c>
      <c r="C250" s="49">
        <v>0</v>
      </c>
      <c r="D250" s="49">
        <v>204862001.40000001</v>
      </c>
      <c r="E250" s="49">
        <f t="shared" si="4"/>
        <v>204862001.40000001</v>
      </c>
      <c r="G250" s="51"/>
    </row>
    <row r="251" spans="1:7" s="50" customFormat="1">
      <c r="A251" s="48" t="s">
        <v>618</v>
      </c>
      <c r="B251" s="61">
        <v>1.002001007E+18</v>
      </c>
      <c r="C251" s="49">
        <v>0</v>
      </c>
      <c r="D251" s="49">
        <v>204862001.40000001</v>
      </c>
      <c r="E251" s="49">
        <f t="shared" si="4"/>
        <v>204862001.40000001</v>
      </c>
      <c r="G251" s="51"/>
    </row>
    <row r="252" spans="1:7" s="50" customFormat="1">
      <c r="A252" s="48" t="s">
        <v>619</v>
      </c>
      <c r="B252" s="61">
        <v>1.002001007E+18</v>
      </c>
      <c r="C252" s="49">
        <v>0</v>
      </c>
      <c r="D252" s="49">
        <v>204862001.40000001</v>
      </c>
      <c r="E252" s="49">
        <f t="shared" si="4"/>
        <v>204862001.40000001</v>
      </c>
      <c r="G252" s="51"/>
    </row>
    <row r="253" spans="1:7" s="50" customFormat="1">
      <c r="A253" s="48" t="s">
        <v>620</v>
      </c>
      <c r="B253" s="61">
        <v>1.002001007E+18</v>
      </c>
      <c r="C253" s="49">
        <v>0</v>
      </c>
      <c r="D253" s="49">
        <v>204862001.40000001</v>
      </c>
      <c r="E253" s="49">
        <f t="shared" si="4"/>
        <v>204862001.40000001</v>
      </c>
      <c r="G253" s="51"/>
    </row>
    <row r="254" spans="1:7" s="50" customFormat="1">
      <c r="A254" s="48" t="s">
        <v>621</v>
      </c>
      <c r="B254" s="61">
        <v>1.002001007E+18</v>
      </c>
      <c r="C254" s="49">
        <v>0</v>
      </c>
      <c r="D254" s="49">
        <v>1027687582.3</v>
      </c>
      <c r="E254" s="49">
        <f t="shared" si="4"/>
        <v>1027687582.3</v>
      </c>
      <c r="G254" s="51"/>
    </row>
    <row r="255" spans="1:7" s="50" customFormat="1">
      <c r="A255" s="48" t="s">
        <v>622</v>
      </c>
      <c r="B255" s="61">
        <v>1.002001007E+18</v>
      </c>
      <c r="C255" s="49">
        <v>0</v>
      </c>
      <c r="D255" s="49">
        <v>151156867.19</v>
      </c>
      <c r="E255" s="49">
        <f t="shared" si="4"/>
        <v>151156867.19</v>
      </c>
      <c r="G255" s="51"/>
    </row>
    <row r="256" spans="1:7" s="50" customFormat="1">
      <c r="A256" s="48" t="s">
        <v>623</v>
      </c>
      <c r="B256" s="61">
        <v>1.002001007E+18</v>
      </c>
      <c r="C256" s="49">
        <v>0</v>
      </c>
      <c r="D256" s="49">
        <v>151156867.19</v>
      </c>
      <c r="E256" s="49">
        <f t="shared" si="4"/>
        <v>151156867.19</v>
      </c>
      <c r="G256" s="51"/>
    </row>
    <row r="257" spans="1:7" s="50" customFormat="1">
      <c r="A257" s="48" t="s">
        <v>624</v>
      </c>
      <c r="B257" s="61">
        <v>1.002001007E+18</v>
      </c>
      <c r="C257" s="49">
        <v>0</v>
      </c>
      <c r="D257" s="49">
        <v>151156867.19</v>
      </c>
      <c r="E257" s="49">
        <f t="shared" si="4"/>
        <v>151156867.19</v>
      </c>
      <c r="G257" s="51"/>
    </row>
    <row r="258" spans="1:7" s="50" customFormat="1">
      <c r="A258" s="48" t="s">
        <v>625</v>
      </c>
      <c r="B258" s="61">
        <v>1.002001007E+18</v>
      </c>
      <c r="C258" s="49">
        <v>0</v>
      </c>
      <c r="D258" s="49">
        <v>151156867.19</v>
      </c>
      <c r="E258" s="49">
        <f t="shared" si="4"/>
        <v>151156867.19</v>
      </c>
      <c r="G258" s="51"/>
    </row>
    <row r="259" spans="1:7" s="50" customFormat="1">
      <c r="A259" s="48" t="s">
        <v>626</v>
      </c>
      <c r="B259" s="61">
        <v>1.002001007E+18</v>
      </c>
      <c r="C259" s="49">
        <v>0</v>
      </c>
      <c r="D259" s="49">
        <v>151156867.19</v>
      </c>
      <c r="E259" s="49">
        <f t="shared" si="4"/>
        <v>151156867.19</v>
      </c>
      <c r="G259" s="51"/>
    </row>
    <row r="260" spans="1:7" s="50" customFormat="1">
      <c r="A260" s="48" t="s">
        <v>627</v>
      </c>
      <c r="B260" s="61">
        <v>1.002001007E+18</v>
      </c>
      <c r="C260" s="49">
        <v>0</v>
      </c>
      <c r="D260" s="49">
        <v>151156867.19</v>
      </c>
      <c r="E260" s="49">
        <f t="shared" si="4"/>
        <v>151156867.19</v>
      </c>
      <c r="G260" s="51"/>
    </row>
    <row r="261" spans="1:7" s="50" customFormat="1">
      <c r="A261" s="48" t="s">
        <v>628</v>
      </c>
      <c r="B261" s="61">
        <v>1.002001007E+18</v>
      </c>
      <c r="C261" s="49">
        <v>0</v>
      </c>
      <c r="D261" s="49">
        <v>151156867.19</v>
      </c>
      <c r="E261" s="49">
        <f t="shared" si="4"/>
        <v>151156867.19</v>
      </c>
      <c r="G261" s="51"/>
    </row>
    <row r="262" spans="1:7" s="50" customFormat="1">
      <c r="A262" s="48" t="s">
        <v>629</v>
      </c>
      <c r="B262" s="61">
        <v>1.002001007E+18</v>
      </c>
      <c r="C262" s="49">
        <v>0</v>
      </c>
      <c r="D262" s="49">
        <v>151156867.19</v>
      </c>
      <c r="E262" s="49">
        <f t="shared" si="4"/>
        <v>151156867.19</v>
      </c>
      <c r="G262" s="51"/>
    </row>
    <row r="263" spans="1:7" s="50" customFormat="1">
      <c r="A263" s="48" t="s">
        <v>630</v>
      </c>
      <c r="B263" s="61">
        <v>1.002001007E+18</v>
      </c>
      <c r="C263" s="49">
        <v>0</v>
      </c>
      <c r="D263" s="49">
        <v>151156867.19</v>
      </c>
      <c r="E263" s="49">
        <f t="shared" si="4"/>
        <v>151156867.19</v>
      </c>
      <c r="G263" s="51"/>
    </row>
    <row r="264" spans="1:7" s="50" customFormat="1">
      <c r="A264" s="48" t="s">
        <v>631</v>
      </c>
      <c r="B264" s="61">
        <v>1.002001007E+18</v>
      </c>
      <c r="C264" s="49">
        <v>0</v>
      </c>
      <c r="D264" s="49">
        <v>151156867.19</v>
      </c>
      <c r="E264" s="49">
        <f t="shared" si="4"/>
        <v>151156867.19</v>
      </c>
      <c r="G264" s="51"/>
    </row>
    <row r="265" spans="1:7" s="50" customFormat="1">
      <c r="A265" s="48" t="s">
        <v>499</v>
      </c>
      <c r="B265" s="61">
        <v>1.002001008E+18</v>
      </c>
      <c r="C265" s="49">
        <v>4098502018</v>
      </c>
      <c r="D265" s="49">
        <v>4163104231</v>
      </c>
      <c r="E265" s="49">
        <f t="shared" si="4"/>
        <v>8261606249</v>
      </c>
      <c r="G265" s="51"/>
    </row>
    <row r="266" spans="1:7" s="50" customFormat="1">
      <c r="A266" s="48" t="s">
        <v>498</v>
      </c>
      <c r="B266" s="61">
        <v>1.002001008E+18</v>
      </c>
      <c r="C266" s="49">
        <v>4098502018</v>
      </c>
      <c r="D266" s="49">
        <v>4163104231</v>
      </c>
      <c r="E266" s="49">
        <f t="shared" si="4"/>
        <v>8261606249</v>
      </c>
      <c r="G266" s="51"/>
    </row>
    <row r="267" spans="1:7" s="65" customFormat="1">
      <c r="A267" s="62" t="s">
        <v>357</v>
      </c>
      <c r="B267" s="63">
        <v>1.003E+18</v>
      </c>
      <c r="C267" s="64">
        <v>3209678.4</v>
      </c>
      <c r="D267" s="64">
        <v>8580141</v>
      </c>
      <c r="E267" s="64">
        <f t="shared" si="4"/>
        <v>11789819.4</v>
      </c>
      <c r="G267" s="66"/>
    </row>
    <row r="268" spans="1:7" s="50" customFormat="1">
      <c r="A268" s="48" t="s">
        <v>358</v>
      </c>
      <c r="B268" s="61">
        <v>1.003001001E+18</v>
      </c>
      <c r="C268" s="49">
        <v>4873287</v>
      </c>
      <c r="D268" s="49">
        <v>8251320</v>
      </c>
      <c r="E268" s="49">
        <f t="shared" si="4"/>
        <v>13124607</v>
      </c>
      <c r="G268" s="51"/>
    </row>
    <row r="269" spans="1:7" s="50" customFormat="1">
      <c r="A269" s="48" t="s">
        <v>500</v>
      </c>
      <c r="B269" s="61">
        <v>1.003001001E+18</v>
      </c>
      <c r="C269" s="49">
        <v>4873287</v>
      </c>
      <c r="D269" s="49">
        <v>8251320</v>
      </c>
      <c r="E269" s="49">
        <f t="shared" si="4"/>
        <v>13124607</v>
      </c>
      <c r="G269" s="51"/>
    </row>
    <row r="270" spans="1:7" s="50" customFormat="1">
      <c r="A270" s="48" t="s">
        <v>434</v>
      </c>
      <c r="B270" s="61">
        <v>1.003001002E+18</v>
      </c>
      <c r="C270" s="49">
        <v>-1663608.6</v>
      </c>
      <c r="D270" s="49">
        <v>328821</v>
      </c>
      <c r="E270" s="49">
        <f>+C270+D270</f>
        <v>-1334787.6000000001</v>
      </c>
      <c r="G270" s="51"/>
    </row>
    <row r="271" spans="1:7" s="50" customFormat="1">
      <c r="A271" s="48" t="s">
        <v>501</v>
      </c>
      <c r="B271" s="61">
        <v>1.003001002E+18</v>
      </c>
      <c r="C271" s="49">
        <v>1352740</v>
      </c>
      <c r="D271" s="49">
        <v>0</v>
      </c>
      <c r="E271" s="49">
        <f>+C271+D271</f>
        <v>1352740</v>
      </c>
      <c r="G271" s="51"/>
    </row>
    <row r="272" spans="1:7" s="50" customFormat="1">
      <c r="A272" s="48" t="s">
        <v>502</v>
      </c>
      <c r="B272" s="61">
        <v>1.003001002E+18</v>
      </c>
      <c r="C272" s="49">
        <v>-1633629.64</v>
      </c>
      <c r="D272" s="49">
        <v>0</v>
      </c>
      <c r="E272" s="49">
        <f>+C272+D272</f>
        <v>-1633629.64</v>
      </c>
      <c r="G272" s="51"/>
    </row>
    <row r="273" spans="1:7" s="50" customFormat="1">
      <c r="A273" s="48" t="s">
        <v>435</v>
      </c>
      <c r="B273" s="61">
        <v>1.003001002E+18</v>
      </c>
      <c r="C273" s="49">
        <v>-1382718.96</v>
      </c>
      <c r="D273" s="49">
        <v>328821</v>
      </c>
      <c r="E273" s="49">
        <f>+C273+D273</f>
        <v>-1053897.96</v>
      </c>
      <c r="G273" s="51"/>
    </row>
    <row r="274" spans="1:7" s="65" customFormat="1">
      <c r="A274" s="62" t="s">
        <v>359</v>
      </c>
      <c r="B274" s="63">
        <v>2E+18</v>
      </c>
      <c r="C274" s="64">
        <v>247751943.22</v>
      </c>
      <c r="D274" s="64">
        <v>-32570677.890000001</v>
      </c>
      <c r="E274" s="64">
        <f t="shared" si="4"/>
        <v>215181265.32999998</v>
      </c>
      <c r="G274" s="66"/>
    </row>
    <row r="275" spans="1:7" s="65" customFormat="1">
      <c r="A275" s="62" t="s">
        <v>360</v>
      </c>
      <c r="B275" s="63">
        <v>2.001E+18</v>
      </c>
      <c r="C275" s="64">
        <v>247751943.22</v>
      </c>
      <c r="D275" s="64">
        <v>-32570677.890000001</v>
      </c>
      <c r="E275" s="64">
        <f t="shared" si="4"/>
        <v>215181265.32999998</v>
      </c>
      <c r="G275" s="66"/>
    </row>
    <row r="276" spans="1:7" s="79" customFormat="1">
      <c r="A276" s="48" t="s">
        <v>632</v>
      </c>
      <c r="B276" s="61">
        <v>2.001E+18</v>
      </c>
      <c r="C276" s="49">
        <v>0</v>
      </c>
      <c r="D276" s="49">
        <v>-4.2300000000000004</v>
      </c>
      <c r="E276" s="49">
        <f t="shared" si="4"/>
        <v>-4.2300000000000004</v>
      </c>
      <c r="G276" s="80"/>
    </row>
    <row r="277" spans="1:7" s="79" customFormat="1">
      <c r="A277" s="48" t="s">
        <v>633</v>
      </c>
      <c r="B277" s="61">
        <v>2.001E+18</v>
      </c>
      <c r="C277" s="49">
        <v>0</v>
      </c>
      <c r="D277" s="49">
        <v>-0.01</v>
      </c>
      <c r="E277" s="49">
        <f t="shared" si="4"/>
        <v>-0.01</v>
      </c>
      <c r="G277" s="80"/>
    </row>
    <row r="278" spans="1:7" s="50" customFormat="1">
      <c r="A278" s="48" t="s">
        <v>361</v>
      </c>
      <c r="B278" s="61">
        <v>2.001001003E+18</v>
      </c>
      <c r="C278" s="49">
        <v>3026850.85</v>
      </c>
      <c r="D278" s="49">
        <v>5382054.5999999996</v>
      </c>
      <c r="E278" s="49">
        <f t="shared" si="4"/>
        <v>8408905.4499999993</v>
      </c>
      <c r="G278" s="51"/>
    </row>
    <row r="279" spans="1:7" s="50" customFormat="1">
      <c r="A279" s="48" t="s">
        <v>503</v>
      </c>
      <c r="B279" s="61">
        <v>2.001001003E+18</v>
      </c>
      <c r="C279" s="49">
        <v>3026850.85</v>
      </c>
      <c r="D279" s="49">
        <v>5382054.5999999996</v>
      </c>
      <c r="E279" s="49">
        <f t="shared" si="4"/>
        <v>8408905.4499999993</v>
      </c>
      <c r="G279" s="51"/>
    </row>
    <row r="280" spans="1:7" s="50" customFormat="1">
      <c r="A280" s="48" t="s">
        <v>362</v>
      </c>
      <c r="B280" s="61">
        <v>2.001002E+18</v>
      </c>
      <c r="C280" s="49">
        <v>261.27</v>
      </c>
      <c r="D280" s="49">
        <v>0.49</v>
      </c>
      <c r="E280" s="49">
        <f>+C280+D280</f>
        <v>261.76</v>
      </c>
      <c r="G280" s="51"/>
    </row>
    <row r="281" spans="1:7" s="50" customFormat="1">
      <c r="A281" s="48" t="s">
        <v>363</v>
      </c>
      <c r="B281" s="61">
        <v>2.001002E+18</v>
      </c>
      <c r="C281" s="49">
        <v>261.27</v>
      </c>
      <c r="D281" s="49">
        <v>0.49</v>
      </c>
      <c r="E281" s="49">
        <f>+C281+D281</f>
        <v>261.76</v>
      </c>
      <c r="G281" s="51"/>
    </row>
    <row r="282" spans="1:7" s="50" customFormat="1">
      <c r="A282" s="48" t="s">
        <v>364</v>
      </c>
      <c r="B282" s="61">
        <v>2.001005E+18</v>
      </c>
      <c r="C282" s="49">
        <v>244724831.09999999</v>
      </c>
      <c r="D282" s="49">
        <v>-37952728.740000002</v>
      </c>
      <c r="E282" s="49">
        <f>+C282+D282</f>
        <v>206772102.35999998</v>
      </c>
      <c r="G282" s="51"/>
    </row>
    <row r="283" spans="1:7" s="50" customFormat="1">
      <c r="A283" s="48" t="s">
        <v>365</v>
      </c>
      <c r="B283" s="61">
        <v>2.001005E+18</v>
      </c>
      <c r="C283" s="49">
        <v>222477119.16999999</v>
      </c>
      <c r="D283" s="49">
        <v>-34502480.689999998</v>
      </c>
      <c r="E283" s="49">
        <f t="shared" ref="E283:E324" si="5">+C283+D283</f>
        <v>187974638.47999999</v>
      </c>
      <c r="G283" s="51"/>
    </row>
    <row r="284" spans="1:7" s="50" customFormat="1">
      <c r="A284" s="48" t="s">
        <v>366</v>
      </c>
      <c r="B284" s="61">
        <v>2.001005E+18</v>
      </c>
      <c r="C284" s="49">
        <v>22247711.93</v>
      </c>
      <c r="D284" s="49">
        <v>-3450248.05</v>
      </c>
      <c r="E284" s="49">
        <f t="shared" si="5"/>
        <v>18797463.879999999</v>
      </c>
      <c r="G284" s="51"/>
    </row>
    <row r="285" spans="1:7" s="65" customFormat="1">
      <c r="A285" s="62" t="s">
        <v>367</v>
      </c>
      <c r="B285" s="63">
        <v>3E+18</v>
      </c>
      <c r="C285" s="64">
        <v>127328043914.25</v>
      </c>
      <c r="D285" s="64">
        <v>-23252413979.470001</v>
      </c>
      <c r="E285" s="64">
        <f t="shared" si="5"/>
        <v>104075629934.78</v>
      </c>
      <c r="G285" s="66"/>
    </row>
    <row r="286" spans="1:7" s="65" customFormat="1">
      <c r="A286" s="62" t="s">
        <v>368</v>
      </c>
      <c r="B286" s="63">
        <v>3.001E+18</v>
      </c>
      <c r="C286" s="64">
        <v>127328043914.25</v>
      </c>
      <c r="D286" s="64">
        <v>-23252413979.470001</v>
      </c>
      <c r="E286" s="64">
        <f t="shared" si="5"/>
        <v>104075629934.78</v>
      </c>
      <c r="G286" s="66"/>
    </row>
    <row r="287" spans="1:7" s="50" customFormat="1">
      <c r="A287" s="48" t="s">
        <v>369</v>
      </c>
      <c r="B287" s="61">
        <v>3.001E+18</v>
      </c>
      <c r="C287" s="49">
        <v>433722723866.72998</v>
      </c>
      <c r="D287" s="49">
        <v>30410441742.759998</v>
      </c>
      <c r="E287" s="49">
        <f t="shared" si="5"/>
        <v>464133165609.48999</v>
      </c>
      <c r="G287" s="51"/>
    </row>
    <row r="288" spans="1:7" s="50" customFormat="1">
      <c r="A288" s="48" t="s">
        <v>370</v>
      </c>
      <c r="B288" s="61">
        <v>3.001E+18</v>
      </c>
      <c r="C288" s="49">
        <v>-306394679952.47998</v>
      </c>
      <c r="D288" s="49">
        <v>-53662855722.230003</v>
      </c>
      <c r="E288" s="49">
        <f>+C288+D288</f>
        <v>-360057535674.70996</v>
      </c>
      <c r="G288" s="51"/>
    </row>
    <row r="289" spans="1:7" s="65" customFormat="1">
      <c r="A289" s="62" t="s">
        <v>507</v>
      </c>
      <c r="B289" s="63">
        <v>4E+18</v>
      </c>
      <c r="C289" s="64">
        <v>4382864904.5</v>
      </c>
      <c r="D289" s="64">
        <v>1299200968.6300001</v>
      </c>
      <c r="E289" s="64">
        <f>+C289+D289</f>
        <v>5682065873.1300001</v>
      </c>
      <c r="G289" s="66"/>
    </row>
    <row r="290" spans="1:7" s="79" customFormat="1">
      <c r="A290" s="48" t="s">
        <v>505</v>
      </c>
      <c r="B290" s="61">
        <v>4E+18</v>
      </c>
      <c r="C290" s="64">
        <v>4382864904.5</v>
      </c>
      <c r="D290" s="49">
        <v>0</v>
      </c>
      <c r="E290" s="49">
        <f>+SUM(C290:D290)</f>
        <v>4382864904.5</v>
      </c>
      <c r="G290" s="80"/>
    </row>
    <row r="291" spans="1:7" s="79" customFormat="1">
      <c r="A291" s="48" t="s">
        <v>506</v>
      </c>
      <c r="B291" s="61">
        <v>4E+18</v>
      </c>
      <c r="C291" s="49"/>
      <c r="D291" s="64">
        <v>1299200968.6300001</v>
      </c>
      <c r="E291" s="49">
        <f>+SUM(C291:D291)</f>
        <v>1299200968.6300001</v>
      </c>
      <c r="G291" s="80"/>
    </row>
    <row r="292" spans="1:7" s="65" customFormat="1">
      <c r="A292" s="62" t="s">
        <v>508</v>
      </c>
      <c r="B292" s="63">
        <v>4.001E+18</v>
      </c>
      <c r="C292" s="64"/>
      <c r="D292" s="64">
        <v>29108964631.290001</v>
      </c>
      <c r="E292" s="64">
        <f>+C292+D292</f>
        <v>29108964631.290001</v>
      </c>
      <c r="G292" s="66"/>
    </row>
    <row r="293" spans="1:7" s="50" customFormat="1">
      <c r="A293" s="48" t="s">
        <v>371</v>
      </c>
      <c r="B293" s="61">
        <v>4.001001E+18</v>
      </c>
      <c r="C293" s="49"/>
      <c r="D293" s="49">
        <v>28446357203.830002</v>
      </c>
      <c r="E293" s="49">
        <f t="shared" si="5"/>
        <v>28446357203.830002</v>
      </c>
      <c r="G293" s="51"/>
    </row>
    <row r="294" spans="1:7" s="50" customFormat="1">
      <c r="A294" s="48" t="s">
        <v>372</v>
      </c>
      <c r="B294" s="61">
        <v>4.001001E+18</v>
      </c>
      <c r="C294" s="49"/>
      <c r="D294" s="49">
        <v>28446357203.830002</v>
      </c>
      <c r="E294" s="49">
        <f t="shared" si="5"/>
        <v>28446357203.830002</v>
      </c>
      <c r="G294" s="51"/>
    </row>
    <row r="295" spans="1:7" s="50" customFormat="1">
      <c r="A295" s="48" t="s">
        <v>372</v>
      </c>
      <c r="B295" s="61">
        <v>4.001001E+18</v>
      </c>
      <c r="C295" s="49"/>
      <c r="D295" s="49"/>
      <c r="E295" s="49">
        <f t="shared" si="5"/>
        <v>0</v>
      </c>
      <c r="G295" s="51"/>
    </row>
    <row r="296" spans="1:7" s="50" customFormat="1">
      <c r="A296" s="48" t="s">
        <v>373</v>
      </c>
      <c r="B296" s="61">
        <v>4.001002E+18</v>
      </c>
      <c r="C296" s="49"/>
      <c r="D296" s="49">
        <v>662607427.46000004</v>
      </c>
      <c r="E296" s="49">
        <f t="shared" si="5"/>
        <v>662607427.46000004</v>
      </c>
      <c r="G296" s="51"/>
    </row>
    <row r="297" spans="1:7" s="50" customFormat="1">
      <c r="A297" s="48" t="s">
        <v>374</v>
      </c>
      <c r="B297" s="61">
        <v>4.001002E+18</v>
      </c>
      <c r="C297" s="49"/>
      <c r="D297" s="49">
        <v>3102088</v>
      </c>
      <c r="E297" s="49">
        <f t="shared" si="5"/>
        <v>3102088</v>
      </c>
      <c r="G297" s="51"/>
    </row>
    <row r="298" spans="1:7" s="50" customFormat="1">
      <c r="A298" s="48" t="s">
        <v>374</v>
      </c>
      <c r="B298" s="61">
        <v>4.001002E+18</v>
      </c>
      <c r="C298" s="49"/>
      <c r="D298" s="49"/>
      <c r="E298" s="49">
        <f t="shared" si="5"/>
        <v>0</v>
      </c>
      <c r="G298" s="51"/>
    </row>
    <row r="299" spans="1:7" s="50" customFormat="1">
      <c r="A299" s="48" t="s">
        <v>375</v>
      </c>
      <c r="B299" s="61">
        <v>4.001002001E+18</v>
      </c>
      <c r="C299" s="49"/>
      <c r="D299" s="49">
        <v>659505339.46000004</v>
      </c>
      <c r="E299" s="49">
        <f t="shared" si="5"/>
        <v>659505339.46000004</v>
      </c>
      <c r="G299" s="51"/>
    </row>
    <row r="300" spans="1:7" s="50" customFormat="1">
      <c r="A300" s="48" t="s">
        <v>376</v>
      </c>
      <c r="B300" s="61">
        <v>4.001002001E+18</v>
      </c>
      <c r="C300" s="49"/>
      <c r="D300" s="49">
        <v>599550308.55999994</v>
      </c>
      <c r="E300" s="49">
        <f t="shared" si="5"/>
        <v>599550308.55999994</v>
      </c>
      <c r="G300" s="51"/>
    </row>
    <row r="301" spans="1:7" s="50" customFormat="1">
      <c r="A301" s="48" t="s">
        <v>376</v>
      </c>
      <c r="B301" s="61">
        <v>4.001002001E+18</v>
      </c>
      <c r="C301" s="49"/>
      <c r="D301" s="49"/>
      <c r="E301" s="49">
        <f t="shared" si="5"/>
        <v>0</v>
      </c>
      <c r="G301" s="51"/>
    </row>
    <row r="302" spans="1:7" s="50" customFormat="1">
      <c r="A302" s="48" t="s">
        <v>377</v>
      </c>
      <c r="B302" s="61">
        <v>4.001002001E+18</v>
      </c>
      <c r="C302" s="49"/>
      <c r="D302" s="49">
        <v>59955030.899999999</v>
      </c>
      <c r="E302" s="49">
        <f t="shared" si="5"/>
        <v>59955030.899999999</v>
      </c>
      <c r="G302" s="51"/>
    </row>
    <row r="303" spans="1:7" s="50" customFormat="1">
      <c r="A303" s="48" t="s">
        <v>377</v>
      </c>
      <c r="B303" s="61">
        <v>4.001002001E+18</v>
      </c>
      <c r="C303" s="49"/>
      <c r="D303" s="49"/>
      <c r="E303" s="49">
        <f t="shared" si="5"/>
        <v>0</v>
      </c>
      <c r="G303" s="51"/>
    </row>
    <row r="304" spans="1:7" s="65" customFormat="1">
      <c r="A304" s="62" t="s">
        <v>509</v>
      </c>
      <c r="B304" s="63">
        <v>4.002E+18</v>
      </c>
      <c r="C304" s="64"/>
      <c r="D304" s="64">
        <v>30408165599.919998</v>
      </c>
      <c r="E304" s="64">
        <f t="shared" si="5"/>
        <v>30408165599.919998</v>
      </c>
      <c r="G304" s="66"/>
    </row>
    <row r="305" spans="1:7" s="50" customFormat="1">
      <c r="A305" s="48" t="s">
        <v>378</v>
      </c>
      <c r="B305" s="61">
        <v>4.002001E+18</v>
      </c>
      <c r="C305" s="49"/>
      <c r="D305" s="49">
        <v>28452196639.25</v>
      </c>
      <c r="E305" s="49">
        <f t="shared" si="5"/>
        <v>28452196639.25</v>
      </c>
      <c r="G305" s="51"/>
    </row>
    <row r="306" spans="1:7" s="50" customFormat="1">
      <c r="A306" s="48" t="s">
        <v>379</v>
      </c>
      <c r="B306" s="61">
        <v>4.002001E+18</v>
      </c>
      <c r="C306" s="49"/>
      <c r="D306" s="49">
        <v>28452196639.25</v>
      </c>
      <c r="E306" s="49">
        <f t="shared" si="5"/>
        <v>28452196639.25</v>
      </c>
      <c r="G306" s="51"/>
    </row>
    <row r="307" spans="1:7" s="50" customFormat="1">
      <c r="A307" s="48" t="s">
        <v>379</v>
      </c>
      <c r="B307" s="61">
        <v>4.002001E+18</v>
      </c>
      <c r="C307" s="49"/>
      <c r="D307" s="49"/>
      <c r="E307" s="49">
        <f t="shared" si="5"/>
        <v>0</v>
      </c>
      <c r="G307" s="51"/>
    </row>
    <row r="308" spans="1:7" s="50" customFormat="1">
      <c r="A308" s="48" t="s">
        <v>380</v>
      </c>
      <c r="B308" s="61">
        <v>4.002001001E+18</v>
      </c>
      <c r="C308" s="49"/>
      <c r="D308" s="49">
        <v>1760948097.9300001</v>
      </c>
      <c r="E308" s="49">
        <f t="shared" si="5"/>
        <v>1760948097.9300001</v>
      </c>
      <c r="G308" s="51"/>
    </row>
    <row r="309" spans="1:7" s="50" customFormat="1">
      <c r="A309" s="48" t="s">
        <v>381</v>
      </c>
      <c r="B309" s="61">
        <v>4.002001001E+18</v>
      </c>
      <c r="C309" s="49"/>
      <c r="D309" s="49">
        <v>655181924.74000001</v>
      </c>
      <c r="E309" s="49">
        <f t="shared" si="5"/>
        <v>655181924.74000001</v>
      </c>
      <c r="G309" s="51"/>
    </row>
    <row r="310" spans="1:7" s="50" customFormat="1">
      <c r="A310" s="48" t="s">
        <v>381</v>
      </c>
      <c r="B310" s="61">
        <v>4.002001001E+18</v>
      </c>
      <c r="C310" s="49"/>
      <c r="D310" s="49"/>
      <c r="E310" s="49">
        <f t="shared" si="5"/>
        <v>0</v>
      </c>
      <c r="G310" s="51"/>
    </row>
    <row r="311" spans="1:7" s="50" customFormat="1">
      <c r="A311" s="48" t="s">
        <v>382</v>
      </c>
      <c r="B311" s="61">
        <v>4.002001001E+18</v>
      </c>
      <c r="C311" s="49"/>
      <c r="D311" s="49">
        <v>1105766173.1900001</v>
      </c>
      <c r="E311" s="49">
        <f t="shared" si="5"/>
        <v>1105766173.1900001</v>
      </c>
      <c r="G311" s="51"/>
    </row>
    <row r="312" spans="1:7" s="50" customFormat="1">
      <c r="A312" s="48" t="s">
        <v>382</v>
      </c>
      <c r="B312" s="61">
        <v>4.002001001E+18</v>
      </c>
      <c r="C312" s="49"/>
      <c r="D312" s="49"/>
      <c r="E312" s="49">
        <f t="shared" si="5"/>
        <v>0</v>
      </c>
      <c r="G312" s="51"/>
    </row>
    <row r="313" spans="1:7" s="50" customFormat="1">
      <c r="A313" s="48" t="s">
        <v>383</v>
      </c>
      <c r="B313" s="61">
        <v>4.002001002E+18</v>
      </c>
      <c r="C313" s="49"/>
      <c r="D313" s="49">
        <v>156279530.40000001</v>
      </c>
      <c r="E313" s="49">
        <f t="shared" si="5"/>
        <v>156279530.40000001</v>
      </c>
      <c r="G313" s="51"/>
    </row>
    <row r="314" spans="1:7" s="50" customFormat="1">
      <c r="A314" s="48" t="s">
        <v>384</v>
      </c>
      <c r="B314" s="61">
        <v>4.002001002E+18</v>
      </c>
      <c r="C314" s="49"/>
      <c r="D314" s="49">
        <v>156279530.40000001</v>
      </c>
      <c r="E314" s="49">
        <f t="shared" si="5"/>
        <v>156279530.40000001</v>
      </c>
      <c r="G314" s="51"/>
    </row>
    <row r="315" spans="1:7" s="50" customFormat="1">
      <c r="A315" s="48" t="s">
        <v>384</v>
      </c>
      <c r="B315" s="61">
        <v>4.002001002E+18</v>
      </c>
      <c r="C315" s="49"/>
      <c r="D315" s="49"/>
      <c r="E315" s="49">
        <f t="shared" si="5"/>
        <v>0</v>
      </c>
      <c r="G315" s="51"/>
    </row>
    <row r="316" spans="1:7" s="50" customFormat="1">
      <c r="A316" s="48" t="s">
        <v>385</v>
      </c>
      <c r="B316" s="61">
        <v>4.002001004E+18</v>
      </c>
      <c r="C316" s="49"/>
      <c r="D316" s="49">
        <v>38741332.340000004</v>
      </c>
      <c r="E316" s="49">
        <f t="shared" si="5"/>
        <v>38741332.340000004</v>
      </c>
      <c r="G316" s="51"/>
    </row>
    <row r="317" spans="1:7" s="50" customFormat="1">
      <c r="A317" s="48" t="s">
        <v>386</v>
      </c>
      <c r="B317" s="61">
        <v>4.002001004E+18</v>
      </c>
      <c r="C317" s="49"/>
      <c r="D317" s="49">
        <v>307961235</v>
      </c>
      <c r="E317" s="49">
        <f t="shared" si="5"/>
        <v>307961235</v>
      </c>
      <c r="G317" s="51"/>
    </row>
    <row r="318" spans="1:7" s="50" customFormat="1">
      <c r="A318" s="48" t="s">
        <v>386</v>
      </c>
      <c r="B318" s="61">
        <v>4.002001004E+18</v>
      </c>
      <c r="C318" s="49"/>
      <c r="D318" s="49"/>
      <c r="E318" s="49">
        <f t="shared" si="5"/>
        <v>0</v>
      </c>
      <c r="G318" s="51"/>
    </row>
    <row r="319" spans="1:7" s="50" customFormat="1">
      <c r="A319" s="48" t="s">
        <v>387</v>
      </c>
      <c r="B319" s="61">
        <v>4.002001004E+18</v>
      </c>
      <c r="C319" s="49"/>
      <c r="D319" s="49">
        <v>-180594910.94999999</v>
      </c>
      <c r="E319" s="49">
        <f t="shared" si="5"/>
        <v>-180594910.94999999</v>
      </c>
      <c r="G319" s="51"/>
    </row>
    <row r="320" spans="1:7" s="50" customFormat="1">
      <c r="A320" s="48" t="s">
        <v>387</v>
      </c>
      <c r="B320" s="61">
        <v>4.002001004E+18</v>
      </c>
      <c r="C320" s="49"/>
      <c r="D320" s="49"/>
      <c r="E320" s="49">
        <f t="shared" si="5"/>
        <v>0</v>
      </c>
      <c r="G320" s="51"/>
    </row>
    <row r="321" spans="1:7" s="50" customFormat="1">
      <c r="A321" s="48" t="s">
        <v>388</v>
      </c>
      <c r="B321" s="61">
        <v>4.002001004E+18</v>
      </c>
      <c r="C321" s="49"/>
      <c r="D321" s="49">
        <v>145064737.41999999</v>
      </c>
      <c r="E321" s="49">
        <f t="shared" si="5"/>
        <v>145064737.41999999</v>
      </c>
      <c r="G321" s="51"/>
    </row>
    <row r="322" spans="1:7" s="50" customFormat="1">
      <c r="A322" s="48" t="s">
        <v>388</v>
      </c>
      <c r="B322" s="61">
        <v>4.002001004E+18</v>
      </c>
      <c r="C322" s="49"/>
      <c r="D322" s="49"/>
      <c r="E322" s="49">
        <f t="shared" si="5"/>
        <v>0</v>
      </c>
      <c r="G322" s="51"/>
    </row>
    <row r="323" spans="1:7" s="50" customFormat="1">
      <c r="A323" s="48" t="s">
        <v>389</v>
      </c>
      <c r="B323" s="61">
        <v>4.002001004E+18</v>
      </c>
      <c r="C323" s="49"/>
      <c r="D323" s="49">
        <v>-233689729.13</v>
      </c>
      <c r="E323" s="49">
        <f t="shared" si="5"/>
        <v>-233689729.13</v>
      </c>
      <c r="G323" s="51"/>
    </row>
    <row r="324" spans="1:7" s="50" customFormat="1">
      <c r="A324" s="48" t="s">
        <v>389</v>
      </c>
      <c r="B324" s="61">
        <v>4.002001004E+18</v>
      </c>
      <c r="C324" s="49"/>
      <c r="D324" s="49"/>
      <c r="E324" s="49">
        <f t="shared" si="5"/>
        <v>0</v>
      </c>
      <c r="G324" s="51"/>
    </row>
    <row r="325" spans="1:7">
      <c r="A325" s="5" t="s">
        <v>390</v>
      </c>
      <c r="B325" s="5"/>
      <c r="C325" s="5"/>
      <c r="D325" s="6">
        <v>97875656427.729996</v>
      </c>
      <c r="E325" s="6">
        <v>97875656427.729996</v>
      </c>
    </row>
    <row r="326" spans="1:7">
      <c r="A326" s="5" t="s">
        <v>391</v>
      </c>
      <c r="B326" s="5"/>
      <c r="C326" s="5"/>
      <c r="D326" s="6">
        <v>97875656427.729996</v>
      </c>
      <c r="E326" s="6">
        <v>97875656427.729996</v>
      </c>
    </row>
    <row r="327" spans="1:7" s="65" customFormat="1">
      <c r="A327" s="62"/>
      <c r="B327" s="67" t="s">
        <v>405</v>
      </c>
      <c r="C327" s="68"/>
      <c r="D327" s="68">
        <f>+D304-D292-D289</f>
        <v>-2.86102294921875E-6</v>
      </c>
      <c r="E327" s="68">
        <f>+E304-E292-(E289-C289)</f>
        <v>-2.86102294921875E-6</v>
      </c>
      <c r="G327" s="66"/>
    </row>
  </sheetData>
  <customSheetViews>
    <customSheetView guid="{F3648BCD-1CED-4BBB-AE63-37BDB925883F}" showAutoFilter="1">
      <pane ySplit="6" topLeftCell="A7" activePane="bottomLeft" state="frozen"/>
      <selection pane="bottomLeft" activeCell="A231" sqref="A231"/>
      <pageMargins left="0.7" right="0.7" top="0.75" bottom="0.75" header="0.3" footer="0.3"/>
      <autoFilter ref="A6:E268" xr:uid="{D828687D-3A29-4843-A2E7-5005E4BE7484}"/>
    </customSheetView>
    <customSheetView guid="{61A52113-890E-4C3B-ADC2-27DE1001C942}" showAutoFilter="1">
      <pane ySplit="6" topLeftCell="A7" activePane="bottomLeft" state="frozen"/>
      <selection pane="bottomLeft" activeCell="A231" sqref="A231"/>
      <pageMargins left="0.7" right="0.7" top="0.75" bottom="0.75" header="0.3" footer="0.3"/>
      <autoFilter ref="A6:E268" xr:uid="{155714A8-CEDA-4C58-9E77-E40FEDD32377}"/>
    </customSheetView>
  </customSheetView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70C0"/>
    <pageSetUpPr fitToPage="1"/>
  </sheetPr>
  <dimension ref="B2:K48"/>
  <sheetViews>
    <sheetView showGridLines="0" tabSelected="1" zoomScale="80" zoomScaleNormal="80" zoomScaleSheetLayoutView="80" workbookViewId="0">
      <pane ySplit="15" topLeftCell="A31" activePane="bottomLeft" state="frozen"/>
      <selection pane="bottomLeft" activeCell="H50" sqref="H50"/>
    </sheetView>
  </sheetViews>
  <sheetFormatPr baseColWidth="10" defaultColWidth="11.44140625" defaultRowHeight="15.6"/>
  <cols>
    <col min="1" max="1" width="3.33203125" style="81" customWidth="1"/>
    <col min="2" max="2" width="41.6640625" style="81" customWidth="1"/>
    <col min="3" max="3" width="19.5546875" style="81" customWidth="1"/>
    <col min="4" max="4" width="21.109375" style="99" customWidth="1"/>
    <col min="5" max="5" width="21.88671875" style="81" customWidth="1"/>
    <col min="6" max="6" width="21.21875" style="81" customWidth="1"/>
    <col min="7" max="7" width="15.44140625" style="81" bestFit="1" customWidth="1"/>
    <col min="8" max="8" width="17.6640625" style="81" customWidth="1"/>
    <col min="9" max="9" width="16.6640625" style="81" customWidth="1"/>
    <col min="10" max="11" width="18.88671875" style="81" bestFit="1" customWidth="1"/>
    <col min="12" max="12" width="13.5546875" style="81" bestFit="1" customWidth="1"/>
    <col min="13" max="16384" width="11.44140625" style="81"/>
  </cols>
  <sheetData>
    <row r="2" spans="2:11">
      <c r="B2" s="104"/>
      <c r="C2" s="104"/>
      <c r="D2" s="107"/>
      <c r="E2" s="104"/>
      <c r="F2" s="104"/>
      <c r="G2" s="104"/>
      <c r="H2" s="104"/>
      <c r="I2" s="104"/>
      <c r="J2" s="104"/>
      <c r="K2" s="104"/>
    </row>
    <row r="7" spans="2:11">
      <c r="B7" s="105"/>
      <c r="C7" s="105"/>
      <c r="D7" s="108"/>
      <c r="E7" s="105"/>
      <c r="F7" s="105"/>
      <c r="G7" s="105"/>
      <c r="H7" s="105"/>
      <c r="I7" s="105"/>
      <c r="J7" s="105"/>
      <c r="K7" s="105"/>
    </row>
    <row r="8" spans="2:11">
      <c r="B8" s="100"/>
      <c r="F8" s="101" t="s">
        <v>120</v>
      </c>
    </row>
    <row r="9" spans="2:11">
      <c r="B9" s="401" t="s">
        <v>21</v>
      </c>
      <c r="C9" s="401"/>
      <c r="D9" s="401"/>
      <c r="E9" s="401"/>
      <c r="F9" s="401"/>
    </row>
    <row r="10" spans="2:11">
      <c r="B10" s="401" t="s">
        <v>27</v>
      </c>
      <c r="C10" s="401"/>
      <c r="D10" s="401"/>
      <c r="E10" s="401"/>
      <c r="F10" s="401"/>
    </row>
    <row r="11" spans="2:11">
      <c r="B11" s="381" t="s">
        <v>638</v>
      </c>
      <c r="C11" s="82"/>
      <c r="D11" s="109"/>
      <c r="E11" s="82"/>
      <c r="F11" s="82"/>
    </row>
    <row r="12" spans="2:11">
      <c r="B12" s="381" t="s">
        <v>635</v>
      </c>
      <c r="C12" s="82"/>
      <c r="D12" s="379"/>
      <c r="E12" s="82"/>
      <c r="F12" s="82"/>
    </row>
    <row r="13" spans="2:11">
      <c r="B13" s="403" t="s">
        <v>468</v>
      </c>
      <c r="C13" s="403"/>
      <c r="D13" s="403"/>
      <c r="E13" s="403"/>
      <c r="F13" s="403"/>
    </row>
    <row r="14" spans="2:11" ht="7.5" customHeight="1"/>
    <row r="15" spans="2:11" ht="45" customHeight="1">
      <c r="B15" s="404" t="s">
        <v>2</v>
      </c>
      <c r="C15" s="405"/>
      <c r="D15" s="406"/>
      <c r="E15" s="194">
        <v>44651</v>
      </c>
      <c r="F15" s="194">
        <v>44561</v>
      </c>
    </row>
    <row r="16" spans="2:11" ht="10.95" customHeight="1">
      <c r="B16" s="196"/>
      <c r="C16" s="161"/>
      <c r="D16" s="197"/>
      <c r="E16" s="195"/>
      <c r="F16" s="195"/>
    </row>
    <row r="17" spans="2:9">
      <c r="B17" s="198" t="s">
        <v>510</v>
      </c>
      <c r="C17" s="83"/>
      <c r="D17" s="199" t="s">
        <v>122</v>
      </c>
      <c r="E17" s="157">
        <f>+SUMIF(CLASIFICACION!B:B,'Activo Neto'!B17,CLASIFICACION!G:G)</f>
        <v>905625323.01000023</v>
      </c>
      <c r="F17" s="157">
        <f>+SUMIF(CLASIFICACION!B:B,'Activo Neto'!B17,CLASIFICACION!H:H)</f>
        <v>7274639933.4099998</v>
      </c>
    </row>
    <row r="18" spans="2:9">
      <c r="B18" s="200"/>
      <c r="C18" s="85"/>
      <c r="D18" s="199"/>
      <c r="E18" s="157"/>
      <c r="F18" s="157"/>
    </row>
    <row r="19" spans="2:9">
      <c r="B19" s="198" t="s">
        <v>123</v>
      </c>
      <c r="C19" s="84"/>
      <c r="D19" s="199" t="s">
        <v>124</v>
      </c>
      <c r="E19" s="157">
        <f>+SUMIF(CLASIFICACION!B:B,'Activo Neto'!B19,CLASIFICACION!G:G)</f>
        <v>109055461930.82988</v>
      </c>
      <c r="F19" s="157">
        <f>+SUMIF(CLASIFICACION!B:B,'Activo Neto'!B19,CLASIFICACION!H:H)</f>
        <v>124680811150.15982</v>
      </c>
      <c r="G19" s="385"/>
      <c r="H19" s="102"/>
      <c r="I19" s="102"/>
    </row>
    <row r="20" spans="2:9">
      <c r="B20" s="198"/>
      <c r="C20" s="84"/>
      <c r="D20" s="201"/>
      <c r="E20" s="157"/>
      <c r="F20" s="157"/>
      <c r="H20" s="102"/>
      <c r="I20" s="102"/>
    </row>
    <row r="21" spans="2:9">
      <c r="B21" s="198" t="s">
        <v>469</v>
      </c>
      <c r="C21" s="84"/>
      <c r="D21" s="201"/>
      <c r="E21" s="157">
        <f>+SUMIF(CLASIFICACION!B:B,'Activo Neto'!B21,CLASIFICACION!G:G)-CLASIFICACION!G277</f>
        <v>3380913.9499999993</v>
      </c>
      <c r="F21" s="157">
        <f>+SUMIF(CLASIFICACION!B:B,'Activo Neto'!B21,CLASIFICACION!H:H)-CLASIFICACION!H277</f>
        <v>182827.55000000028</v>
      </c>
      <c r="G21" s="385"/>
      <c r="H21" s="102"/>
      <c r="I21" s="102"/>
    </row>
    <row r="22" spans="2:9">
      <c r="B22" s="198"/>
      <c r="C22" s="84"/>
      <c r="D22" s="201"/>
      <c r="E22" s="157"/>
      <c r="F22" s="157"/>
      <c r="H22" s="102"/>
      <c r="I22" s="102"/>
    </row>
    <row r="23" spans="2:9">
      <c r="B23" s="200" t="s">
        <v>22</v>
      </c>
      <c r="C23" s="106"/>
      <c r="D23" s="202"/>
      <c r="E23" s="158">
        <f>+SUM(E17:E22)</f>
        <v>109964468167.78987</v>
      </c>
      <c r="F23" s="158">
        <f>+SUM(F17:F22)</f>
        <v>131955633911.11983</v>
      </c>
    </row>
    <row r="24" spans="2:9">
      <c r="B24" s="200"/>
      <c r="C24" s="86"/>
      <c r="D24" s="203"/>
      <c r="E24" s="157"/>
      <c r="F24" s="157"/>
      <c r="H24" s="103"/>
    </row>
    <row r="25" spans="2:9">
      <c r="B25" s="200"/>
      <c r="C25" s="86"/>
      <c r="D25" s="203"/>
      <c r="E25" s="157"/>
      <c r="F25" s="157"/>
      <c r="H25" s="103"/>
    </row>
    <row r="26" spans="2:9">
      <c r="B26" s="198" t="s">
        <v>125</v>
      </c>
      <c r="C26" s="87"/>
      <c r="D26" s="204" t="s">
        <v>126</v>
      </c>
      <c r="E26" s="157">
        <f>-SUMIF(CLASIFICACION!B:B,'Activo Neto'!B26,CLASIFICACION!G:G)</f>
        <v>-257.52</v>
      </c>
      <c r="F26" s="157">
        <f>-SUMIF(CLASIFICACION!B:B,'Activo Neto'!B26,CLASIFICACION!H:H)</f>
        <v>-261.27</v>
      </c>
      <c r="H26" s="103"/>
    </row>
    <row r="27" spans="2:9">
      <c r="B27" s="198"/>
      <c r="C27" s="84"/>
      <c r="D27" s="204"/>
      <c r="E27" s="157"/>
      <c r="F27" s="157"/>
      <c r="H27" s="103"/>
    </row>
    <row r="28" spans="2:9">
      <c r="B28" s="198" t="s">
        <v>127</v>
      </c>
      <c r="C28" s="84"/>
      <c r="D28" s="204" t="s">
        <v>128</v>
      </c>
      <c r="E28" s="157">
        <f>-SUMIF(CLASIFICACION!B:B,'Activo Neto'!B28,CLASIFICACION!G:G)</f>
        <v>-206772102.35999998</v>
      </c>
      <c r="F28" s="157">
        <f>-SUMIF(CLASIFICACION!B:B,'Activo Neto'!B28,CLASIFICACION!H:H)</f>
        <v>-244724831.09999999</v>
      </c>
      <c r="G28" s="385"/>
      <c r="H28" s="102"/>
    </row>
    <row r="29" spans="2:9">
      <c r="B29" s="200"/>
      <c r="C29" s="84"/>
      <c r="D29" s="204"/>
      <c r="E29" s="157"/>
      <c r="F29" s="157"/>
      <c r="H29" s="102"/>
    </row>
    <row r="30" spans="2:9">
      <c r="B30" s="198" t="s">
        <v>23</v>
      </c>
      <c r="C30" s="84"/>
      <c r="D30" s="203"/>
      <c r="E30" s="157">
        <f>-SUMIF(CLASIFICACION!B:B,'Activo Neto'!B30,CLASIFICACION!G:G)</f>
        <v>0</v>
      </c>
      <c r="F30" s="157">
        <f>-SUMIF(CLASIFICACION!B:B,'Activo Neto'!B30,CLASIFICACION!H:H)</f>
        <v>0</v>
      </c>
      <c r="H30" s="102"/>
    </row>
    <row r="31" spans="2:9">
      <c r="B31" s="200"/>
      <c r="C31" s="84"/>
      <c r="D31" s="203"/>
      <c r="E31" s="157"/>
      <c r="F31" s="157"/>
      <c r="H31" s="102"/>
    </row>
    <row r="32" spans="2:9">
      <c r="B32" s="200" t="s">
        <v>24</v>
      </c>
      <c r="C32" s="86"/>
      <c r="D32" s="203"/>
      <c r="E32" s="158">
        <f>+SUM(E23:E31)</f>
        <v>109757695807.90987</v>
      </c>
      <c r="F32" s="158">
        <f>+SUM(F23:F31)</f>
        <v>131710908818.74982</v>
      </c>
      <c r="G32" s="103"/>
      <c r="H32" s="385"/>
    </row>
    <row r="33" spans="2:9">
      <c r="B33" s="200" t="s">
        <v>25</v>
      </c>
      <c r="C33" s="85"/>
      <c r="D33" s="204"/>
      <c r="E33" s="159">
        <v>102980.10123159</v>
      </c>
      <c r="F33" s="159">
        <v>124908.8159</v>
      </c>
    </row>
    <row r="34" spans="2:9">
      <c r="B34" s="205" t="s">
        <v>26</v>
      </c>
      <c r="C34" s="206"/>
      <c r="D34" s="207"/>
      <c r="E34" s="160">
        <v>1065814.6039410001</v>
      </c>
      <c r="F34" s="160">
        <v>1054456.4676999999</v>
      </c>
      <c r="H34" s="102"/>
    </row>
    <row r="35" spans="2:9">
      <c r="B35" s="88"/>
      <c r="C35" s="89"/>
      <c r="D35" s="110"/>
      <c r="E35" s="90"/>
      <c r="F35" s="90"/>
      <c r="G35" s="386"/>
    </row>
    <row r="36" spans="2:9" ht="15" customHeight="1">
      <c r="B36" s="402" t="s">
        <v>167</v>
      </c>
      <c r="C36" s="402"/>
      <c r="D36" s="402"/>
      <c r="E36" s="402"/>
      <c r="F36" s="402"/>
      <c r="G36" s="91"/>
      <c r="H36" s="91"/>
      <c r="I36" s="91"/>
    </row>
    <row r="37" spans="2:9" ht="15" customHeight="1">
      <c r="G37" s="91"/>
      <c r="H37" s="91"/>
      <c r="I37" s="91"/>
    </row>
    <row r="38" spans="2:9" ht="7.5" customHeight="1">
      <c r="B38" s="92"/>
    </row>
    <row r="39" spans="2:9" ht="7.5" customHeight="1">
      <c r="B39" s="92"/>
      <c r="F39" s="93"/>
    </row>
    <row r="40" spans="2:9" ht="7.5" customHeight="1">
      <c r="B40" s="92"/>
      <c r="F40" s="93"/>
    </row>
    <row r="41" spans="2:9" ht="7.5" customHeight="1">
      <c r="B41" s="92"/>
      <c r="F41" s="93"/>
    </row>
    <row r="42" spans="2:9" ht="7.5" customHeight="1">
      <c r="B42" s="92"/>
      <c r="F42" s="93"/>
    </row>
    <row r="43" spans="2:9" ht="7.5" customHeight="1">
      <c r="B43" s="92"/>
      <c r="F43" s="93"/>
    </row>
    <row r="44" spans="2:9">
      <c r="B44" s="92"/>
    </row>
    <row r="45" spans="2:9">
      <c r="B45" s="94"/>
      <c r="C45" s="94"/>
      <c r="D45" s="95"/>
      <c r="E45" s="94"/>
    </row>
    <row r="46" spans="2:9" s="96" customFormat="1">
      <c r="B46" s="95" t="s">
        <v>16</v>
      </c>
      <c r="C46" s="94"/>
      <c r="D46" s="95" t="s">
        <v>15</v>
      </c>
      <c r="E46" s="95"/>
      <c r="F46" s="95" t="s">
        <v>107</v>
      </c>
    </row>
    <row r="47" spans="2:9" s="99" customFormat="1">
      <c r="B47" s="97" t="s">
        <v>6</v>
      </c>
      <c r="C47" s="98"/>
      <c r="D47" s="97" t="s">
        <v>14</v>
      </c>
      <c r="E47" s="97"/>
      <c r="F47" s="97" t="s">
        <v>13</v>
      </c>
    </row>
    <row r="48" spans="2:9" s="99" customFormat="1">
      <c r="B48" s="97"/>
      <c r="C48" s="97"/>
      <c r="D48" s="97"/>
      <c r="E48" s="97"/>
      <c r="F48" s="97"/>
    </row>
  </sheetData>
  <customSheetViews>
    <customSheetView guid="{F3648BCD-1CED-4BBB-AE63-37BDB925883F}" scale="80" showPageBreaks="1" showGridLines="0" printArea="1">
      <pane ySplit="7" topLeftCell="A8" activePane="bottomLeft" state="frozen"/>
      <selection pane="bottomLeft" activeCell="G9" sqref="G9"/>
      <colBreaks count="1" manualBreakCount="1">
        <brk id="7" max="1048575" man="1"/>
      </colBreaks>
      <pageMargins left="0.7" right="0.7" top="0.75" bottom="0.75" header="0.3" footer="0.3"/>
      <pageSetup paperSize="9" scale="46" orientation="portrait" r:id="rId1"/>
    </customSheetView>
    <customSheetView guid="{61A52113-890E-4C3B-ADC2-27DE1001C942}" scale="80" showGridLines="0" fitToPage="1">
      <pane ySplit="8" topLeftCell="A9" activePane="bottomLeft" state="frozen"/>
      <selection pane="bottomLeft" activeCell="B10" sqref="B10"/>
      <colBreaks count="1" manualBreakCount="1">
        <brk id="6" max="1048575" man="1"/>
      </colBreaks>
      <pageMargins left="0.7" right="0.7" top="0.75" bottom="0.75" header="0.3" footer="0.3"/>
      <pageSetup paperSize="9" scale="60" fitToHeight="0" orientation="portrait" r:id="rId2"/>
    </customSheetView>
    <customSheetView guid="{5FCC9217-B3E9-4B91-A943-5F21728EBEE9}" scale="80" showPageBreaks="1" showGridLines="0" printArea="1">
      <pane ySplit="7" topLeftCell="A8" activePane="bottomLeft" state="frozen"/>
      <selection pane="bottomLeft" activeCell="B7" sqref="B7:G72"/>
      <colBreaks count="1" manualBreakCount="1">
        <brk id="7" max="1048575" man="1"/>
      </colBreaks>
      <pageMargins left="0.7" right="0.7" top="0.75" bottom="0.75" header="0.3" footer="0.3"/>
      <pageSetup paperSize="9" scale="46" orientation="portrait" r:id="rId3"/>
    </customSheetView>
    <customSheetView guid="{7015FC6D-0680-4B00-AA0E-B83DA1D0B666}" scale="80" showPageBreaks="1" showGridLines="0" printArea="1">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4"/>
    </customSheetView>
    <customSheetView guid="{B9F63820-5C32-455A-BC9D-0BE84D6B0867}" scale="80" showGridLines="0" state="hidden">
      <pane ySplit="7" topLeftCell="A62" activePane="bottomLeft" state="frozen"/>
      <selection pane="bottomLeft" activeCell="F77" sqref="F77"/>
      <colBreaks count="1" manualBreakCount="1">
        <brk id="7" max="1048575" man="1"/>
      </colBreaks>
      <pageMargins left="0.7" right="0.7" top="0.75" bottom="0.75" header="0.3" footer="0.3"/>
      <pageSetup paperSize="9" scale="46" orientation="portrait" r:id="rId5"/>
    </customSheetView>
  </customSheetViews>
  <mergeCells count="5">
    <mergeCell ref="B9:F9"/>
    <mergeCell ref="B36:F36"/>
    <mergeCell ref="B10:F10"/>
    <mergeCell ref="B13:F13"/>
    <mergeCell ref="B15:D15"/>
  </mergeCells>
  <hyperlinks>
    <hyperlink ref="F8" location="Índice!A1" display="Índice" xr:uid="{00000000-0004-0000-0200-000000000000}"/>
  </hyperlinks>
  <pageMargins left="0.7" right="0.7" top="0.75" bottom="0.75" header="0.3" footer="0.3"/>
  <pageSetup paperSize="9" scale="60" fitToHeight="0" orientation="portrait" r:id="rId6"/>
  <colBreaks count="1" manualBreakCount="1">
    <brk id="6" max="1048575" man="1"/>
  </colBreaks>
  <drawing r:id="rId7"/>
  <legacyDrawing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M43"/>
  <sheetViews>
    <sheetView showGridLines="0" zoomScale="80" zoomScaleNormal="80" zoomScaleSheetLayoutView="90" workbookViewId="0">
      <pane ySplit="15" topLeftCell="A16" activePane="bottomLeft" state="frozen"/>
      <selection pane="bottomLeft" activeCell="A16" sqref="A16"/>
    </sheetView>
  </sheetViews>
  <sheetFormatPr baseColWidth="10" defaultColWidth="11.44140625" defaultRowHeight="15.6"/>
  <cols>
    <col min="1" max="1" width="2" style="81" customWidth="1"/>
    <col min="2" max="2" width="60.44140625" style="81" customWidth="1"/>
    <col min="3" max="3" width="11.109375" style="81" customWidth="1"/>
    <col min="4" max="4" width="15.44140625" style="81" customWidth="1"/>
    <col min="5" max="5" width="5.77734375" style="117" customWidth="1"/>
    <col min="6" max="6" width="21.5546875" style="81" customWidth="1"/>
    <col min="7" max="7" width="20" style="81" customWidth="1"/>
    <col min="8" max="9" width="17.88671875" style="81" bestFit="1" customWidth="1"/>
    <col min="10" max="10" width="6.88671875" style="81" customWidth="1"/>
    <col min="11" max="16384" width="11.44140625" style="81"/>
  </cols>
  <sheetData>
    <row r="1" spans="2:13">
      <c r="D1" s="99"/>
      <c r="E1" s="81"/>
    </row>
    <row r="2" spans="2:13">
      <c r="B2" s="104"/>
      <c r="C2" s="104"/>
      <c r="D2" s="107"/>
      <c r="E2" s="104"/>
      <c r="F2" s="104"/>
      <c r="G2" s="104"/>
      <c r="H2" s="104"/>
      <c r="I2" s="104"/>
      <c r="J2" s="104"/>
      <c r="K2" s="104"/>
      <c r="L2" s="104"/>
      <c r="M2" s="104"/>
    </row>
    <row r="3" spans="2:13">
      <c r="D3" s="99"/>
      <c r="E3" s="81"/>
    </row>
    <row r="4" spans="2:13">
      <c r="D4" s="99"/>
      <c r="E4" s="81"/>
    </row>
    <row r="5" spans="2:13">
      <c r="D5" s="99"/>
      <c r="E5" s="81"/>
    </row>
    <row r="6" spans="2:13">
      <c r="D6" s="99"/>
      <c r="E6" s="81"/>
    </row>
    <row r="7" spans="2:13">
      <c r="B7" s="105"/>
      <c r="C7" s="105"/>
      <c r="D7" s="108"/>
      <c r="E7" s="105"/>
      <c r="F7" s="105"/>
      <c r="G7" s="105"/>
      <c r="H7" s="105"/>
      <c r="I7" s="105"/>
      <c r="J7" s="105"/>
      <c r="K7" s="105"/>
      <c r="L7" s="105"/>
      <c r="M7" s="105"/>
    </row>
    <row r="8" spans="2:13" ht="14.4" customHeight="1">
      <c r="B8" s="111"/>
      <c r="C8" s="112"/>
      <c r="D8" s="112"/>
      <c r="E8" s="112"/>
      <c r="F8" s="112"/>
      <c r="G8" s="101" t="s">
        <v>120</v>
      </c>
      <c r="H8" s="113"/>
      <c r="I8" s="113"/>
      <c r="J8" s="113"/>
    </row>
    <row r="9" spans="2:13">
      <c r="B9" s="401" t="s">
        <v>21</v>
      </c>
      <c r="C9" s="401"/>
      <c r="D9" s="401"/>
      <c r="E9" s="401"/>
      <c r="F9" s="401"/>
      <c r="G9" s="401"/>
      <c r="H9" s="113"/>
      <c r="I9" s="113"/>
      <c r="J9" s="113"/>
    </row>
    <row r="10" spans="2:13">
      <c r="B10" s="401" t="s">
        <v>28</v>
      </c>
      <c r="C10" s="401"/>
      <c r="D10" s="401"/>
      <c r="E10" s="401"/>
      <c r="F10" s="401"/>
      <c r="G10" s="401"/>
      <c r="H10" s="113"/>
      <c r="I10" s="113"/>
      <c r="J10" s="113"/>
    </row>
    <row r="11" spans="2:13">
      <c r="B11" s="382" t="s">
        <v>638</v>
      </c>
      <c r="C11" s="82"/>
      <c r="D11" s="82"/>
      <c r="E11" s="82"/>
      <c r="F11" s="82"/>
      <c r="G11" s="82"/>
      <c r="H11" s="82"/>
      <c r="I11" s="82"/>
      <c r="J11" s="82"/>
      <c r="K11" s="82"/>
    </row>
    <row r="12" spans="2:13">
      <c r="B12" s="389" t="s">
        <v>637</v>
      </c>
      <c r="C12" s="82"/>
      <c r="D12" s="82"/>
      <c r="E12" s="82"/>
      <c r="F12" s="82"/>
      <c r="G12" s="82"/>
      <c r="H12" s="82"/>
      <c r="I12" s="82"/>
      <c r="J12" s="82"/>
      <c r="K12" s="82"/>
    </row>
    <row r="13" spans="2:13">
      <c r="B13" s="403" t="s">
        <v>468</v>
      </c>
      <c r="C13" s="403"/>
      <c r="D13" s="403"/>
      <c r="E13" s="403"/>
      <c r="F13" s="403"/>
      <c r="G13" s="114"/>
      <c r="H13" s="82"/>
      <c r="I13" s="82"/>
    </row>
    <row r="14" spans="2:13">
      <c r="B14" s="407"/>
      <c r="C14" s="407"/>
      <c r="D14" s="407"/>
      <c r="E14" s="407"/>
      <c r="F14" s="407"/>
      <c r="G14" s="407"/>
      <c r="H14" s="82"/>
      <c r="I14" s="82"/>
    </row>
    <row r="15" spans="2:13" ht="21.75" customHeight="1">
      <c r="B15" s="177" t="s">
        <v>9</v>
      </c>
      <c r="C15" s="190"/>
      <c r="D15" s="190"/>
      <c r="E15" s="185"/>
      <c r="F15" s="156">
        <v>44651</v>
      </c>
      <c r="G15" s="156">
        <v>44286</v>
      </c>
      <c r="H15" s="116"/>
      <c r="I15" s="117"/>
      <c r="J15" s="117"/>
    </row>
    <row r="16" spans="2:13" s="118" customFormat="1">
      <c r="B16" s="178"/>
      <c r="C16" s="119"/>
      <c r="D16" s="119"/>
      <c r="E16" s="186"/>
      <c r="F16" s="171"/>
      <c r="G16" s="171"/>
      <c r="H16" s="120"/>
      <c r="I16" s="121"/>
      <c r="J16" s="121"/>
    </row>
    <row r="17" spans="1:10" ht="15" customHeight="1">
      <c r="A17" s="122"/>
      <c r="B17" s="179" t="s">
        <v>129</v>
      </c>
      <c r="C17" s="123"/>
      <c r="D17" s="124" t="s">
        <v>408</v>
      </c>
      <c r="E17" s="187"/>
      <c r="F17" s="172">
        <f>+SUMIF(CLASIFICACION!B:B,B17,CLASIFICACION!G:G)</f>
        <v>1799689430.27</v>
      </c>
      <c r="G17" s="172">
        <v>889010771</v>
      </c>
      <c r="H17" s="125"/>
      <c r="I17" s="117"/>
      <c r="J17" s="117"/>
    </row>
    <row r="18" spans="1:10" ht="15" customHeight="1">
      <c r="A18" s="122"/>
      <c r="B18" s="179" t="s">
        <v>8</v>
      </c>
      <c r="C18" s="126"/>
      <c r="D18" s="127"/>
      <c r="E18" s="187"/>
      <c r="F18" s="172">
        <f>+SUMIF(CLASIFICACION!B:B,B18,CLASIFICACION!G:G)</f>
        <v>156279530.40000001</v>
      </c>
      <c r="G18" s="172">
        <v>5154735</v>
      </c>
      <c r="H18" s="125"/>
      <c r="I18" s="128"/>
      <c r="J18" s="117"/>
    </row>
    <row r="19" spans="1:10">
      <c r="A19" s="122"/>
      <c r="B19" s="180" t="s">
        <v>130</v>
      </c>
      <c r="C19" s="129"/>
      <c r="D19" s="130" t="s">
        <v>131</v>
      </c>
      <c r="E19" s="187"/>
      <c r="F19" s="172">
        <f>+SUMIF(CLASIFICACION!B:B,B19,CLASIFICACION!G:G)-SUMIF(CLASIFICACION!B:B,B28,CLASIFICACION!G:G)</f>
        <v>5839435.4199981689</v>
      </c>
      <c r="G19" s="172">
        <v>2324056</v>
      </c>
      <c r="H19" s="131"/>
      <c r="I19" s="128"/>
      <c r="J19" s="117"/>
    </row>
    <row r="20" spans="1:10">
      <c r="A20" s="122"/>
      <c r="B20" s="180"/>
      <c r="C20" s="129"/>
      <c r="D20" s="129"/>
      <c r="E20" s="187"/>
      <c r="F20" s="173"/>
      <c r="G20" s="173"/>
      <c r="H20" s="117"/>
      <c r="I20" s="128"/>
      <c r="J20" s="117"/>
    </row>
    <row r="21" spans="1:10" s="100" customFormat="1" ht="15" customHeight="1">
      <c r="A21" s="122"/>
      <c r="B21" s="181" t="s">
        <v>18</v>
      </c>
      <c r="C21" s="123"/>
      <c r="D21" s="123"/>
      <c r="E21" s="187"/>
      <c r="F21" s="174">
        <f>+SUM(F17:F20)</f>
        <v>1961808396.0899982</v>
      </c>
      <c r="G21" s="174">
        <f>+SUM(G17:G20)</f>
        <v>896489562</v>
      </c>
      <c r="H21" s="132"/>
      <c r="I21" s="133"/>
      <c r="J21" s="132"/>
    </row>
    <row r="22" spans="1:10" s="100" customFormat="1" ht="15" customHeight="1">
      <c r="A22" s="134"/>
      <c r="B22" s="181"/>
      <c r="C22" s="123"/>
      <c r="D22" s="123"/>
      <c r="E22" s="187"/>
      <c r="F22" s="174"/>
      <c r="G22" s="174"/>
      <c r="H22" s="132"/>
      <c r="I22" s="133"/>
      <c r="J22" s="132"/>
    </row>
    <row r="23" spans="1:10" ht="21.75" customHeight="1">
      <c r="B23" s="182" t="s">
        <v>10</v>
      </c>
      <c r="C23" s="115"/>
      <c r="D23" s="115"/>
      <c r="E23" s="188"/>
      <c r="F23" s="175"/>
      <c r="G23" s="175"/>
      <c r="H23" s="116"/>
      <c r="I23" s="117"/>
      <c r="J23" s="117"/>
    </row>
    <row r="24" spans="1:10" ht="15" customHeight="1">
      <c r="A24" s="122"/>
      <c r="B24" s="180"/>
      <c r="C24" s="129"/>
      <c r="D24" s="129"/>
      <c r="E24" s="187"/>
      <c r="F24" s="173"/>
      <c r="G24" s="173"/>
      <c r="H24" s="117"/>
      <c r="I24" s="128"/>
      <c r="J24" s="117"/>
    </row>
    <row r="25" spans="1:10" ht="15" customHeight="1">
      <c r="A25" s="122"/>
      <c r="B25" s="180" t="s">
        <v>113</v>
      </c>
      <c r="C25" s="129"/>
      <c r="D25" s="130"/>
      <c r="E25" s="187"/>
      <c r="F25" s="172">
        <f>-SUMIF(CLASIFICACION!B:B,B25,CLASIFICACION!G:G)</f>
        <v>-659505339.45999992</v>
      </c>
      <c r="G25" s="172">
        <v>-318310309</v>
      </c>
      <c r="H25" s="117"/>
      <c r="I25" s="128"/>
      <c r="J25" s="117"/>
    </row>
    <row r="26" spans="1:10" ht="15" customHeight="1">
      <c r="A26" s="122"/>
      <c r="B26" s="180" t="s">
        <v>511</v>
      </c>
      <c r="C26" s="129"/>
      <c r="D26" s="129"/>
      <c r="E26" s="187"/>
      <c r="F26" s="172">
        <f>-SUMIF(CLASIFICACION!B:B,B26,CLASIFICACION!G:G)</f>
        <v>-3102088</v>
      </c>
      <c r="G26" s="172">
        <v>0</v>
      </c>
      <c r="H26" s="117"/>
      <c r="I26" s="128"/>
      <c r="J26" s="117"/>
    </row>
    <row r="27" spans="1:10" ht="15" customHeight="1">
      <c r="A27" s="135"/>
      <c r="B27" s="179" t="s">
        <v>17</v>
      </c>
      <c r="C27" s="126"/>
      <c r="D27" s="126"/>
      <c r="E27" s="192"/>
      <c r="F27" s="172">
        <f>-SUMIF(CLASIFICACION!B:B,B27,CLASIFICACION!G:G)</f>
        <v>0</v>
      </c>
      <c r="G27" s="172">
        <v>0</v>
      </c>
      <c r="H27" s="128"/>
      <c r="I27" s="117"/>
      <c r="J27" s="117"/>
    </row>
    <row r="28" spans="1:10" ht="15" customHeight="1">
      <c r="A28" s="136"/>
      <c r="B28" s="183" t="s">
        <v>132</v>
      </c>
      <c r="C28" s="137"/>
      <c r="D28" s="144"/>
      <c r="E28" s="193"/>
      <c r="F28" s="172">
        <v>0</v>
      </c>
      <c r="G28" s="172">
        <v>0</v>
      </c>
      <c r="H28" s="117"/>
      <c r="I28" s="128"/>
      <c r="J28" s="117"/>
    </row>
    <row r="29" spans="1:10" ht="15" customHeight="1">
      <c r="A29" s="136"/>
      <c r="B29" s="183"/>
      <c r="C29" s="137"/>
      <c r="D29" s="137"/>
      <c r="E29" s="193"/>
      <c r="F29" s="173"/>
      <c r="G29" s="173"/>
      <c r="H29" s="117"/>
      <c r="I29" s="128"/>
      <c r="J29" s="117"/>
    </row>
    <row r="30" spans="1:10" ht="15" customHeight="1">
      <c r="A30" s="122"/>
      <c r="B30" s="181" t="s">
        <v>19</v>
      </c>
      <c r="C30" s="123"/>
      <c r="D30" s="144" t="s">
        <v>133</v>
      </c>
      <c r="E30" s="187"/>
      <c r="F30" s="174">
        <f>+SUM(F24:F29)</f>
        <v>-662607427.45999992</v>
      </c>
      <c r="G30" s="174">
        <f>+SUM(G24:G29)</f>
        <v>-318310309</v>
      </c>
      <c r="H30" s="128"/>
      <c r="I30" s="117"/>
      <c r="J30" s="117"/>
    </row>
    <row r="31" spans="1:10" ht="15" customHeight="1">
      <c r="A31" s="122"/>
      <c r="B31" s="181"/>
      <c r="C31" s="123"/>
      <c r="D31" s="123"/>
      <c r="E31" s="187"/>
      <c r="F31" s="174"/>
      <c r="G31" s="174"/>
      <c r="H31" s="128"/>
      <c r="I31" s="117"/>
      <c r="J31" s="117"/>
    </row>
    <row r="32" spans="1:10" ht="15" customHeight="1">
      <c r="A32" s="122"/>
      <c r="B32" s="184" t="s">
        <v>587</v>
      </c>
      <c r="C32" s="191"/>
      <c r="D32" s="191"/>
      <c r="E32" s="189"/>
      <c r="F32" s="176">
        <f>+F21+F30</f>
        <v>1299200968.6299982</v>
      </c>
      <c r="G32" s="176">
        <f>+G21+G30</f>
        <v>578179253</v>
      </c>
      <c r="H32" s="128"/>
      <c r="I32" s="131"/>
      <c r="J32" s="117"/>
    </row>
    <row r="33" spans="2:11" ht="15" customHeight="1">
      <c r="F33" s="138"/>
      <c r="I33" s="117"/>
      <c r="J33" s="117"/>
      <c r="K33" s="117"/>
    </row>
    <row r="34" spans="2:11" ht="15" customHeight="1">
      <c r="B34" s="402" t="s">
        <v>171</v>
      </c>
      <c r="C34" s="402"/>
      <c r="D34" s="402"/>
      <c r="E34" s="402"/>
      <c r="F34" s="402"/>
      <c r="G34" s="402"/>
      <c r="J34" s="139"/>
    </row>
    <row r="35" spans="2:11" ht="15" customHeight="1">
      <c r="B35" s="140"/>
      <c r="C35" s="140"/>
      <c r="D35" s="140"/>
      <c r="E35" s="141"/>
      <c r="F35" s="139"/>
      <c r="H35" s="92"/>
      <c r="J35" s="142"/>
    </row>
    <row r="36" spans="2:11">
      <c r="B36" s="92" t="s">
        <v>165</v>
      </c>
      <c r="C36" s="92"/>
      <c r="D36" s="92"/>
      <c r="E36" s="143"/>
      <c r="H36" s="92"/>
      <c r="J36" s="142"/>
    </row>
    <row r="37" spans="2:11">
      <c r="B37" s="92"/>
      <c r="C37" s="92"/>
      <c r="D37" s="92"/>
      <c r="E37" s="143"/>
      <c r="H37" s="92"/>
      <c r="J37" s="142"/>
    </row>
    <row r="38" spans="2:11">
      <c r="B38" s="92"/>
      <c r="C38" s="92"/>
      <c r="D38" s="92"/>
      <c r="E38" s="143"/>
      <c r="H38" s="92"/>
      <c r="J38" s="142"/>
    </row>
    <row r="39" spans="2:11">
      <c r="B39" s="92"/>
      <c r="C39" s="92"/>
      <c r="D39" s="92"/>
      <c r="E39" s="143"/>
      <c r="H39" s="92"/>
      <c r="J39" s="142"/>
    </row>
    <row r="40" spans="2:11">
      <c r="B40" s="92"/>
      <c r="C40" s="92"/>
      <c r="D40" s="92"/>
      <c r="E40" s="143"/>
      <c r="H40" s="92"/>
      <c r="J40" s="142"/>
    </row>
    <row r="41" spans="2:11">
      <c r="B41" s="92"/>
      <c r="C41" s="92"/>
      <c r="D41" s="92"/>
      <c r="E41" s="143"/>
      <c r="H41" s="92"/>
      <c r="J41" s="142"/>
    </row>
    <row r="42" spans="2:11" s="96" customFormat="1">
      <c r="B42" s="95" t="s">
        <v>16</v>
      </c>
      <c r="C42" s="94"/>
      <c r="D42" s="95" t="s">
        <v>15</v>
      </c>
      <c r="G42" s="95" t="s">
        <v>107</v>
      </c>
    </row>
    <row r="43" spans="2:11" s="99" customFormat="1">
      <c r="B43" s="97" t="s">
        <v>6</v>
      </c>
      <c r="C43" s="98"/>
      <c r="D43" s="97" t="s">
        <v>14</v>
      </c>
      <c r="G43" s="97" t="s">
        <v>13</v>
      </c>
    </row>
  </sheetData>
  <customSheetViews>
    <customSheetView guid="{F3648BCD-1CED-4BBB-AE63-37BDB925883F}"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67" orientation="portrait" r:id="rId1"/>
    </customSheetView>
    <customSheetView guid="{61A52113-890E-4C3B-ADC2-27DE1001C942}" scale="80" showGridLines="0" fitToPage="1">
      <pane ySplit="8" topLeftCell="A9" activePane="bottomLeft" state="frozen"/>
      <selection pane="bottomLeft" activeCell="B21" sqref="B21"/>
      <pageMargins left="0.48" right="0.39" top="0.74803149606299213" bottom="0.74803149606299213" header="0.31496062992125984" footer="0.31496062992125984"/>
      <printOptions horizontalCentered="1"/>
      <pageSetup paperSize="9" scale="66" orientation="portrait" r:id="rId2"/>
    </customSheetView>
    <customSheetView guid="{5FCC9217-B3E9-4B91-A943-5F21728EBEE9}" scale="80" showPageBreaks="1" showGridLines="0" fitToPage="1" printArea="1">
      <pane ySplit="6" topLeftCell="A70" activePane="bottomLeft" state="frozen"/>
      <selection pane="bottomLeft" activeCell="B6" sqref="B6:G79"/>
      <pageMargins left="0.48" right="0.39" top="0.74803149606299213" bottom="0.74803149606299213" header="0.31496062992125984" footer="0.31496062992125984"/>
      <printOptions horizontalCentered="1"/>
      <pageSetup paperSize="9" scale="52" orientation="portrait" r:id="rId3"/>
    </customSheetView>
    <customSheetView guid="{7015FC6D-0680-4B00-AA0E-B83DA1D0B666}" scale="80" showPageBreaks="1" showGridLines="0" fitToPage="1" printArea="1">
      <pane ySplit="6" topLeftCell="A37" activePane="bottomLeft" state="frozen"/>
      <selection pane="bottomLeft" activeCell="B2" sqref="B2:G2"/>
      <pageMargins left="0.48" right="0.39" top="0.74803149606299213" bottom="0.74803149606299213" header="0.31496062992125984" footer="0.31496062992125984"/>
      <printOptions horizontalCentered="1"/>
      <pageSetup paperSize="9" scale="52" orientation="portrait" r:id="rId4"/>
    </customSheetView>
    <customSheetView guid="{B9F63820-5C32-455A-BC9D-0BE84D6B0867}" scale="80" showGridLines="0" fitToPage="1" state="hidden">
      <pane ySplit="6" topLeftCell="A28" activePane="bottomLeft" state="frozen"/>
      <selection pane="bottomLeft" activeCell="F51" sqref="F51"/>
      <pageMargins left="0.48" right="0.39" top="0.74803149606299213" bottom="0.74803149606299213" header="0.31496062992125984" footer="0.31496062992125984"/>
      <printOptions horizontalCentered="1"/>
      <pageSetup paperSize="9" scale="55" orientation="portrait" r:id="rId5"/>
    </customSheetView>
  </customSheetViews>
  <mergeCells count="5">
    <mergeCell ref="B9:G9"/>
    <mergeCell ref="B34:G34"/>
    <mergeCell ref="B14:G14"/>
    <mergeCell ref="B10:G10"/>
    <mergeCell ref="B13:F13"/>
  </mergeCells>
  <hyperlinks>
    <hyperlink ref="G8" location="Índice!A1" display="Índice" xr:uid="{00000000-0004-0000-0300-000000000000}"/>
  </hyperlinks>
  <printOptions horizontalCentered="1"/>
  <pageMargins left="0.48" right="0.39" top="0.74803149606299213" bottom="0.74803149606299213" header="0.31496062992125984" footer="0.31496062992125984"/>
  <pageSetup paperSize="9" scale="66"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B1:O61"/>
  <sheetViews>
    <sheetView showGridLines="0" zoomScale="90" zoomScaleNormal="90" zoomScaleSheetLayoutView="80" workbookViewId="0">
      <pane ySplit="15" topLeftCell="A16" activePane="bottomLeft" state="frozen"/>
      <selection pane="bottomLeft" activeCell="A16" sqref="A16"/>
    </sheetView>
  </sheetViews>
  <sheetFormatPr baseColWidth="10" defaultColWidth="11.44140625" defaultRowHeight="15.6"/>
  <cols>
    <col min="1" max="1" width="3.33203125" style="81" customWidth="1"/>
    <col min="2" max="2" width="35.33203125" style="92" customWidth="1"/>
    <col min="3" max="3" width="14.77734375" style="81" customWidth="1"/>
    <col min="4" max="4" width="6.44140625" style="81" customWidth="1"/>
    <col min="5" max="5" width="6.33203125" style="81" customWidth="1"/>
    <col min="6" max="6" width="9.109375" style="81" customWidth="1"/>
    <col min="7" max="7" width="5.33203125" style="81" customWidth="1"/>
    <col min="8" max="8" width="14.88671875" style="81" customWidth="1"/>
    <col min="9" max="9" width="23.6640625" style="81" customWidth="1"/>
    <col min="10" max="10" width="17.44140625" style="81" bestFit="1" customWidth="1"/>
    <col min="11" max="11" width="17.5546875" style="81" bestFit="1" customWidth="1"/>
    <col min="12" max="12" width="15.44140625" style="81" bestFit="1" customWidth="1"/>
    <col min="13" max="15" width="15.109375" style="81" bestFit="1" customWidth="1"/>
    <col min="16" max="16384" width="11.44140625" style="81"/>
  </cols>
  <sheetData>
    <row r="1" spans="2:15">
      <c r="B1" s="81"/>
      <c r="D1" s="99"/>
    </row>
    <row r="2" spans="2:15">
      <c r="B2" s="104"/>
      <c r="C2" s="104"/>
      <c r="D2" s="107"/>
      <c r="E2" s="104"/>
      <c r="F2" s="104"/>
      <c r="G2" s="104"/>
      <c r="H2" s="104"/>
      <c r="I2" s="104"/>
      <c r="J2" s="104"/>
      <c r="K2" s="104"/>
      <c r="L2" s="104"/>
      <c r="M2" s="104"/>
      <c r="N2" s="104"/>
      <c r="O2" s="104"/>
    </row>
    <row r="3" spans="2:15">
      <c r="B3" s="81"/>
      <c r="D3" s="99"/>
    </row>
    <row r="4" spans="2:15">
      <c r="B4" s="81"/>
      <c r="D4" s="99"/>
    </row>
    <row r="5" spans="2:15">
      <c r="B5" s="81"/>
      <c r="D5" s="99"/>
    </row>
    <row r="6" spans="2:15">
      <c r="B6" s="81"/>
      <c r="D6" s="99"/>
    </row>
    <row r="7" spans="2:15">
      <c r="B7" s="105"/>
      <c r="C7" s="105"/>
      <c r="D7" s="108"/>
      <c r="E7" s="105"/>
      <c r="F7" s="105"/>
      <c r="G7" s="105"/>
      <c r="H7" s="105"/>
      <c r="I7" s="105"/>
      <c r="J7" s="105"/>
      <c r="K7" s="105"/>
      <c r="L7" s="105"/>
      <c r="M7" s="105"/>
      <c r="N7" s="105"/>
      <c r="O7" s="105"/>
    </row>
    <row r="8" spans="2:15">
      <c r="B8" s="111"/>
      <c r="C8" s="145"/>
      <c r="D8" s="145"/>
      <c r="E8" s="145"/>
      <c r="F8" s="145"/>
      <c r="G8" s="145"/>
      <c r="H8" s="145"/>
      <c r="I8" s="145"/>
      <c r="J8" s="145"/>
      <c r="K8" s="155" t="s">
        <v>120</v>
      </c>
    </row>
    <row r="9" spans="2:15" s="118" customFormat="1">
      <c r="B9" s="408" t="s">
        <v>21</v>
      </c>
      <c r="C9" s="408"/>
      <c r="D9" s="408"/>
      <c r="E9" s="408"/>
      <c r="F9" s="408"/>
      <c r="G9" s="408"/>
      <c r="H9" s="408"/>
      <c r="I9" s="408"/>
      <c r="J9" s="408"/>
      <c r="K9" s="408"/>
    </row>
    <row r="10" spans="2:15" s="118" customFormat="1">
      <c r="B10" s="409" t="s">
        <v>33</v>
      </c>
      <c r="C10" s="409"/>
      <c r="D10" s="409"/>
      <c r="E10" s="409"/>
      <c r="F10" s="409"/>
      <c r="G10" s="409"/>
      <c r="H10" s="409"/>
      <c r="I10" s="409"/>
      <c r="J10" s="409"/>
      <c r="K10" s="409"/>
    </row>
    <row r="11" spans="2:15" s="118" customFormat="1">
      <c r="B11" s="382" t="s">
        <v>638</v>
      </c>
      <c r="C11" s="82"/>
      <c r="D11" s="82"/>
      <c r="E11" s="82"/>
      <c r="F11" s="82"/>
      <c r="G11" s="82"/>
      <c r="H11" s="82"/>
      <c r="I11" s="82"/>
      <c r="J11" s="82"/>
      <c r="K11" s="82"/>
    </row>
    <row r="12" spans="2:15" s="118" customFormat="1">
      <c r="B12" s="381" t="s">
        <v>635</v>
      </c>
      <c r="C12" s="82"/>
      <c r="D12" s="82"/>
      <c r="E12" s="82"/>
      <c r="F12" s="82"/>
      <c r="G12" s="82"/>
      <c r="H12" s="82"/>
      <c r="I12" s="82"/>
      <c r="J12" s="82"/>
      <c r="K12" s="82"/>
    </row>
    <row r="13" spans="2:15" s="118" customFormat="1">
      <c r="B13" s="403" t="s">
        <v>468</v>
      </c>
      <c r="C13" s="403"/>
      <c r="D13" s="403"/>
      <c r="E13" s="403"/>
      <c r="F13" s="403"/>
      <c r="G13" s="114"/>
      <c r="H13" s="114"/>
      <c r="I13" s="114"/>
      <c r="J13" s="114"/>
      <c r="K13" s="114"/>
    </row>
    <row r="14" spans="2:15" s="118" customFormat="1">
      <c r="B14" s="146"/>
      <c r="C14" s="82"/>
      <c r="D14" s="82"/>
      <c r="E14" s="82"/>
      <c r="F14" s="82"/>
      <c r="G14" s="82"/>
      <c r="H14" s="82"/>
      <c r="I14" s="82"/>
      <c r="J14" s="82"/>
      <c r="K14" s="82"/>
    </row>
    <row r="15" spans="2:15" s="142" customFormat="1" ht="37.200000000000003" customHeight="1">
      <c r="B15" s="163" t="s">
        <v>12</v>
      </c>
      <c r="C15" s="410" t="s">
        <v>512</v>
      </c>
      <c r="D15" s="410"/>
      <c r="E15" s="410"/>
      <c r="F15" s="410" t="s">
        <v>7</v>
      </c>
      <c r="G15" s="410"/>
      <c r="H15" s="410"/>
      <c r="I15" s="163" t="s">
        <v>513</v>
      </c>
    </row>
    <row r="16" spans="2:15" s="142" customFormat="1" ht="35.1" customHeight="1">
      <c r="B16" s="168" t="s">
        <v>588</v>
      </c>
      <c r="C16" s="411">
        <f>+CLASIFICACION!H285+CLASIFICACION!H286</f>
        <v>127328043914.25</v>
      </c>
      <c r="D16" s="411"/>
      <c r="E16" s="411"/>
      <c r="F16" s="411">
        <f>+CLASIFICACION!H289</f>
        <v>4382864904.5</v>
      </c>
      <c r="G16" s="411"/>
      <c r="H16" s="411"/>
      <c r="I16" s="165">
        <f>+C16+F16</f>
        <v>131710908818.75</v>
      </c>
      <c r="J16" s="169"/>
      <c r="K16" s="384"/>
    </row>
    <row r="17" spans="2:15" s="142" customFormat="1" ht="35.1" customHeight="1">
      <c r="B17" s="162" t="s">
        <v>589</v>
      </c>
      <c r="C17" s="412">
        <v>0</v>
      </c>
      <c r="D17" s="412"/>
      <c r="E17" s="412"/>
      <c r="F17" s="412">
        <v>0</v>
      </c>
      <c r="G17" s="412"/>
      <c r="H17" s="412"/>
      <c r="I17" s="166"/>
      <c r="J17" s="169"/>
    </row>
    <row r="18" spans="2:15" s="149" customFormat="1" ht="35.1" customHeight="1">
      <c r="B18" s="167" t="s">
        <v>32</v>
      </c>
      <c r="C18" s="414">
        <f>+'BG 032022'!D287</f>
        <v>30410441742.759998</v>
      </c>
      <c r="D18" s="414"/>
      <c r="E18" s="414"/>
      <c r="F18" s="414">
        <v>0</v>
      </c>
      <c r="G18" s="414"/>
      <c r="H18" s="414"/>
      <c r="I18" s="166"/>
      <c r="J18" s="170"/>
      <c r="K18" s="151"/>
      <c r="L18" s="152"/>
    </row>
    <row r="19" spans="2:15" s="149" customFormat="1" ht="35.1" customHeight="1">
      <c r="B19" s="167" t="s">
        <v>31</v>
      </c>
      <c r="C19" s="415">
        <f>+'BG 032022'!D288</f>
        <v>-53662855722.230003</v>
      </c>
      <c r="D19" s="416"/>
      <c r="E19" s="417"/>
      <c r="F19" s="414">
        <v>0</v>
      </c>
      <c r="G19" s="414"/>
      <c r="H19" s="414"/>
      <c r="I19" s="166"/>
      <c r="J19" s="170"/>
      <c r="K19" s="153"/>
      <c r="L19" s="152"/>
    </row>
    <row r="20" spans="2:15" s="149" customFormat="1" ht="35.1" customHeight="1">
      <c r="B20" s="164" t="s">
        <v>590</v>
      </c>
      <c r="C20" s="412">
        <v>0</v>
      </c>
      <c r="D20" s="412"/>
      <c r="E20" s="412"/>
      <c r="F20" s="414">
        <f>+'Estado de Ingresos y Egresos'!F32</f>
        <v>1299200968.6299982</v>
      </c>
      <c r="G20" s="414"/>
      <c r="H20" s="414"/>
      <c r="I20" s="166"/>
      <c r="J20" s="170"/>
      <c r="L20" s="152"/>
    </row>
    <row r="21" spans="2:15" s="149" customFormat="1" ht="35.4" customHeight="1">
      <c r="B21" s="168" t="s">
        <v>591</v>
      </c>
      <c r="C21" s="411">
        <f>+SUM(C16:E20)</f>
        <v>104075629934.78</v>
      </c>
      <c r="D21" s="411"/>
      <c r="E21" s="411"/>
      <c r="F21" s="411">
        <f>+SUM(F16:H20)</f>
        <v>5682065873.1299982</v>
      </c>
      <c r="G21" s="411"/>
      <c r="H21" s="411"/>
      <c r="I21" s="147" t="s">
        <v>639</v>
      </c>
      <c r="J21" s="170"/>
      <c r="L21" s="152"/>
    </row>
    <row r="22" spans="2:15" s="149" customFormat="1" ht="35.1" customHeight="1">
      <c r="B22" s="162"/>
      <c r="C22" s="413"/>
      <c r="D22" s="413"/>
      <c r="E22" s="413"/>
      <c r="F22" s="413"/>
      <c r="G22" s="413"/>
      <c r="H22" s="413"/>
      <c r="I22" s="166">
        <f>+C21+F21</f>
        <v>109757695807.91</v>
      </c>
      <c r="J22" s="170"/>
      <c r="K22" s="154"/>
      <c r="M22" s="152"/>
      <c r="N22" s="152"/>
      <c r="O22" s="152"/>
    </row>
    <row r="23" spans="2:15">
      <c r="J23" s="103"/>
    </row>
    <row r="24" spans="2:15">
      <c r="B24" s="402" t="s">
        <v>167</v>
      </c>
      <c r="C24" s="402"/>
      <c r="D24" s="402"/>
      <c r="E24" s="402"/>
      <c r="F24" s="402"/>
      <c r="G24" s="402"/>
      <c r="H24" s="402"/>
      <c r="I24" s="402"/>
      <c r="J24" s="402"/>
      <c r="K24" s="402"/>
    </row>
    <row r="27" spans="2:15">
      <c r="B27" s="92" t="s">
        <v>165</v>
      </c>
    </row>
    <row r="32" spans="2:15" s="96" customFormat="1">
      <c r="B32" s="95" t="s">
        <v>16</v>
      </c>
      <c r="C32" s="94"/>
      <c r="E32" s="95" t="s">
        <v>15</v>
      </c>
      <c r="I32" s="95" t="s">
        <v>107</v>
      </c>
    </row>
    <row r="33" spans="2:9" s="99" customFormat="1">
      <c r="B33" s="97" t="s">
        <v>6</v>
      </c>
      <c r="C33" s="98"/>
      <c r="E33" s="97" t="s">
        <v>14</v>
      </c>
      <c r="I33" s="97" t="s">
        <v>13</v>
      </c>
    </row>
    <row r="61" spans="4:4">
      <c r="D61" s="81">
        <f>'Variacion del Activo Neto'!G9</f>
        <v>0</v>
      </c>
    </row>
  </sheetData>
  <customSheetViews>
    <customSheetView guid="{F3648BCD-1CED-4BBB-AE63-37BDB925883F}" scale="80" showPageBreaks="1" showGridLines="0" printArea="1">
      <pane ySplit="7" topLeftCell="A8" activePane="bottomLeft" state="frozen"/>
      <selection pane="bottomLeft" activeCell="N12" sqref="N12"/>
      <pageMargins left="0.75" right="0.75" top="1" bottom="1" header="0.5" footer="0.5"/>
      <pageSetup scale="47" orientation="portrait" r:id="rId1"/>
      <headerFooter alignWithMargins="0"/>
    </customSheetView>
    <customSheetView guid="{61A52113-890E-4C3B-ADC2-27DE1001C942}" scale="80" showGridLines="0" fitToPage="1">
      <pane ySplit="8" topLeftCell="A9" activePane="bottomLeft" state="frozen"/>
      <selection pane="bottomLeft" activeCell="J15" sqref="J15"/>
      <pageMargins left="1.1811023622047243" right="0.90551181102362199" top="0.74803149606299213" bottom="0" header="0.31496062992125984" footer="0"/>
      <pageSetup scale="56" fitToHeight="0" orientation="portrait" r:id="rId2"/>
      <headerFooter alignWithMargins="0"/>
    </customSheetView>
    <customSheetView guid="{5FCC9217-B3E9-4B91-A943-5F21728EBEE9}" scale="80" showPageBreaks="1" showGridLines="0" printArea="1">
      <pane ySplit="7" topLeftCell="A47" activePane="bottomLeft" state="frozen"/>
      <selection pane="bottomLeft" activeCell="K71" sqref="K71"/>
      <pageMargins left="0.75" right="0.75" top="1" bottom="1" header="0.5" footer="0.5"/>
      <pageSetup scale="47" orientation="portrait" r:id="rId3"/>
      <headerFooter alignWithMargins="0"/>
    </customSheetView>
    <customSheetView guid="{7015FC6D-0680-4B00-AA0E-B83DA1D0B666}" scale="80" showPageBreaks="1" showGridLines="0" printArea="1">
      <pane ySplit="7" topLeftCell="A8" activePane="bottomLeft" state="frozen"/>
      <selection pane="bottomLeft" activeCell="I11" sqref="I9:I11"/>
      <pageMargins left="0.75" right="0.75" top="1" bottom="1" header="0.5" footer="0.5"/>
      <pageSetup scale="47" orientation="portrait" r:id="rId4"/>
      <headerFooter alignWithMargins="0"/>
    </customSheetView>
    <customSheetView guid="{B9F63820-5C32-455A-BC9D-0BE84D6B0867}" scale="80" showGridLines="0" state="hidden">
      <pane ySplit="7" topLeftCell="A8" activePane="bottomLeft" state="frozen"/>
      <selection pane="bottomLeft" sqref="A1:K15"/>
      <pageMargins left="0.75" right="0.75" top="1" bottom="1" header="0.5" footer="0.5"/>
      <pageSetup scale="47" orientation="portrait" r:id="rId5"/>
      <headerFooter alignWithMargins="0"/>
    </customSheetView>
  </customSheetViews>
  <mergeCells count="20">
    <mergeCell ref="B24:K24"/>
    <mergeCell ref="C16:E16"/>
    <mergeCell ref="F16:H16"/>
    <mergeCell ref="C17:E17"/>
    <mergeCell ref="F22:H22"/>
    <mergeCell ref="F17:H17"/>
    <mergeCell ref="F18:H18"/>
    <mergeCell ref="F20:H20"/>
    <mergeCell ref="C18:E18"/>
    <mergeCell ref="C20:E20"/>
    <mergeCell ref="C22:E22"/>
    <mergeCell ref="F19:H19"/>
    <mergeCell ref="C19:E19"/>
    <mergeCell ref="C21:E21"/>
    <mergeCell ref="F21:H21"/>
    <mergeCell ref="B9:K9"/>
    <mergeCell ref="B10:K10"/>
    <mergeCell ref="C15:E15"/>
    <mergeCell ref="F15:H15"/>
    <mergeCell ref="B13:F13"/>
  </mergeCells>
  <hyperlinks>
    <hyperlink ref="K8" location="Índice!A1" display="Índice" xr:uid="{00000000-0004-0000-0400-000000000000}"/>
  </hyperlinks>
  <pageMargins left="1.1811023622047243" right="0.90551181102362199" top="0.74803149606299213" bottom="0" header="0.31496062992125984" footer="0"/>
  <pageSetup scale="56" fitToHeight="0" orientation="portrait" r:id="rId6"/>
  <headerFooter alignWithMargins="0"/>
  <drawing r:id="rId7"/>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0070C0"/>
    <pageSetUpPr fitToPage="1"/>
  </sheetPr>
  <dimension ref="B1:O44"/>
  <sheetViews>
    <sheetView showGridLines="0" zoomScale="80" zoomScaleNormal="80" zoomScaleSheetLayoutView="90" workbookViewId="0">
      <pane ySplit="15" topLeftCell="A16" activePane="bottomLeft" state="frozen"/>
      <selection pane="bottomLeft" activeCell="B26" sqref="B26"/>
    </sheetView>
  </sheetViews>
  <sheetFormatPr baseColWidth="10" defaultColWidth="11.44140625" defaultRowHeight="15.6"/>
  <cols>
    <col min="1" max="1" width="3.33203125" style="81" customWidth="1"/>
    <col min="2" max="2" width="52.5546875" style="92" customWidth="1"/>
    <col min="3" max="3" width="17" style="92" bestFit="1" customWidth="1"/>
    <col min="4" max="4" width="10.44140625" style="143" customWidth="1"/>
    <col min="5" max="5" width="21.109375" style="92" customWidth="1"/>
    <col min="6" max="6" width="20.6640625" style="103" customWidth="1"/>
    <col min="7" max="7" width="5.5546875" style="81" bestFit="1" customWidth="1"/>
    <col min="8" max="8" width="19" style="81" bestFit="1" customWidth="1"/>
    <col min="9" max="9" width="17.44140625" style="81" customWidth="1"/>
    <col min="10" max="10" width="19" style="81" bestFit="1" customWidth="1"/>
    <col min="11" max="16384" width="11.44140625" style="81"/>
  </cols>
  <sheetData>
    <row r="1" spans="2:15">
      <c r="B1" s="81"/>
      <c r="C1" s="81"/>
      <c r="D1" s="99"/>
      <c r="E1" s="81"/>
      <c r="F1" s="81"/>
    </row>
    <row r="2" spans="2:15">
      <c r="B2" s="104"/>
      <c r="C2" s="104"/>
      <c r="D2" s="107"/>
      <c r="E2" s="104"/>
      <c r="F2" s="104"/>
      <c r="G2" s="104"/>
      <c r="H2" s="104"/>
      <c r="I2" s="104"/>
      <c r="J2" s="104"/>
      <c r="K2" s="104"/>
      <c r="L2" s="104"/>
      <c r="M2" s="104"/>
      <c r="N2" s="104"/>
      <c r="O2" s="104"/>
    </row>
    <row r="3" spans="2:15">
      <c r="B3" s="81"/>
      <c r="C3" s="81"/>
      <c r="D3" s="99"/>
      <c r="E3" s="81"/>
      <c r="F3" s="81"/>
    </row>
    <row r="4" spans="2:15">
      <c r="B4" s="81"/>
      <c r="C4" s="81"/>
      <c r="D4" s="99"/>
      <c r="E4" s="81"/>
      <c r="F4" s="81"/>
    </row>
    <row r="5" spans="2:15">
      <c r="B5" s="81"/>
      <c r="C5" s="81"/>
      <c r="D5" s="99"/>
      <c r="E5" s="81"/>
      <c r="F5" s="81"/>
    </row>
    <row r="6" spans="2:15">
      <c r="B6" s="81"/>
      <c r="C6" s="81"/>
      <c r="D6" s="99"/>
      <c r="E6" s="81"/>
      <c r="F6" s="81"/>
    </row>
    <row r="7" spans="2:15">
      <c r="B7" s="105"/>
      <c r="C7" s="105"/>
      <c r="D7" s="108"/>
      <c r="E7" s="105"/>
      <c r="F7" s="105"/>
      <c r="G7" s="105"/>
      <c r="H7" s="105"/>
      <c r="I7" s="105"/>
      <c r="J7" s="105"/>
      <c r="K7" s="105"/>
      <c r="L7" s="105"/>
      <c r="M7" s="105"/>
      <c r="N7" s="105"/>
      <c r="O7" s="105"/>
    </row>
    <row r="8" spans="2:15">
      <c r="B8" s="209"/>
      <c r="F8" s="101" t="s">
        <v>120</v>
      </c>
    </row>
    <row r="9" spans="2:15" s="118" customFormat="1">
      <c r="B9" s="210" t="s">
        <v>21</v>
      </c>
      <c r="C9" s="210"/>
      <c r="D9" s="210"/>
      <c r="E9" s="210"/>
      <c r="F9" s="210"/>
      <c r="G9" s="210"/>
      <c r="H9" s="211"/>
      <c r="I9" s="211"/>
    </row>
    <row r="10" spans="2:15" s="118" customFormat="1">
      <c r="B10" s="212" t="s">
        <v>134</v>
      </c>
      <c r="C10" s="212"/>
      <c r="D10" s="212"/>
      <c r="E10" s="212"/>
      <c r="F10" s="212"/>
      <c r="G10" s="213"/>
      <c r="H10" s="213"/>
      <c r="I10" s="213"/>
    </row>
    <row r="11" spans="2:15" s="118" customFormat="1">
      <c r="B11" s="382" t="s">
        <v>638</v>
      </c>
      <c r="C11" s="82"/>
      <c r="D11" s="82"/>
      <c r="E11" s="82"/>
      <c r="F11" s="82"/>
      <c r="G11" s="82"/>
      <c r="H11" s="82"/>
      <c r="I11" s="82"/>
      <c r="J11" s="82"/>
      <c r="K11" s="82"/>
    </row>
    <row r="12" spans="2:15" s="118" customFormat="1">
      <c r="B12" s="389" t="s">
        <v>637</v>
      </c>
      <c r="C12" s="82"/>
      <c r="D12" s="82"/>
      <c r="E12" s="82"/>
      <c r="F12" s="82"/>
      <c r="G12" s="82"/>
      <c r="H12" s="82"/>
      <c r="I12" s="82"/>
      <c r="J12" s="82"/>
      <c r="K12" s="82"/>
    </row>
    <row r="13" spans="2:15">
      <c r="B13" s="403" t="s">
        <v>468</v>
      </c>
      <c r="C13" s="403"/>
      <c r="D13" s="403"/>
      <c r="E13" s="403"/>
      <c r="F13" s="403"/>
      <c r="G13" s="92"/>
    </row>
    <row r="14" spans="2:15">
      <c r="B14" s="214"/>
      <c r="C14" s="214"/>
      <c r="D14" s="214"/>
      <c r="E14" s="214"/>
      <c r="F14" s="214"/>
      <c r="G14" s="92"/>
    </row>
    <row r="15" spans="2:15" ht="45" customHeight="1">
      <c r="B15" s="229"/>
      <c r="C15" s="190"/>
      <c r="D15" s="190"/>
      <c r="E15" s="156">
        <v>44651</v>
      </c>
      <c r="F15" s="156">
        <v>44286</v>
      </c>
    </row>
    <row r="16" spans="2:15">
      <c r="B16" s="418"/>
      <c r="C16" s="419"/>
      <c r="D16" s="419"/>
      <c r="E16" s="244"/>
      <c r="F16" s="237"/>
    </row>
    <row r="17" spans="2:9" s="142" customFormat="1">
      <c r="B17" s="230" t="s">
        <v>29</v>
      </c>
      <c r="C17" s="148"/>
      <c r="D17" s="148"/>
      <c r="E17" s="245"/>
      <c r="F17" s="238"/>
    </row>
    <row r="18" spans="2:9" s="142" customFormat="1">
      <c r="B18" s="231"/>
      <c r="C18" s="148"/>
      <c r="D18" s="148"/>
      <c r="E18" s="245"/>
      <c r="F18" s="238"/>
    </row>
    <row r="19" spans="2:9" s="142" customFormat="1">
      <c r="B19" s="420" t="s">
        <v>30</v>
      </c>
      <c r="C19" s="421"/>
      <c r="D19" s="421"/>
      <c r="E19" s="239"/>
      <c r="F19" s="238"/>
    </row>
    <row r="20" spans="2:9" s="142" customFormat="1">
      <c r="B20" s="231" t="s">
        <v>640</v>
      </c>
      <c r="C20" s="150"/>
      <c r="D20" s="150"/>
      <c r="E20" s="239">
        <f>+'CA EF'!G311</f>
        <v>17430878085.009975</v>
      </c>
      <c r="F20" s="239">
        <v>-61082060458</v>
      </c>
      <c r="H20" s="169"/>
      <c r="I20" s="169"/>
    </row>
    <row r="21" spans="2:9" s="142" customFormat="1">
      <c r="B21" s="231" t="s">
        <v>186</v>
      </c>
      <c r="C21" s="148"/>
      <c r="D21" s="150"/>
      <c r="E21" s="239">
        <f>+'CA EF'!H311</f>
        <v>153081439.77000001</v>
      </c>
      <c r="F21" s="238">
        <v>894165506</v>
      </c>
      <c r="H21" s="169"/>
      <c r="I21" s="169"/>
    </row>
    <row r="22" spans="2:9" s="142" customFormat="1">
      <c r="B22" s="232" t="s">
        <v>168</v>
      </c>
      <c r="C22" s="150"/>
      <c r="D22" s="150"/>
      <c r="E22" s="239">
        <f>+'CA EF'!I311</f>
        <v>-697458068.19999993</v>
      </c>
      <c r="F22" s="239">
        <v>-215921264</v>
      </c>
    </row>
    <row r="23" spans="2:9" s="142" customFormat="1">
      <c r="B23" s="232" t="s">
        <v>656</v>
      </c>
      <c r="C23" s="148"/>
      <c r="D23" s="148"/>
      <c r="E23" s="239">
        <f>+'CA EF'!J311</f>
        <v>-3102088</v>
      </c>
      <c r="F23" s="238">
        <v>0</v>
      </c>
      <c r="G23" s="215"/>
      <c r="H23" s="226"/>
      <c r="I23" s="226"/>
    </row>
    <row r="24" spans="2:9" s="142" customFormat="1">
      <c r="B24" s="232"/>
      <c r="C24" s="148"/>
      <c r="D24" s="148"/>
      <c r="E24" s="239"/>
      <c r="F24" s="238"/>
      <c r="G24" s="215"/>
    </row>
    <row r="25" spans="2:9" s="217" customFormat="1">
      <c r="B25" s="420" t="s">
        <v>169</v>
      </c>
      <c r="C25" s="421"/>
      <c r="D25" s="421"/>
      <c r="E25" s="240">
        <f>+SUM(E20:E24)</f>
        <v>16883399368.579975</v>
      </c>
      <c r="F25" s="240">
        <f>+SUM(F20:F24)</f>
        <v>-60403816216</v>
      </c>
      <c r="G25" s="216"/>
      <c r="H25" s="387"/>
    </row>
    <row r="26" spans="2:9" s="142" customFormat="1">
      <c r="B26" s="231"/>
      <c r="C26" s="148"/>
      <c r="D26" s="150"/>
      <c r="E26" s="239"/>
      <c r="F26" s="238"/>
      <c r="G26" s="215"/>
    </row>
    <row r="27" spans="2:9" s="142" customFormat="1">
      <c r="B27" s="230" t="s">
        <v>114</v>
      </c>
      <c r="C27" s="150"/>
      <c r="D27" s="150"/>
      <c r="E27" s="239"/>
      <c r="F27" s="238"/>
      <c r="G27" s="215"/>
    </row>
    <row r="28" spans="2:9" s="142" customFormat="1">
      <c r="B28" s="233"/>
      <c r="C28" s="150"/>
      <c r="D28" s="150"/>
      <c r="E28" s="239"/>
      <c r="F28" s="238"/>
      <c r="G28" s="215"/>
    </row>
    <row r="29" spans="2:9" s="142" customFormat="1">
      <c r="B29" s="422" t="s">
        <v>31</v>
      </c>
      <c r="C29" s="423"/>
      <c r="D29" s="423"/>
      <c r="E29" s="239">
        <f>+'CA EF'!K311</f>
        <v>-53662855722.22998</v>
      </c>
      <c r="F29" s="239">
        <v>-34749610773</v>
      </c>
      <c r="G29" s="215"/>
      <c r="H29" s="384"/>
    </row>
    <row r="30" spans="2:9" s="142" customFormat="1">
      <c r="B30" s="234" t="s">
        <v>32</v>
      </c>
      <c r="C30" s="218"/>
      <c r="D30" s="148"/>
      <c r="E30" s="239">
        <f>+'CA EF'!L311</f>
        <v>30410441742.76001</v>
      </c>
      <c r="F30" s="239">
        <v>97893388091</v>
      </c>
      <c r="G30" s="215"/>
    </row>
    <row r="31" spans="2:9" s="142" customFormat="1">
      <c r="B31" s="234"/>
      <c r="C31" s="218"/>
      <c r="D31" s="150"/>
      <c r="E31" s="239"/>
      <c r="F31" s="239"/>
      <c r="G31" s="215"/>
    </row>
    <row r="32" spans="2:9" s="142" customFormat="1">
      <c r="B32" s="420" t="s">
        <v>170</v>
      </c>
      <c r="C32" s="421"/>
      <c r="D32" s="421"/>
      <c r="E32" s="240">
        <f>+SUM(E29:E31)</f>
        <v>-23252413979.469971</v>
      </c>
      <c r="F32" s="240">
        <f>+SUM(F29:F31)</f>
        <v>63143777318</v>
      </c>
      <c r="G32" s="215"/>
    </row>
    <row r="33" spans="2:11" s="142" customFormat="1">
      <c r="B33" s="235" t="s">
        <v>592</v>
      </c>
      <c r="C33" s="219"/>
      <c r="D33" s="219"/>
      <c r="E33" s="240">
        <f>+'Activo Neto'!F17</f>
        <v>7274639933.4099998</v>
      </c>
      <c r="F33" s="241">
        <v>638902453</v>
      </c>
      <c r="G33" s="215"/>
    </row>
    <row r="34" spans="2:11" s="142" customFormat="1">
      <c r="B34" s="388" t="s">
        <v>593</v>
      </c>
      <c r="C34" s="236"/>
      <c r="D34" s="236"/>
      <c r="E34" s="242">
        <f>+E25+E32+E33</f>
        <v>905625322.52000427</v>
      </c>
      <c r="F34" s="243">
        <f>+F25+F32+F33</f>
        <v>3378863555</v>
      </c>
      <c r="G34" s="220"/>
      <c r="H34" s="221">
        <f>+E34-'BG 032022'!E11</f>
        <v>-0.48999595642089844</v>
      </c>
      <c r="I34" s="221"/>
      <c r="J34" s="223"/>
    </row>
    <row r="35" spans="2:11" s="142" customFormat="1">
      <c r="B35" s="228"/>
      <c r="C35" s="224"/>
      <c r="D35" s="224"/>
      <c r="E35" s="225"/>
      <c r="F35" s="225"/>
      <c r="H35" s="226"/>
      <c r="I35" s="221"/>
      <c r="J35" s="222"/>
      <c r="K35" s="223"/>
    </row>
    <row r="36" spans="2:11" s="142" customFormat="1">
      <c r="B36" s="402" t="s">
        <v>171</v>
      </c>
      <c r="C36" s="402"/>
      <c r="D36" s="402"/>
      <c r="E36" s="402"/>
      <c r="F36" s="402"/>
      <c r="I36" s="222"/>
      <c r="J36" s="222"/>
      <c r="K36" s="223"/>
    </row>
    <row r="37" spans="2:11">
      <c r="E37" s="81"/>
      <c r="F37" s="81"/>
      <c r="I37" s="227"/>
      <c r="J37" s="227"/>
      <c r="K37" s="227"/>
    </row>
    <row r="38" spans="2:11">
      <c r="B38" s="92" t="s">
        <v>166</v>
      </c>
      <c r="C38" s="81"/>
      <c r="D38" s="141"/>
      <c r="E38" s="81"/>
      <c r="F38" s="81"/>
      <c r="G38" s="92"/>
      <c r="I38" s="223"/>
      <c r="J38" s="227"/>
      <c r="K38" s="227"/>
    </row>
    <row r="39" spans="2:11">
      <c r="C39" s="81"/>
      <c r="D39" s="141"/>
      <c r="E39" s="81"/>
      <c r="F39" s="81"/>
      <c r="G39" s="92"/>
      <c r="I39" s="223"/>
      <c r="J39" s="227"/>
      <c r="K39" s="227"/>
    </row>
    <row r="40" spans="2:11">
      <c r="C40" s="81"/>
      <c r="D40" s="141"/>
      <c r="E40" s="81"/>
      <c r="F40" s="81"/>
      <c r="G40" s="92"/>
      <c r="I40" s="223"/>
      <c r="J40" s="227"/>
      <c r="K40" s="227"/>
    </row>
    <row r="41" spans="2:11">
      <c r="C41" s="81"/>
      <c r="D41" s="141"/>
      <c r="E41" s="81"/>
      <c r="F41" s="81"/>
      <c r="G41" s="92"/>
      <c r="I41" s="223"/>
      <c r="J41" s="227"/>
      <c r="K41" s="227"/>
    </row>
    <row r="42" spans="2:11">
      <c r="E42" s="81"/>
      <c r="F42" s="81"/>
      <c r="G42" s="92"/>
      <c r="I42" s="142"/>
    </row>
    <row r="43" spans="2:11" s="96" customFormat="1">
      <c r="B43" s="95" t="s">
        <v>16</v>
      </c>
      <c r="D43" s="95" t="s">
        <v>15</v>
      </c>
      <c r="G43" s="95" t="s">
        <v>107</v>
      </c>
    </row>
    <row r="44" spans="2:11" s="99" customFormat="1">
      <c r="B44" s="97" t="s">
        <v>6</v>
      </c>
      <c r="D44" s="97" t="s">
        <v>14</v>
      </c>
      <c r="G44" s="97" t="s">
        <v>13</v>
      </c>
    </row>
  </sheetData>
  <customSheetViews>
    <customSheetView guid="{F3648BCD-1CED-4BBB-AE63-37BDB925883F}" scale="80" showPageBreaks="1" showGridLines="0" fitToPage="1" printArea="1">
      <pane ySplit="7" topLeftCell="A25" activePane="bottomLeft" state="frozen"/>
      <selection pane="bottomLeft" activeCell="B2" sqref="B2:G44"/>
      <pageMargins left="0.7" right="0.7" top="0.75" bottom="0.75" header="0.3" footer="0.3"/>
      <pageSetup paperSize="9" scale="68" fitToHeight="0" orientation="portrait" r:id="rId1"/>
    </customSheetView>
    <customSheetView guid="{61A52113-890E-4C3B-ADC2-27DE1001C942}" scale="80" showGridLines="0" fitToPage="1">
      <pane ySplit="8" topLeftCell="A9" activePane="bottomLeft" state="frozen"/>
      <selection pane="bottomLeft" activeCell="E27" sqref="E27"/>
      <pageMargins left="0.7" right="0.7" top="0.75" bottom="0.75" header="0.3" footer="0.3"/>
      <pageSetup paperSize="9" scale="69" fitToHeight="0" orientation="portrait" r:id="rId2"/>
    </customSheetView>
    <customSheetView guid="{5FCC9217-B3E9-4B91-A943-5F21728EBEE9}" scale="80" showPageBreaks="1" showGridLines="0" fitToPage="1" printArea="1" hiddenRows="1">
      <pane ySplit="7" topLeftCell="A33" activePane="bottomLeft" state="frozen"/>
      <selection pane="bottomLeft" activeCell="B7" sqref="B7:F42"/>
      <pageMargins left="0.7" right="0.7" top="0.75" bottom="0.75" header="0.3" footer="0.3"/>
      <pageSetup paperSize="9" scale="71" fitToHeight="0" orientation="portrait" r:id="rId3"/>
    </customSheetView>
    <customSheetView guid="{7015FC6D-0680-4B00-AA0E-B83DA1D0B666}" scale="80" showPageBreaks="1" showGridLines="0" fitToPage="1" printArea="1" hiddenRows="1">
      <pane ySplit="7" topLeftCell="A25" activePane="bottomLeft" state="frozen"/>
      <selection pane="bottomLeft" activeCell="B2" sqref="B2:G44"/>
      <pageMargins left="0.7" right="0.7" top="0.75" bottom="0.75" header="0.3" footer="0.3"/>
      <pageSetup paperSize="9" scale="71" fitToHeight="0" orientation="portrait" r:id="rId4"/>
    </customSheetView>
    <customSheetView guid="{B9F63820-5C32-455A-BC9D-0BE84D6B0867}" scale="80" showGridLines="0" fitToPage="1" hiddenRows="1" state="hidden">
      <pane ySplit="7" topLeftCell="A25" activePane="bottomLeft" state="frozen"/>
      <selection pane="bottomLeft" activeCell="B2" sqref="B2:G44"/>
      <pageMargins left="0.7" right="0.7" top="0.75" bottom="0.75" header="0.3" footer="0.3"/>
      <pageSetup paperSize="9" scale="71" fitToHeight="0" orientation="portrait" r:id="rId5"/>
    </customSheetView>
  </customSheetViews>
  <mergeCells count="7">
    <mergeCell ref="B16:D16"/>
    <mergeCell ref="B13:F13"/>
    <mergeCell ref="B32:D32"/>
    <mergeCell ref="B36:F36"/>
    <mergeCell ref="B19:D19"/>
    <mergeCell ref="B25:D25"/>
    <mergeCell ref="B29:D29"/>
  </mergeCells>
  <hyperlinks>
    <hyperlink ref="F8" location="Índice!A1" display="Índice" xr:uid="{00000000-0004-0000-0500-000000000000}"/>
  </hyperlinks>
  <pageMargins left="0.7" right="0.7" top="0.75" bottom="0.75" header="0.3" footer="0.3"/>
  <pageSetup paperSize="9" scale="69" fitToHeight="0"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D45E1-2522-49E0-814E-E9350B5173F0}">
  <sheetPr>
    <tabColor rgb="FFFFC000"/>
  </sheetPr>
  <dimension ref="A1:Z317"/>
  <sheetViews>
    <sheetView zoomScaleNormal="100" workbookViewId="0">
      <pane xSplit="6" ySplit="3" topLeftCell="G286" activePane="bottomRight" state="frozen"/>
      <selection activeCell="E32" sqref="E32"/>
      <selection pane="topRight" activeCell="E32" sqref="E32"/>
      <selection pane="bottomLeft" activeCell="E32" sqref="E32"/>
      <selection pane="bottomRight" activeCell="I304" sqref="I304"/>
    </sheetView>
  </sheetViews>
  <sheetFormatPr baseColWidth="10" defaultColWidth="9.109375" defaultRowHeight="15" customHeight="1"/>
  <cols>
    <col min="1" max="1" width="52.44140625" style="1" bestFit="1" customWidth="1"/>
    <col min="2" max="2" width="16" style="1" customWidth="1"/>
    <col min="3" max="3" width="16.44140625" style="1" bestFit="1" customWidth="1"/>
    <col min="4" max="4" width="15" style="1" bestFit="1" customWidth="1"/>
    <col min="5" max="5" width="16.5546875" style="1" bestFit="1" customWidth="1"/>
    <col min="6" max="6" width="14.109375" style="39" bestFit="1" customWidth="1"/>
    <col min="7" max="7" width="17.6640625" style="1" bestFit="1" customWidth="1"/>
    <col min="8" max="9" width="18.21875" style="1" bestFit="1" customWidth="1"/>
    <col min="10" max="10" width="13" style="1" bestFit="1" customWidth="1"/>
    <col min="11" max="11" width="13.77734375" style="1" bestFit="1" customWidth="1"/>
    <col min="12" max="12" width="13.109375" style="1" customWidth="1"/>
    <col min="13" max="13" width="14.44140625" style="1" bestFit="1" customWidth="1"/>
    <col min="14" max="14" width="15.88671875" style="1" bestFit="1" customWidth="1"/>
    <col min="15" max="248" width="9.109375" style="1"/>
    <col min="249" max="249" width="33.6640625" style="1" customWidth="1"/>
    <col min="250" max="250" width="16" style="1" customWidth="1"/>
    <col min="251" max="252" width="15" style="1" bestFit="1" customWidth="1"/>
    <col min="253" max="253" width="16.5546875" style="1" bestFit="1" customWidth="1"/>
    <col min="254" max="254" width="12.5546875" style="1" customWidth="1"/>
    <col min="255" max="255" width="17.5546875" style="1" bestFit="1" customWidth="1"/>
    <col min="256" max="257" width="18.109375" style="1" bestFit="1" customWidth="1"/>
    <col min="258" max="258" width="12.88671875" style="1" bestFit="1" customWidth="1"/>
    <col min="259" max="260" width="16.5546875" style="1" bestFit="1" customWidth="1"/>
    <col min="261" max="262" width="13.109375" style="1" bestFit="1" customWidth="1"/>
    <col min="263" max="263" width="15.5546875" style="1" bestFit="1" customWidth="1"/>
    <col min="264" max="264" width="13.6640625" style="1" bestFit="1" customWidth="1"/>
    <col min="265" max="267" width="12.33203125" style="1" bestFit="1" customWidth="1"/>
    <col min="268" max="268" width="17.5546875" style="1" bestFit="1" customWidth="1"/>
    <col min="269" max="269" width="12.33203125" style="1" bestFit="1" customWidth="1"/>
    <col min="270" max="270" width="13.44140625" style="1" bestFit="1" customWidth="1"/>
    <col min="271" max="504" width="9.109375" style="1"/>
    <col min="505" max="505" width="33.6640625" style="1" customWidth="1"/>
    <col min="506" max="506" width="16" style="1" customWidth="1"/>
    <col min="507" max="508" width="15" style="1" bestFit="1" customWidth="1"/>
    <col min="509" max="509" width="16.5546875" style="1" bestFit="1" customWidth="1"/>
    <col min="510" max="510" width="12.5546875" style="1" customWidth="1"/>
    <col min="511" max="511" width="17.5546875" style="1" bestFit="1" customWidth="1"/>
    <col min="512" max="513" width="18.109375" style="1" bestFit="1" customWidth="1"/>
    <col min="514" max="514" width="12.88671875" style="1" bestFit="1" customWidth="1"/>
    <col min="515" max="516" width="16.5546875" style="1" bestFit="1" customWidth="1"/>
    <col min="517" max="518" width="13.109375" style="1" bestFit="1" customWidth="1"/>
    <col min="519" max="519" width="15.5546875" style="1" bestFit="1" customWidth="1"/>
    <col min="520" max="520" width="13.6640625" style="1" bestFit="1" customWidth="1"/>
    <col min="521" max="523" width="12.33203125" style="1" bestFit="1" customWidth="1"/>
    <col min="524" max="524" width="17.5546875" style="1" bestFit="1" customWidth="1"/>
    <col min="525" max="525" width="12.33203125" style="1" bestFit="1" customWidth="1"/>
    <col min="526" max="526" width="13.44140625" style="1" bestFit="1" customWidth="1"/>
    <col min="527" max="760" width="9.109375" style="1"/>
    <col min="761" max="761" width="33.6640625" style="1" customWidth="1"/>
    <col min="762" max="762" width="16" style="1" customWidth="1"/>
    <col min="763" max="764" width="15" style="1" bestFit="1" customWidth="1"/>
    <col min="765" max="765" width="16.5546875" style="1" bestFit="1" customWidth="1"/>
    <col min="766" max="766" width="12.5546875" style="1" customWidth="1"/>
    <col min="767" max="767" width="17.5546875" style="1" bestFit="1" customWidth="1"/>
    <col min="768" max="769" width="18.109375" style="1" bestFit="1" customWidth="1"/>
    <col min="770" max="770" width="12.88671875" style="1" bestFit="1" customWidth="1"/>
    <col min="771" max="772" width="16.5546875" style="1" bestFit="1" customWidth="1"/>
    <col min="773" max="774" width="13.109375" style="1" bestFit="1" customWidth="1"/>
    <col min="775" max="775" width="15.5546875" style="1" bestFit="1" customWidth="1"/>
    <col min="776" max="776" width="13.6640625" style="1" bestFit="1" customWidth="1"/>
    <col min="777" max="779" width="12.33203125" style="1" bestFit="1" customWidth="1"/>
    <col min="780" max="780" width="17.5546875" style="1" bestFit="1" customWidth="1"/>
    <col min="781" max="781" width="12.33203125" style="1" bestFit="1" customWidth="1"/>
    <col min="782" max="782" width="13.44140625" style="1" bestFit="1" customWidth="1"/>
    <col min="783" max="1016" width="9.109375" style="1"/>
    <col min="1017" max="1017" width="33.6640625" style="1" customWidth="1"/>
    <col min="1018" max="1018" width="16" style="1" customWidth="1"/>
    <col min="1019" max="1020" width="15" style="1" bestFit="1" customWidth="1"/>
    <col min="1021" max="1021" width="16.5546875" style="1" bestFit="1" customWidth="1"/>
    <col min="1022" max="1022" width="12.5546875" style="1" customWidth="1"/>
    <col min="1023" max="1023" width="17.5546875" style="1" bestFit="1" customWidth="1"/>
    <col min="1024" max="1025" width="18.109375" style="1" bestFit="1" customWidth="1"/>
    <col min="1026" max="1026" width="12.88671875" style="1" bestFit="1" customWidth="1"/>
    <col min="1027" max="1028" width="16.5546875" style="1" bestFit="1" customWidth="1"/>
    <col min="1029" max="1030" width="13.109375" style="1" bestFit="1" customWidth="1"/>
    <col min="1031" max="1031" width="15.5546875" style="1" bestFit="1" customWidth="1"/>
    <col min="1032" max="1032" width="13.6640625" style="1" bestFit="1" customWidth="1"/>
    <col min="1033" max="1035" width="12.33203125" style="1" bestFit="1" customWidth="1"/>
    <col min="1036" max="1036" width="17.5546875" style="1" bestFit="1" customWidth="1"/>
    <col min="1037" max="1037" width="12.33203125" style="1" bestFit="1" customWidth="1"/>
    <col min="1038" max="1038" width="13.44140625" style="1" bestFit="1" customWidth="1"/>
    <col min="1039" max="1272" width="9.109375" style="1"/>
    <col min="1273" max="1273" width="33.6640625" style="1" customWidth="1"/>
    <col min="1274" max="1274" width="16" style="1" customWidth="1"/>
    <col min="1275" max="1276" width="15" style="1" bestFit="1" customWidth="1"/>
    <col min="1277" max="1277" width="16.5546875" style="1" bestFit="1" customWidth="1"/>
    <col min="1278" max="1278" width="12.5546875" style="1" customWidth="1"/>
    <col min="1279" max="1279" width="17.5546875" style="1" bestFit="1" customWidth="1"/>
    <col min="1280" max="1281" width="18.109375" style="1" bestFit="1" customWidth="1"/>
    <col min="1282" max="1282" width="12.88671875" style="1" bestFit="1" customWidth="1"/>
    <col min="1283" max="1284" width="16.5546875" style="1" bestFit="1" customWidth="1"/>
    <col min="1285" max="1286" width="13.109375" style="1" bestFit="1" customWidth="1"/>
    <col min="1287" max="1287" width="15.5546875" style="1" bestFit="1" customWidth="1"/>
    <col min="1288" max="1288" width="13.6640625" style="1" bestFit="1" customWidth="1"/>
    <col min="1289" max="1291" width="12.33203125" style="1" bestFit="1" customWidth="1"/>
    <col min="1292" max="1292" width="17.5546875" style="1" bestFit="1" customWidth="1"/>
    <col min="1293" max="1293" width="12.33203125" style="1" bestFit="1" customWidth="1"/>
    <col min="1294" max="1294" width="13.44140625" style="1" bestFit="1" customWidth="1"/>
    <col min="1295" max="1528" width="9.109375" style="1"/>
    <col min="1529" max="1529" width="33.6640625" style="1" customWidth="1"/>
    <col min="1530" max="1530" width="16" style="1" customWidth="1"/>
    <col min="1531" max="1532" width="15" style="1" bestFit="1" customWidth="1"/>
    <col min="1533" max="1533" width="16.5546875" style="1" bestFit="1" customWidth="1"/>
    <col min="1534" max="1534" width="12.5546875" style="1" customWidth="1"/>
    <col min="1535" max="1535" width="17.5546875" style="1" bestFit="1" customWidth="1"/>
    <col min="1536" max="1537" width="18.109375" style="1" bestFit="1" customWidth="1"/>
    <col min="1538" max="1538" width="12.88671875" style="1" bestFit="1" customWidth="1"/>
    <col min="1539" max="1540" width="16.5546875" style="1" bestFit="1" customWidth="1"/>
    <col min="1541" max="1542" width="13.109375" style="1" bestFit="1" customWidth="1"/>
    <col min="1543" max="1543" width="15.5546875" style="1" bestFit="1" customWidth="1"/>
    <col min="1544" max="1544" width="13.6640625" style="1" bestFit="1" customWidth="1"/>
    <col min="1545" max="1547" width="12.33203125" style="1" bestFit="1" customWidth="1"/>
    <col min="1548" max="1548" width="17.5546875" style="1" bestFit="1" customWidth="1"/>
    <col min="1549" max="1549" width="12.33203125" style="1" bestFit="1" customWidth="1"/>
    <col min="1550" max="1550" width="13.44140625" style="1" bestFit="1" customWidth="1"/>
    <col min="1551" max="1784" width="9.109375" style="1"/>
    <col min="1785" max="1785" width="33.6640625" style="1" customWidth="1"/>
    <col min="1786" max="1786" width="16" style="1" customWidth="1"/>
    <col min="1787" max="1788" width="15" style="1" bestFit="1" customWidth="1"/>
    <col min="1789" max="1789" width="16.5546875" style="1" bestFit="1" customWidth="1"/>
    <col min="1790" max="1790" width="12.5546875" style="1" customWidth="1"/>
    <col min="1791" max="1791" width="17.5546875" style="1" bestFit="1" customWidth="1"/>
    <col min="1792" max="1793" width="18.109375" style="1" bestFit="1" customWidth="1"/>
    <col min="1794" max="1794" width="12.88671875" style="1" bestFit="1" customWidth="1"/>
    <col min="1795" max="1796" width="16.5546875" style="1" bestFit="1" customWidth="1"/>
    <col min="1797" max="1798" width="13.109375" style="1" bestFit="1" customWidth="1"/>
    <col min="1799" max="1799" width="15.5546875" style="1" bestFit="1" customWidth="1"/>
    <col min="1800" max="1800" width="13.6640625" style="1" bestFit="1" customWidth="1"/>
    <col min="1801" max="1803" width="12.33203125" style="1" bestFit="1" customWidth="1"/>
    <col min="1804" max="1804" width="17.5546875" style="1" bestFit="1" customWidth="1"/>
    <col min="1805" max="1805" width="12.33203125" style="1" bestFit="1" customWidth="1"/>
    <col min="1806" max="1806" width="13.44140625" style="1" bestFit="1" customWidth="1"/>
    <col min="1807" max="2040" width="9.109375" style="1"/>
    <col min="2041" max="2041" width="33.6640625" style="1" customWidth="1"/>
    <col min="2042" max="2042" width="16" style="1" customWidth="1"/>
    <col min="2043" max="2044" width="15" style="1" bestFit="1" customWidth="1"/>
    <col min="2045" max="2045" width="16.5546875" style="1" bestFit="1" customWidth="1"/>
    <col min="2046" max="2046" width="12.5546875" style="1" customWidth="1"/>
    <col min="2047" max="2047" width="17.5546875" style="1" bestFit="1" customWidth="1"/>
    <col min="2048" max="2049" width="18.109375" style="1" bestFit="1" customWidth="1"/>
    <col min="2050" max="2050" width="12.88671875" style="1" bestFit="1" customWidth="1"/>
    <col min="2051" max="2052" width="16.5546875" style="1" bestFit="1" customWidth="1"/>
    <col min="2053" max="2054" width="13.109375" style="1" bestFit="1" customWidth="1"/>
    <col min="2055" max="2055" width="15.5546875" style="1" bestFit="1" customWidth="1"/>
    <col min="2056" max="2056" width="13.6640625" style="1" bestFit="1" customWidth="1"/>
    <col min="2057" max="2059" width="12.33203125" style="1" bestFit="1" customWidth="1"/>
    <col min="2060" max="2060" width="17.5546875" style="1" bestFit="1" customWidth="1"/>
    <col min="2061" max="2061" width="12.33203125" style="1" bestFit="1" customWidth="1"/>
    <col min="2062" max="2062" width="13.44140625" style="1" bestFit="1" customWidth="1"/>
    <col min="2063" max="2296" width="9.109375" style="1"/>
    <col min="2297" max="2297" width="33.6640625" style="1" customWidth="1"/>
    <col min="2298" max="2298" width="16" style="1" customWidth="1"/>
    <col min="2299" max="2300" width="15" style="1" bestFit="1" customWidth="1"/>
    <col min="2301" max="2301" width="16.5546875" style="1" bestFit="1" customWidth="1"/>
    <col min="2302" max="2302" width="12.5546875" style="1" customWidth="1"/>
    <col min="2303" max="2303" width="17.5546875" style="1" bestFit="1" customWidth="1"/>
    <col min="2304" max="2305" width="18.109375" style="1" bestFit="1" customWidth="1"/>
    <col min="2306" max="2306" width="12.88671875" style="1" bestFit="1" customWidth="1"/>
    <col min="2307" max="2308" width="16.5546875" style="1" bestFit="1" customWidth="1"/>
    <col min="2309" max="2310" width="13.109375" style="1" bestFit="1" customWidth="1"/>
    <col min="2311" max="2311" width="15.5546875" style="1" bestFit="1" customWidth="1"/>
    <col min="2312" max="2312" width="13.6640625" style="1" bestFit="1" customWidth="1"/>
    <col min="2313" max="2315" width="12.33203125" style="1" bestFit="1" customWidth="1"/>
    <col min="2316" max="2316" width="17.5546875" style="1" bestFit="1" customWidth="1"/>
    <col min="2317" max="2317" width="12.33203125" style="1" bestFit="1" customWidth="1"/>
    <col min="2318" max="2318" width="13.44140625" style="1" bestFit="1" customWidth="1"/>
    <col min="2319" max="2552" width="9.109375" style="1"/>
    <col min="2553" max="2553" width="33.6640625" style="1" customWidth="1"/>
    <col min="2554" max="2554" width="16" style="1" customWidth="1"/>
    <col min="2555" max="2556" width="15" style="1" bestFit="1" customWidth="1"/>
    <col min="2557" max="2557" width="16.5546875" style="1" bestFit="1" customWidth="1"/>
    <col min="2558" max="2558" width="12.5546875" style="1" customWidth="1"/>
    <col min="2559" max="2559" width="17.5546875" style="1" bestFit="1" customWidth="1"/>
    <col min="2560" max="2561" width="18.109375" style="1" bestFit="1" customWidth="1"/>
    <col min="2562" max="2562" width="12.88671875" style="1" bestFit="1" customWidth="1"/>
    <col min="2563" max="2564" width="16.5546875" style="1" bestFit="1" customWidth="1"/>
    <col min="2565" max="2566" width="13.109375" style="1" bestFit="1" customWidth="1"/>
    <col min="2567" max="2567" width="15.5546875" style="1" bestFit="1" customWidth="1"/>
    <col min="2568" max="2568" width="13.6640625" style="1" bestFit="1" customWidth="1"/>
    <col min="2569" max="2571" width="12.33203125" style="1" bestFit="1" customWidth="1"/>
    <col min="2572" max="2572" width="17.5546875" style="1" bestFit="1" customWidth="1"/>
    <col min="2573" max="2573" width="12.33203125" style="1" bestFit="1" customWidth="1"/>
    <col min="2574" max="2574" width="13.44140625" style="1" bestFit="1" customWidth="1"/>
    <col min="2575" max="2808" width="9.109375" style="1"/>
    <col min="2809" max="2809" width="33.6640625" style="1" customWidth="1"/>
    <col min="2810" max="2810" width="16" style="1" customWidth="1"/>
    <col min="2811" max="2812" width="15" style="1" bestFit="1" customWidth="1"/>
    <col min="2813" max="2813" width="16.5546875" style="1" bestFit="1" customWidth="1"/>
    <col min="2814" max="2814" width="12.5546875" style="1" customWidth="1"/>
    <col min="2815" max="2815" width="17.5546875" style="1" bestFit="1" customWidth="1"/>
    <col min="2816" max="2817" width="18.109375" style="1" bestFit="1" customWidth="1"/>
    <col min="2818" max="2818" width="12.88671875" style="1" bestFit="1" customWidth="1"/>
    <col min="2819" max="2820" width="16.5546875" style="1" bestFit="1" customWidth="1"/>
    <col min="2821" max="2822" width="13.109375" style="1" bestFit="1" customWidth="1"/>
    <col min="2823" max="2823" width="15.5546875" style="1" bestFit="1" customWidth="1"/>
    <col min="2824" max="2824" width="13.6640625" style="1" bestFit="1" customWidth="1"/>
    <col min="2825" max="2827" width="12.33203125" style="1" bestFit="1" customWidth="1"/>
    <col min="2828" max="2828" width="17.5546875" style="1" bestFit="1" customWidth="1"/>
    <col min="2829" max="2829" width="12.33203125" style="1" bestFit="1" customWidth="1"/>
    <col min="2830" max="2830" width="13.44140625" style="1" bestFit="1" customWidth="1"/>
    <col min="2831" max="3064" width="9.109375" style="1"/>
    <col min="3065" max="3065" width="33.6640625" style="1" customWidth="1"/>
    <col min="3066" max="3066" width="16" style="1" customWidth="1"/>
    <col min="3067" max="3068" width="15" style="1" bestFit="1" customWidth="1"/>
    <col min="3069" max="3069" width="16.5546875" style="1" bestFit="1" customWidth="1"/>
    <col min="3070" max="3070" width="12.5546875" style="1" customWidth="1"/>
    <col min="3071" max="3071" width="17.5546875" style="1" bestFit="1" customWidth="1"/>
    <col min="3072" max="3073" width="18.109375" style="1" bestFit="1" customWidth="1"/>
    <col min="3074" max="3074" width="12.88671875" style="1" bestFit="1" customWidth="1"/>
    <col min="3075" max="3076" width="16.5546875" style="1" bestFit="1" customWidth="1"/>
    <col min="3077" max="3078" width="13.109375" style="1" bestFit="1" customWidth="1"/>
    <col min="3079" max="3079" width="15.5546875" style="1" bestFit="1" customWidth="1"/>
    <col min="3080" max="3080" width="13.6640625" style="1" bestFit="1" customWidth="1"/>
    <col min="3081" max="3083" width="12.33203125" style="1" bestFit="1" customWidth="1"/>
    <col min="3084" max="3084" width="17.5546875" style="1" bestFit="1" customWidth="1"/>
    <col min="3085" max="3085" width="12.33203125" style="1" bestFit="1" customWidth="1"/>
    <col min="3086" max="3086" width="13.44140625" style="1" bestFit="1" customWidth="1"/>
    <col min="3087" max="3320" width="9.109375" style="1"/>
    <col min="3321" max="3321" width="33.6640625" style="1" customWidth="1"/>
    <col min="3322" max="3322" width="16" style="1" customWidth="1"/>
    <col min="3323" max="3324" width="15" style="1" bestFit="1" customWidth="1"/>
    <col min="3325" max="3325" width="16.5546875" style="1" bestFit="1" customWidth="1"/>
    <col min="3326" max="3326" width="12.5546875" style="1" customWidth="1"/>
    <col min="3327" max="3327" width="17.5546875" style="1" bestFit="1" customWidth="1"/>
    <col min="3328" max="3329" width="18.109375" style="1" bestFit="1" customWidth="1"/>
    <col min="3330" max="3330" width="12.88671875" style="1" bestFit="1" customWidth="1"/>
    <col min="3331" max="3332" width="16.5546875" style="1" bestFit="1" customWidth="1"/>
    <col min="3333" max="3334" width="13.109375" style="1" bestFit="1" customWidth="1"/>
    <col min="3335" max="3335" width="15.5546875" style="1" bestFit="1" customWidth="1"/>
    <col min="3336" max="3336" width="13.6640625" style="1" bestFit="1" customWidth="1"/>
    <col min="3337" max="3339" width="12.33203125" style="1" bestFit="1" customWidth="1"/>
    <col min="3340" max="3340" width="17.5546875" style="1" bestFit="1" customWidth="1"/>
    <col min="3341" max="3341" width="12.33203125" style="1" bestFit="1" customWidth="1"/>
    <col min="3342" max="3342" width="13.44140625" style="1" bestFit="1" customWidth="1"/>
    <col min="3343" max="3576" width="9.109375" style="1"/>
    <col min="3577" max="3577" width="33.6640625" style="1" customWidth="1"/>
    <col min="3578" max="3578" width="16" style="1" customWidth="1"/>
    <col min="3579" max="3580" width="15" style="1" bestFit="1" customWidth="1"/>
    <col min="3581" max="3581" width="16.5546875" style="1" bestFit="1" customWidth="1"/>
    <col min="3582" max="3582" width="12.5546875" style="1" customWidth="1"/>
    <col min="3583" max="3583" width="17.5546875" style="1" bestFit="1" customWidth="1"/>
    <col min="3584" max="3585" width="18.109375" style="1" bestFit="1" customWidth="1"/>
    <col min="3586" max="3586" width="12.88671875" style="1" bestFit="1" customWidth="1"/>
    <col min="3587" max="3588" width="16.5546875" style="1" bestFit="1" customWidth="1"/>
    <col min="3589" max="3590" width="13.109375" style="1" bestFit="1" customWidth="1"/>
    <col min="3591" max="3591" width="15.5546875" style="1" bestFit="1" customWidth="1"/>
    <col min="3592" max="3592" width="13.6640625" style="1" bestFit="1" customWidth="1"/>
    <col min="3593" max="3595" width="12.33203125" style="1" bestFit="1" customWidth="1"/>
    <col min="3596" max="3596" width="17.5546875" style="1" bestFit="1" customWidth="1"/>
    <col min="3597" max="3597" width="12.33203125" style="1" bestFit="1" customWidth="1"/>
    <col min="3598" max="3598" width="13.44140625" style="1" bestFit="1" customWidth="1"/>
    <col min="3599" max="3832" width="9.109375" style="1"/>
    <col min="3833" max="3833" width="33.6640625" style="1" customWidth="1"/>
    <col min="3834" max="3834" width="16" style="1" customWidth="1"/>
    <col min="3835" max="3836" width="15" style="1" bestFit="1" customWidth="1"/>
    <col min="3837" max="3837" width="16.5546875" style="1" bestFit="1" customWidth="1"/>
    <col min="3838" max="3838" width="12.5546875" style="1" customWidth="1"/>
    <col min="3839" max="3839" width="17.5546875" style="1" bestFit="1" customWidth="1"/>
    <col min="3840" max="3841" width="18.109375" style="1" bestFit="1" customWidth="1"/>
    <col min="3842" max="3842" width="12.88671875" style="1" bestFit="1" customWidth="1"/>
    <col min="3843" max="3844" width="16.5546875" style="1" bestFit="1" customWidth="1"/>
    <col min="3845" max="3846" width="13.109375" style="1" bestFit="1" customWidth="1"/>
    <col min="3847" max="3847" width="15.5546875" style="1" bestFit="1" customWidth="1"/>
    <col min="3848" max="3848" width="13.6640625" style="1" bestFit="1" customWidth="1"/>
    <col min="3849" max="3851" width="12.33203125" style="1" bestFit="1" customWidth="1"/>
    <col min="3852" max="3852" width="17.5546875" style="1" bestFit="1" customWidth="1"/>
    <col min="3853" max="3853" width="12.33203125" style="1" bestFit="1" customWidth="1"/>
    <col min="3854" max="3854" width="13.44140625" style="1" bestFit="1" customWidth="1"/>
    <col min="3855" max="4088" width="9.109375" style="1"/>
    <col min="4089" max="4089" width="33.6640625" style="1" customWidth="1"/>
    <col min="4090" max="4090" width="16" style="1" customWidth="1"/>
    <col min="4091" max="4092" width="15" style="1" bestFit="1" customWidth="1"/>
    <col min="4093" max="4093" width="16.5546875" style="1" bestFit="1" customWidth="1"/>
    <col min="4094" max="4094" width="12.5546875" style="1" customWidth="1"/>
    <col min="4095" max="4095" width="17.5546875" style="1" bestFit="1" customWidth="1"/>
    <col min="4096" max="4097" width="18.109375" style="1" bestFit="1" customWidth="1"/>
    <col min="4098" max="4098" width="12.88671875" style="1" bestFit="1" customWidth="1"/>
    <col min="4099" max="4100" width="16.5546875" style="1" bestFit="1" customWidth="1"/>
    <col min="4101" max="4102" width="13.109375" style="1" bestFit="1" customWidth="1"/>
    <col min="4103" max="4103" width="15.5546875" style="1" bestFit="1" customWidth="1"/>
    <col min="4104" max="4104" width="13.6640625" style="1" bestFit="1" customWidth="1"/>
    <col min="4105" max="4107" width="12.33203125" style="1" bestFit="1" customWidth="1"/>
    <col min="4108" max="4108" width="17.5546875" style="1" bestFit="1" customWidth="1"/>
    <col min="4109" max="4109" width="12.33203125" style="1" bestFit="1" customWidth="1"/>
    <col min="4110" max="4110" width="13.44140625" style="1" bestFit="1" customWidth="1"/>
    <col min="4111" max="4344" width="9.109375" style="1"/>
    <col min="4345" max="4345" width="33.6640625" style="1" customWidth="1"/>
    <col min="4346" max="4346" width="16" style="1" customWidth="1"/>
    <col min="4347" max="4348" width="15" style="1" bestFit="1" customWidth="1"/>
    <col min="4349" max="4349" width="16.5546875" style="1" bestFit="1" customWidth="1"/>
    <col min="4350" max="4350" width="12.5546875" style="1" customWidth="1"/>
    <col min="4351" max="4351" width="17.5546875" style="1" bestFit="1" customWidth="1"/>
    <col min="4352" max="4353" width="18.109375" style="1" bestFit="1" customWidth="1"/>
    <col min="4354" max="4354" width="12.88671875" style="1" bestFit="1" customWidth="1"/>
    <col min="4355" max="4356" width="16.5546875" style="1" bestFit="1" customWidth="1"/>
    <col min="4357" max="4358" width="13.109375" style="1" bestFit="1" customWidth="1"/>
    <col min="4359" max="4359" width="15.5546875" style="1" bestFit="1" customWidth="1"/>
    <col min="4360" max="4360" width="13.6640625" style="1" bestFit="1" customWidth="1"/>
    <col min="4361" max="4363" width="12.33203125" style="1" bestFit="1" customWidth="1"/>
    <col min="4364" max="4364" width="17.5546875" style="1" bestFit="1" customWidth="1"/>
    <col min="4365" max="4365" width="12.33203125" style="1" bestFit="1" customWidth="1"/>
    <col min="4366" max="4366" width="13.44140625" style="1" bestFit="1" customWidth="1"/>
    <col min="4367" max="4600" width="9.109375" style="1"/>
    <col min="4601" max="4601" width="33.6640625" style="1" customWidth="1"/>
    <col min="4602" max="4602" width="16" style="1" customWidth="1"/>
    <col min="4603" max="4604" width="15" style="1" bestFit="1" customWidth="1"/>
    <col min="4605" max="4605" width="16.5546875" style="1" bestFit="1" customWidth="1"/>
    <col min="4606" max="4606" width="12.5546875" style="1" customWidth="1"/>
    <col min="4607" max="4607" width="17.5546875" style="1" bestFit="1" customWidth="1"/>
    <col min="4608" max="4609" width="18.109375" style="1" bestFit="1" customWidth="1"/>
    <col min="4610" max="4610" width="12.88671875" style="1" bestFit="1" customWidth="1"/>
    <col min="4611" max="4612" width="16.5546875" style="1" bestFit="1" customWidth="1"/>
    <col min="4613" max="4614" width="13.109375" style="1" bestFit="1" customWidth="1"/>
    <col min="4615" max="4615" width="15.5546875" style="1" bestFit="1" customWidth="1"/>
    <col min="4616" max="4616" width="13.6640625" style="1" bestFit="1" customWidth="1"/>
    <col min="4617" max="4619" width="12.33203125" style="1" bestFit="1" customWidth="1"/>
    <col min="4620" max="4620" width="17.5546875" style="1" bestFit="1" customWidth="1"/>
    <col min="4621" max="4621" width="12.33203125" style="1" bestFit="1" customWidth="1"/>
    <col min="4622" max="4622" width="13.44140625" style="1" bestFit="1" customWidth="1"/>
    <col min="4623" max="4856" width="9.109375" style="1"/>
    <col min="4857" max="4857" width="33.6640625" style="1" customWidth="1"/>
    <col min="4858" max="4858" width="16" style="1" customWidth="1"/>
    <col min="4859" max="4860" width="15" style="1" bestFit="1" customWidth="1"/>
    <col min="4861" max="4861" width="16.5546875" style="1" bestFit="1" customWidth="1"/>
    <col min="4862" max="4862" width="12.5546875" style="1" customWidth="1"/>
    <col min="4863" max="4863" width="17.5546875" style="1" bestFit="1" customWidth="1"/>
    <col min="4864" max="4865" width="18.109375" style="1" bestFit="1" customWidth="1"/>
    <col min="4866" max="4866" width="12.88671875" style="1" bestFit="1" customWidth="1"/>
    <col min="4867" max="4868" width="16.5546875" style="1" bestFit="1" customWidth="1"/>
    <col min="4869" max="4870" width="13.109375" style="1" bestFit="1" customWidth="1"/>
    <col min="4871" max="4871" width="15.5546875" style="1" bestFit="1" customWidth="1"/>
    <col min="4872" max="4872" width="13.6640625" style="1" bestFit="1" customWidth="1"/>
    <col min="4873" max="4875" width="12.33203125" style="1" bestFit="1" customWidth="1"/>
    <col min="4876" max="4876" width="17.5546875" style="1" bestFit="1" customWidth="1"/>
    <col min="4877" max="4877" width="12.33203125" style="1" bestFit="1" customWidth="1"/>
    <col min="4878" max="4878" width="13.44140625" style="1" bestFit="1" customWidth="1"/>
    <col min="4879" max="5112" width="9.109375" style="1"/>
    <col min="5113" max="5113" width="33.6640625" style="1" customWidth="1"/>
    <col min="5114" max="5114" width="16" style="1" customWidth="1"/>
    <col min="5115" max="5116" width="15" style="1" bestFit="1" customWidth="1"/>
    <col min="5117" max="5117" width="16.5546875" style="1" bestFit="1" customWidth="1"/>
    <col min="5118" max="5118" width="12.5546875" style="1" customWidth="1"/>
    <col min="5119" max="5119" width="17.5546875" style="1" bestFit="1" customWidth="1"/>
    <col min="5120" max="5121" width="18.109375" style="1" bestFit="1" customWidth="1"/>
    <col min="5122" max="5122" width="12.88671875" style="1" bestFit="1" customWidth="1"/>
    <col min="5123" max="5124" width="16.5546875" style="1" bestFit="1" customWidth="1"/>
    <col min="5125" max="5126" width="13.109375" style="1" bestFit="1" customWidth="1"/>
    <col min="5127" max="5127" width="15.5546875" style="1" bestFit="1" customWidth="1"/>
    <col min="5128" max="5128" width="13.6640625" style="1" bestFit="1" customWidth="1"/>
    <col min="5129" max="5131" width="12.33203125" style="1" bestFit="1" customWidth="1"/>
    <col min="5132" max="5132" width="17.5546875" style="1" bestFit="1" customWidth="1"/>
    <col min="5133" max="5133" width="12.33203125" style="1" bestFit="1" customWidth="1"/>
    <col min="5134" max="5134" width="13.44140625" style="1" bestFit="1" customWidth="1"/>
    <col min="5135" max="5368" width="9.109375" style="1"/>
    <col min="5369" max="5369" width="33.6640625" style="1" customWidth="1"/>
    <col min="5370" max="5370" width="16" style="1" customWidth="1"/>
    <col min="5371" max="5372" width="15" style="1" bestFit="1" customWidth="1"/>
    <col min="5373" max="5373" width="16.5546875" style="1" bestFit="1" customWidth="1"/>
    <col min="5374" max="5374" width="12.5546875" style="1" customWidth="1"/>
    <col min="5375" max="5375" width="17.5546875" style="1" bestFit="1" customWidth="1"/>
    <col min="5376" max="5377" width="18.109375" style="1" bestFit="1" customWidth="1"/>
    <col min="5378" max="5378" width="12.88671875" style="1" bestFit="1" customWidth="1"/>
    <col min="5379" max="5380" width="16.5546875" style="1" bestFit="1" customWidth="1"/>
    <col min="5381" max="5382" width="13.109375" style="1" bestFit="1" customWidth="1"/>
    <col min="5383" max="5383" width="15.5546875" style="1" bestFit="1" customWidth="1"/>
    <col min="5384" max="5384" width="13.6640625" style="1" bestFit="1" customWidth="1"/>
    <col min="5385" max="5387" width="12.33203125" style="1" bestFit="1" customWidth="1"/>
    <col min="5388" max="5388" width="17.5546875" style="1" bestFit="1" customWidth="1"/>
    <col min="5389" max="5389" width="12.33203125" style="1" bestFit="1" customWidth="1"/>
    <col min="5390" max="5390" width="13.44140625" style="1" bestFit="1" customWidth="1"/>
    <col min="5391" max="5624" width="9.109375" style="1"/>
    <col min="5625" max="5625" width="33.6640625" style="1" customWidth="1"/>
    <col min="5626" max="5626" width="16" style="1" customWidth="1"/>
    <col min="5627" max="5628" width="15" style="1" bestFit="1" customWidth="1"/>
    <col min="5629" max="5629" width="16.5546875" style="1" bestFit="1" customWidth="1"/>
    <col min="5630" max="5630" width="12.5546875" style="1" customWidth="1"/>
    <col min="5631" max="5631" width="17.5546875" style="1" bestFit="1" customWidth="1"/>
    <col min="5632" max="5633" width="18.109375" style="1" bestFit="1" customWidth="1"/>
    <col min="5634" max="5634" width="12.88671875" style="1" bestFit="1" customWidth="1"/>
    <col min="5635" max="5636" width="16.5546875" style="1" bestFit="1" customWidth="1"/>
    <col min="5637" max="5638" width="13.109375" style="1" bestFit="1" customWidth="1"/>
    <col min="5639" max="5639" width="15.5546875" style="1" bestFit="1" customWidth="1"/>
    <col min="5640" max="5640" width="13.6640625" style="1" bestFit="1" customWidth="1"/>
    <col min="5641" max="5643" width="12.33203125" style="1" bestFit="1" customWidth="1"/>
    <col min="5644" max="5644" width="17.5546875" style="1" bestFit="1" customWidth="1"/>
    <col min="5645" max="5645" width="12.33203125" style="1" bestFit="1" customWidth="1"/>
    <col min="5646" max="5646" width="13.44140625" style="1" bestFit="1" customWidth="1"/>
    <col min="5647" max="5880" width="9.109375" style="1"/>
    <col min="5881" max="5881" width="33.6640625" style="1" customWidth="1"/>
    <col min="5882" max="5882" width="16" style="1" customWidth="1"/>
    <col min="5883" max="5884" width="15" style="1" bestFit="1" customWidth="1"/>
    <col min="5885" max="5885" width="16.5546875" style="1" bestFit="1" customWidth="1"/>
    <col min="5886" max="5886" width="12.5546875" style="1" customWidth="1"/>
    <col min="5887" max="5887" width="17.5546875" style="1" bestFit="1" customWidth="1"/>
    <col min="5888" max="5889" width="18.109375" style="1" bestFit="1" customWidth="1"/>
    <col min="5890" max="5890" width="12.88671875" style="1" bestFit="1" customWidth="1"/>
    <col min="5891" max="5892" width="16.5546875" style="1" bestFit="1" customWidth="1"/>
    <col min="5893" max="5894" width="13.109375" style="1" bestFit="1" customWidth="1"/>
    <col min="5895" max="5895" width="15.5546875" style="1" bestFit="1" customWidth="1"/>
    <col min="5896" max="5896" width="13.6640625" style="1" bestFit="1" customWidth="1"/>
    <col min="5897" max="5899" width="12.33203125" style="1" bestFit="1" customWidth="1"/>
    <col min="5900" max="5900" width="17.5546875" style="1" bestFit="1" customWidth="1"/>
    <col min="5901" max="5901" width="12.33203125" style="1" bestFit="1" customWidth="1"/>
    <col min="5902" max="5902" width="13.44140625" style="1" bestFit="1" customWidth="1"/>
    <col min="5903" max="6136" width="9.109375" style="1"/>
    <col min="6137" max="6137" width="33.6640625" style="1" customWidth="1"/>
    <col min="6138" max="6138" width="16" style="1" customWidth="1"/>
    <col min="6139" max="6140" width="15" style="1" bestFit="1" customWidth="1"/>
    <col min="6141" max="6141" width="16.5546875" style="1" bestFit="1" customWidth="1"/>
    <col min="6142" max="6142" width="12.5546875" style="1" customWidth="1"/>
    <col min="6143" max="6143" width="17.5546875" style="1" bestFit="1" customWidth="1"/>
    <col min="6144" max="6145" width="18.109375" style="1" bestFit="1" customWidth="1"/>
    <col min="6146" max="6146" width="12.88671875" style="1" bestFit="1" customWidth="1"/>
    <col min="6147" max="6148" width="16.5546875" style="1" bestFit="1" customWidth="1"/>
    <col min="6149" max="6150" width="13.109375" style="1" bestFit="1" customWidth="1"/>
    <col min="6151" max="6151" width="15.5546875" style="1" bestFit="1" customWidth="1"/>
    <col min="6152" max="6152" width="13.6640625" style="1" bestFit="1" customWidth="1"/>
    <col min="6153" max="6155" width="12.33203125" style="1" bestFit="1" customWidth="1"/>
    <col min="6156" max="6156" width="17.5546875" style="1" bestFit="1" customWidth="1"/>
    <col min="6157" max="6157" width="12.33203125" style="1" bestFit="1" customWidth="1"/>
    <col min="6158" max="6158" width="13.44140625" style="1" bestFit="1" customWidth="1"/>
    <col min="6159" max="6392" width="9.109375" style="1"/>
    <col min="6393" max="6393" width="33.6640625" style="1" customWidth="1"/>
    <col min="6394" max="6394" width="16" style="1" customWidth="1"/>
    <col min="6395" max="6396" width="15" style="1" bestFit="1" customWidth="1"/>
    <col min="6397" max="6397" width="16.5546875" style="1" bestFit="1" customWidth="1"/>
    <col min="6398" max="6398" width="12.5546875" style="1" customWidth="1"/>
    <col min="6399" max="6399" width="17.5546875" style="1" bestFit="1" customWidth="1"/>
    <col min="6400" max="6401" width="18.109375" style="1" bestFit="1" customWidth="1"/>
    <col min="6402" max="6402" width="12.88671875" style="1" bestFit="1" customWidth="1"/>
    <col min="6403" max="6404" width="16.5546875" style="1" bestFit="1" customWidth="1"/>
    <col min="6405" max="6406" width="13.109375" style="1" bestFit="1" customWidth="1"/>
    <col min="6407" max="6407" width="15.5546875" style="1" bestFit="1" customWidth="1"/>
    <col min="6408" max="6408" width="13.6640625" style="1" bestFit="1" customWidth="1"/>
    <col min="6409" max="6411" width="12.33203125" style="1" bestFit="1" customWidth="1"/>
    <col min="6412" max="6412" width="17.5546875" style="1" bestFit="1" customWidth="1"/>
    <col min="6413" max="6413" width="12.33203125" style="1" bestFit="1" customWidth="1"/>
    <col min="6414" max="6414" width="13.44140625" style="1" bestFit="1" customWidth="1"/>
    <col min="6415" max="6648" width="9.109375" style="1"/>
    <col min="6649" max="6649" width="33.6640625" style="1" customWidth="1"/>
    <col min="6650" max="6650" width="16" style="1" customWidth="1"/>
    <col min="6651" max="6652" width="15" style="1" bestFit="1" customWidth="1"/>
    <col min="6653" max="6653" width="16.5546875" style="1" bestFit="1" customWidth="1"/>
    <col min="6654" max="6654" width="12.5546875" style="1" customWidth="1"/>
    <col min="6655" max="6655" width="17.5546875" style="1" bestFit="1" customWidth="1"/>
    <col min="6656" max="6657" width="18.109375" style="1" bestFit="1" customWidth="1"/>
    <col min="6658" max="6658" width="12.88671875" style="1" bestFit="1" customWidth="1"/>
    <col min="6659" max="6660" width="16.5546875" style="1" bestFit="1" customWidth="1"/>
    <col min="6661" max="6662" width="13.109375" style="1" bestFit="1" customWidth="1"/>
    <col min="6663" max="6663" width="15.5546875" style="1" bestFit="1" customWidth="1"/>
    <col min="6664" max="6664" width="13.6640625" style="1" bestFit="1" customWidth="1"/>
    <col min="6665" max="6667" width="12.33203125" style="1" bestFit="1" customWidth="1"/>
    <col min="6668" max="6668" width="17.5546875" style="1" bestFit="1" customWidth="1"/>
    <col min="6669" max="6669" width="12.33203125" style="1" bestFit="1" customWidth="1"/>
    <col min="6670" max="6670" width="13.44140625" style="1" bestFit="1" customWidth="1"/>
    <col min="6671" max="6904" width="9.109375" style="1"/>
    <col min="6905" max="6905" width="33.6640625" style="1" customWidth="1"/>
    <col min="6906" max="6906" width="16" style="1" customWidth="1"/>
    <col min="6907" max="6908" width="15" style="1" bestFit="1" customWidth="1"/>
    <col min="6909" max="6909" width="16.5546875" style="1" bestFit="1" customWidth="1"/>
    <col min="6910" max="6910" width="12.5546875" style="1" customWidth="1"/>
    <col min="6911" max="6911" width="17.5546875" style="1" bestFit="1" customWidth="1"/>
    <col min="6912" max="6913" width="18.109375" style="1" bestFit="1" customWidth="1"/>
    <col min="6914" max="6914" width="12.88671875" style="1" bestFit="1" customWidth="1"/>
    <col min="6915" max="6916" width="16.5546875" style="1" bestFit="1" customWidth="1"/>
    <col min="6917" max="6918" width="13.109375" style="1" bestFit="1" customWidth="1"/>
    <col min="6919" max="6919" width="15.5546875" style="1" bestFit="1" customWidth="1"/>
    <col min="6920" max="6920" width="13.6640625" style="1" bestFit="1" customWidth="1"/>
    <col min="6921" max="6923" width="12.33203125" style="1" bestFit="1" customWidth="1"/>
    <col min="6924" max="6924" width="17.5546875" style="1" bestFit="1" customWidth="1"/>
    <col min="6925" max="6925" width="12.33203125" style="1" bestFit="1" customWidth="1"/>
    <col min="6926" max="6926" width="13.44140625" style="1" bestFit="1" customWidth="1"/>
    <col min="6927" max="7160" width="9.109375" style="1"/>
    <col min="7161" max="7161" width="33.6640625" style="1" customWidth="1"/>
    <col min="7162" max="7162" width="16" style="1" customWidth="1"/>
    <col min="7163" max="7164" width="15" style="1" bestFit="1" customWidth="1"/>
    <col min="7165" max="7165" width="16.5546875" style="1" bestFit="1" customWidth="1"/>
    <col min="7166" max="7166" width="12.5546875" style="1" customWidth="1"/>
    <col min="7167" max="7167" width="17.5546875" style="1" bestFit="1" customWidth="1"/>
    <col min="7168" max="7169" width="18.109375" style="1" bestFit="1" customWidth="1"/>
    <col min="7170" max="7170" width="12.88671875" style="1" bestFit="1" customWidth="1"/>
    <col min="7171" max="7172" width="16.5546875" style="1" bestFit="1" customWidth="1"/>
    <col min="7173" max="7174" width="13.109375" style="1" bestFit="1" customWidth="1"/>
    <col min="7175" max="7175" width="15.5546875" style="1" bestFit="1" customWidth="1"/>
    <col min="7176" max="7176" width="13.6640625" style="1" bestFit="1" customWidth="1"/>
    <col min="7177" max="7179" width="12.33203125" style="1" bestFit="1" customWidth="1"/>
    <col min="7180" max="7180" width="17.5546875" style="1" bestFit="1" customWidth="1"/>
    <col min="7181" max="7181" width="12.33203125" style="1" bestFit="1" customWidth="1"/>
    <col min="7182" max="7182" width="13.44140625" style="1" bestFit="1" customWidth="1"/>
    <col min="7183" max="7416" width="9.109375" style="1"/>
    <col min="7417" max="7417" width="33.6640625" style="1" customWidth="1"/>
    <col min="7418" max="7418" width="16" style="1" customWidth="1"/>
    <col min="7419" max="7420" width="15" style="1" bestFit="1" customWidth="1"/>
    <col min="7421" max="7421" width="16.5546875" style="1" bestFit="1" customWidth="1"/>
    <col min="7422" max="7422" width="12.5546875" style="1" customWidth="1"/>
    <col min="7423" max="7423" width="17.5546875" style="1" bestFit="1" customWidth="1"/>
    <col min="7424" max="7425" width="18.109375" style="1" bestFit="1" customWidth="1"/>
    <col min="7426" max="7426" width="12.88671875" style="1" bestFit="1" customWidth="1"/>
    <col min="7427" max="7428" width="16.5546875" style="1" bestFit="1" customWidth="1"/>
    <col min="7429" max="7430" width="13.109375" style="1" bestFit="1" customWidth="1"/>
    <col min="7431" max="7431" width="15.5546875" style="1" bestFit="1" customWidth="1"/>
    <col min="7432" max="7432" width="13.6640625" style="1" bestFit="1" customWidth="1"/>
    <col min="7433" max="7435" width="12.33203125" style="1" bestFit="1" customWidth="1"/>
    <col min="7436" max="7436" width="17.5546875" style="1" bestFit="1" customWidth="1"/>
    <col min="7437" max="7437" width="12.33203125" style="1" bestFit="1" customWidth="1"/>
    <col min="7438" max="7438" width="13.44140625" style="1" bestFit="1" customWidth="1"/>
    <col min="7439" max="7672" width="9.109375" style="1"/>
    <col min="7673" max="7673" width="33.6640625" style="1" customWidth="1"/>
    <col min="7674" max="7674" width="16" style="1" customWidth="1"/>
    <col min="7675" max="7676" width="15" style="1" bestFit="1" customWidth="1"/>
    <col min="7677" max="7677" width="16.5546875" style="1" bestFit="1" customWidth="1"/>
    <col min="7678" max="7678" width="12.5546875" style="1" customWidth="1"/>
    <col min="7679" max="7679" width="17.5546875" style="1" bestFit="1" customWidth="1"/>
    <col min="7680" max="7681" width="18.109375" style="1" bestFit="1" customWidth="1"/>
    <col min="7682" max="7682" width="12.88671875" style="1" bestFit="1" customWidth="1"/>
    <col min="7683" max="7684" width="16.5546875" style="1" bestFit="1" customWidth="1"/>
    <col min="7685" max="7686" width="13.109375" style="1" bestFit="1" customWidth="1"/>
    <col min="7687" max="7687" width="15.5546875" style="1" bestFit="1" customWidth="1"/>
    <col min="7688" max="7688" width="13.6640625" style="1" bestFit="1" customWidth="1"/>
    <col min="7689" max="7691" width="12.33203125" style="1" bestFit="1" customWidth="1"/>
    <col min="7692" max="7692" width="17.5546875" style="1" bestFit="1" customWidth="1"/>
    <col min="7693" max="7693" width="12.33203125" style="1" bestFit="1" customWidth="1"/>
    <col min="7694" max="7694" width="13.44140625" style="1" bestFit="1" customWidth="1"/>
    <col min="7695" max="7928" width="9.109375" style="1"/>
    <col min="7929" max="7929" width="33.6640625" style="1" customWidth="1"/>
    <col min="7930" max="7930" width="16" style="1" customWidth="1"/>
    <col min="7931" max="7932" width="15" style="1" bestFit="1" customWidth="1"/>
    <col min="7933" max="7933" width="16.5546875" style="1" bestFit="1" customWidth="1"/>
    <col min="7934" max="7934" width="12.5546875" style="1" customWidth="1"/>
    <col min="7935" max="7935" width="17.5546875" style="1" bestFit="1" customWidth="1"/>
    <col min="7936" max="7937" width="18.109375" style="1" bestFit="1" customWidth="1"/>
    <col min="7938" max="7938" width="12.88671875" style="1" bestFit="1" customWidth="1"/>
    <col min="7939" max="7940" width="16.5546875" style="1" bestFit="1" customWidth="1"/>
    <col min="7941" max="7942" width="13.109375" style="1" bestFit="1" customWidth="1"/>
    <col min="7943" max="7943" width="15.5546875" style="1" bestFit="1" customWidth="1"/>
    <col min="7944" max="7944" width="13.6640625" style="1" bestFit="1" customWidth="1"/>
    <col min="7945" max="7947" width="12.33203125" style="1" bestFit="1" customWidth="1"/>
    <col min="7948" max="7948" width="17.5546875" style="1" bestFit="1" customWidth="1"/>
    <col min="7949" max="7949" width="12.33203125" style="1" bestFit="1" customWidth="1"/>
    <col min="7950" max="7950" width="13.44140625" style="1" bestFit="1" customWidth="1"/>
    <col min="7951" max="8184" width="9.109375" style="1"/>
    <col min="8185" max="8185" width="33.6640625" style="1" customWidth="1"/>
    <col min="8186" max="8186" width="16" style="1" customWidth="1"/>
    <col min="8187" max="8188" width="15" style="1" bestFit="1" customWidth="1"/>
    <col min="8189" max="8189" width="16.5546875" style="1" bestFit="1" customWidth="1"/>
    <col min="8190" max="8190" width="12.5546875" style="1" customWidth="1"/>
    <col min="8191" max="8191" width="17.5546875" style="1" bestFit="1" customWidth="1"/>
    <col min="8192" max="8193" width="18.109375" style="1" bestFit="1" customWidth="1"/>
    <col min="8194" max="8194" width="12.88671875" style="1" bestFit="1" customWidth="1"/>
    <col min="8195" max="8196" width="16.5546875" style="1" bestFit="1" customWidth="1"/>
    <col min="8197" max="8198" width="13.109375" style="1" bestFit="1" customWidth="1"/>
    <col min="8199" max="8199" width="15.5546875" style="1" bestFit="1" customWidth="1"/>
    <col min="8200" max="8200" width="13.6640625" style="1" bestFit="1" customWidth="1"/>
    <col min="8201" max="8203" width="12.33203125" style="1" bestFit="1" customWidth="1"/>
    <col min="8204" max="8204" width="17.5546875" style="1" bestFit="1" customWidth="1"/>
    <col min="8205" max="8205" width="12.33203125" style="1" bestFit="1" customWidth="1"/>
    <col min="8206" max="8206" width="13.44140625" style="1" bestFit="1" customWidth="1"/>
    <col min="8207" max="8440" width="9.109375" style="1"/>
    <col min="8441" max="8441" width="33.6640625" style="1" customWidth="1"/>
    <col min="8442" max="8442" width="16" style="1" customWidth="1"/>
    <col min="8443" max="8444" width="15" style="1" bestFit="1" customWidth="1"/>
    <col min="8445" max="8445" width="16.5546875" style="1" bestFit="1" customWidth="1"/>
    <col min="8446" max="8446" width="12.5546875" style="1" customWidth="1"/>
    <col min="8447" max="8447" width="17.5546875" style="1" bestFit="1" customWidth="1"/>
    <col min="8448" max="8449" width="18.109375" style="1" bestFit="1" customWidth="1"/>
    <col min="8450" max="8450" width="12.88671875" style="1" bestFit="1" customWidth="1"/>
    <col min="8451" max="8452" width="16.5546875" style="1" bestFit="1" customWidth="1"/>
    <col min="8453" max="8454" width="13.109375" style="1" bestFit="1" customWidth="1"/>
    <col min="8455" max="8455" width="15.5546875" style="1" bestFit="1" customWidth="1"/>
    <col min="8456" max="8456" width="13.6640625" style="1" bestFit="1" customWidth="1"/>
    <col min="8457" max="8459" width="12.33203125" style="1" bestFit="1" customWidth="1"/>
    <col min="8460" max="8460" width="17.5546875" style="1" bestFit="1" customWidth="1"/>
    <col min="8461" max="8461" width="12.33203125" style="1" bestFit="1" customWidth="1"/>
    <col min="8462" max="8462" width="13.44140625" style="1" bestFit="1" customWidth="1"/>
    <col min="8463" max="8696" width="9.109375" style="1"/>
    <col min="8697" max="8697" width="33.6640625" style="1" customWidth="1"/>
    <col min="8698" max="8698" width="16" style="1" customWidth="1"/>
    <col min="8699" max="8700" width="15" style="1" bestFit="1" customWidth="1"/>
    <col min="8701" max="8701" width="16.5546875" style="1" bestFit="1" customWidth="1"/>
    <col min="8702" max="8702" width="12.5546875" style="1" customWidth="1"/>
    <col min="8703" max="8703" width="17.5546875" style="1" bestFit="1" customWidth="1"/>
    <col min="8704" max="8705" width="18.109375" style="1" bestFit="1" customWidth="1"/>
    <col min="8706" max="8706" width="12.88671875" style="1" bestFit="1" customWidth="1"/>
    <col min="8707" max="8708" width="16.5546875" style="1" bestFit="1" customWidth="1"/>
    <col min="8709" max="8710" width="13.109375" style="1" bestFit="1" customWidth="1"/>
    <col min="8711" max="8711" width="15.5546875" style="1" bestFit="1" customWidth="1"/>
    <col min="8712" max="8712" width="13.6640625" style="1" bestFit="1" customWidth="1"/>
    <col min="8713" max="8715" width="12.33203125" style="1" bestFit="1" customWidth="1"/>
    <col min="8716" max="8716" width="17.5546875" style="1" bestFit="1" customWidth="1"/>
    <col min="8717" max="8717" width="12.33203125" style="1" bestFit="1" customWidth="1"/>
    <col min="8718" max="8718" width="13.44140625" style="1" bestFit="1" customWidth="1"/>
    <col min="8719" max="8952" width="9.109375" style="1"/>
    <col min="8953" max="8953" width="33.6640625" style="1" customWidth="1"/>
    <col min="8954" max="8954" width="16" style="1" customWidth="1"/>
    <col min="8955" max="8956" width="15" style="1" bestFit="1" customWidth="1"/>
    <col min="8957" max="8957" width="16.5546875" style="1" bestFit="1" customWidth="1"/>
    <col min="8958" max="8958" width="12.5546875" style="1" customWidth="1"/>
    <col min="8959" max="8959" width="17.5546875" style="1" bestFit="1" customWidth="1"/>
    <col min="8960" max="8961" width="18.109375" style="1" bestFit="1" customWidth="1"/>
    <col min="8962" max="8962" width="12.88671875" style="1" bestFit="1" customWidth="1"/>
    <col min="8963" max="8964" width="16.5546875" style="1" bestFit="1" customWidth="1"/>
    <col min="8965" max="8966" width="13.109375" style="1" bestFit="1" customWidth="1"/>
    <col min="8967" max="8967" width="15.5546875" style="1" bestFit="1" customWidth="1"/>
    <col min="8968" max="8968" width="13.6640625" style="1" bestFit="1" customWidth="1"/>
    <col min="8969" max="8971" width="12.33203125" style="1" bestFit="1" customWidth="1"/>
    <col min="8972" max="8972" width="17.5546875" style="1" bestFit="1" customWidth="1"/>
    <col min="8973" max="8973" width="12.33203125" style="1" bestFit="1" customWidth="1"/>
    <col min="8974" max="8974" width="13.44140625" style="1" bestFit="1" customWidth="1"/>
    <col min="8975" max="9208" width="9.109375" style="1"/>
    <col min="9209" max="9209" width="33.6640625" style="1" customWidth="1"/>
    <col min="9210" max="9210" width="16" style="1" customWidth="1"/>
    <col min="9211" max="9212" width="15" style="1" bestFit="1" customWidth="1"/>
    <col min="9213" max="9213" width="16.5546875" style="1" bestFit="1" customWidth="1"/>
    <col min="9214" max="9214" width="12.5546875" style="1" customWidth="1"/>
    <col min="9215" max="9215" width="17.5546875" style="1" bestFit="1" customWidth="1"/>
    <col min="9216" max="9217" width="18.109375" style="1" bestFit="1" customWidth="1"/>
    <col min="9218" max="9218" width="12.88671875" style="1" bestFit="1" customWidth="1"/>
    <col min="9219" max="9220" width="16.5546875" style="1" bestFit="1" customWidth="1"/>
    <col min="9221" max="9222" width="13.109375" style="1" bestFit="1" customWidth="1"/>
    <col min="9223" max="9223" width="15.5546875" style="1" bestFit="1" customWidth="1"/>
    <col min="9224" max="9224" width="13.6640625" style="1" bestFit="1" customWidth="1"/>
    <col min="9225" max="9227" width="12.33203125" style="1" bestFit="1" customWidth="1"/>
    <col min="9228" max="9228" width="17.5546875" style="1" bestFit="1" customWidth="1"/>
    <col min="9229" max="9229" width="12.33203125" style="1" bestFit="1" customWidth="1"/>
    <col min="9230" max="9230" width="13.44140625" style="1" bestFit="1" customWidth="1"/>
    <col min="9231" max="9464" width="9.109375" style="1"/>
    <col min="9465" max="9465" width="33.6640625" style="1" customWidth="1"/>
    <col min="9466" max="9466" width="16" style="1" customWidth="1"/>
    <col min="9467" max="9468" width="15" style="1" bestFit="1" customWidth="1"/>
    <col min="9469" max="9469" width="16.5546875" style="1" bestFit="1" customWidth="1"/>
    <col min="9470" max="9470" width="12.5546875" style="1" customWidth="1"/>
    <col min="9471" max="9471" width="17.5546875" style="1" bestFit="1" customWidth="1"/>
    <col min="9472" max="9473" width="18.109375" style="1" bestFit="1" customWidth="1"/>
    <col min="9474" max="9474" width="12.88671875" style="1" bestFit="1" customWidth="1"/>
    <col min="9475" max="9476" width="16.5546875" style="1" bestFit="1" customWidth="1"/>
    <col min="9477" max="9478" width="13.109375" style="1" bestFit="1" customWidth="1"/>
    <col min="9479" max="9479" width="15.5546875" style="1" bestFit="1" customWidth="1"/>
    <col min="9480" max="9480" width="13.6640625" style="1" bestFit="1" customWidth="1"/>
    <col min="9481" max="9483" width="12.33203125" style="1" bestFit="1" customWidth="1"/>
    <col min="9484" max="9484" width="17.5546875" style="1" bestFit="1" customWidth="1"/>
    <col min="9485" max="9485" width="12.33203125" style="1" bestFit="1" customWidth="1"/>
    <col min="9486" max="9486" width="13.44140625" style="1" bestFit="1" customWidth="1"/>
    <col min="9487" max="9720" width="9.109375" style="1"/>
    <col min="9721" max="9721" width="33.6640625" style="1" customWidth="1"/>
    <col min="9722" max="9722" width="16" style="1" customWidth="1"/>
    <col min="9723" max="9724" width="15" style="1" bestFit="1" customWidth="1"/>
    <col min="9725" max="9725" width="16.5546875" style="1" bestFit="1" customWidth="1"/>
    <col min="9726" max="9726" width="12.5546875" style="1" customWidth="1"/>
    <col min="9727" max="9727" width="17.5546875" style="1" bestFit="1" customWidth="1"/>
    <col min="9728" max="9729" width="18.109375" style="1" bestFit="1" customWidth="1"/>
    <col min="9730" max="9730" width="12.88671875" style="1" bestFit="1" customWidth="1"/>
    <col min="9731" max="9732" width="16.5546875" style="1" bestFit="1" customWidth="1"/>
    <col min="9733" max="9734" width="13.109375" style="1" bestFit="1" customWidth="1"/>
    <col min="9735" max="9735" width="15.5546875" style="1" bestFit="1" customWidth="1"/>
    <col min="9736" max="9736" width="13.6640625" style="1" bestFit="1" customWidth="1"/>
    <col min="9737" max="9739" width="12.33203125" style="1" bestFit="1" customWidth="1"/>
    <col min="9740" max="9740" width="17.5546875" style="1" bestFit="1" customWidth="1"/>
    <col min="9741" max="9741" width="12.33203125" style="1" bestFit="1" customWidth="1"/>
    <col min="9742" max="9742" width="13.44140625" style="1" bestFit="1" customWidth="1"/>
    <col min="9743" max="9976" width="9.109375" style="1"/>
    <col min="9977" max="9977" width="33.6640625" style="1" customWidth="1"/>
    <col min="9978" max="9978" width="16" style="1" customWidth="1"/>
    <col min="9979" max="9980" width="15" style="1" bestFit="1" customWidth="1"/>
    <col min="9981" max="9981" width="16.5546875" style="1" bestFit="1" customWidth="1"/>
    <col min="9982" max="9982" width="12.5546875" style="1" customWidth="1"/>
    <col min="9983" max="9983" width="17.5546875" style="1" bestFit="1" customWidth="1"/>
    <col min="9984" max="9985" width="18.109375" style="1" bestFit="1" customWidth="1"/>
    <col min="9986" max="9986" width="12.88671875" style="1" bestFit="1" customWidth="1"/>
    <col min="9987" max="9988" width="16.5546875" style="1" bestFit="1" customWidth="1"/>
    <col min="9989" max="9990" width="13.109375" style="1" bestFit="1" customWidth="1"/>
    <col min="9991" max="9991" width="15.5546875" style="1" bestFit="1" customWidth="1"/>
    <col min="9992" max="9992" width="13.6640625" style="1" bestFit="1" customWidth="1"/>
    <col min="9993" max="9995" width="12.33203125" style="1" bestFit="1" customWidth="1"/>
    <col min="9996" max="9996" width="17.5546875" style="1" bestFit="1" customWidth="1"/>
    <col min="9997" max="9997" width="12.33203125" style="1" bestFit="1" customWidth="1"/>
    <col min="9998" max="9998" width="13.44140625" style="1" bestFit="1" customWidth="1"/>
    <col min="9999" max="10232" width="9.109375" style="1"/>
    <col min="10233" max="10233" width="33.6640625" style="1" customWidth="1"/>
    <col min="10234" max="10234" width="16" style="1" customWidth="1"/>
    <col min="10235" max="10236" width="15" style="1" bestFit="1" customWidth="1"/>
    <col min="10237" max="10237" width="16.5546875" style="1" bestFit="1" customWidth="1"/>
    <col min="10238" max="10238" width="12.5546875" style="1" customWidth="1"/>
    <col min="10239" max="10239" width="17.5546875" style="1" bestFit="1" customWidth="1"/>
    <col min="10240" max="10241" width="18.109375" style="1" bestFit="1" customWidth="1"/>
    <col min="10242" max="10242" width="12.88671875" style="1" bestFit="1" customWidth="1"/>
    <col min="10243" max="10244" width="16.5546875" style="1" bestFit="1" customWidth="1"/>
    <col min="10245" max="10246" width="13.109375" style="1" bestFit="1" customWidth="1"/>
    <col min="10247" max="10247" width="15.5546875" style="1" bestFit="1" customWidth="1"/>
    <col min="10248" max="10248" width="13.6640625" style="1" bestFit="1" customWidth="1"/>
    <col min="10249" max="10251" width="12.33203125" style="1" bestFit="1" customWidth="1"/>
    <col min="10252" max="10252" width="17.5546875" style="1" bestFit="1" customWidth="1"/>
    <col min="10253" max="10253" width="12.33203125" style="1" bestFit="1" customWidth="1"/>
    <col min="10254" max="10254" width="13.44140625" style="1" bestFit="1" customWidth="1"/>
    <col min="10255" max="10488" width="9.109375" style="1"/>
    <col min="10489" max="10489" width="33.6640625" style="1" customWidth="1"/>
    <col min="10490" max="10490" width="16" style="1" customWidth="1"/>
    <col min="10491" max="10492" width="15" style="1" bestFit="1" customWidth="1"/>
    <col min="10493" max="10493" width="16.5546875" style="1" bestFit="1" customWidth="1"/>
    <col min="10494" max="10494" width="12.5546875" style="1" customWidth="1"/>
    <col min="10495" max="10495" width="17.5546875" style="1" bestFit="1" customWidth="1"/>
    <col min="10496" max="10497" width="18.109375" style="1" bestFit="1" customWidth="1"/>
    <col min="10498" max="10498" width="12.88671875" style="1" bestFit="1" customWidth="1"/>
    <col min="10499" max="10500" width="16.5546875" style="1" bestFit="1" customWidth="1"/>
    <col min="10501" max="10502" width="13.109375" style="1" bestFit="1" customWidth="1"/>
    <col min="10503" max="10503" width="15.5546875" style="1" bestFit="1" customWidth="1"/>
    <col min="10504" max="10504" width="13.6640625" style="1" bestFit="1" customWidth="1"/>
    <col min="10505" max="10507" width="12.33203125" style="1" bestFit="1" customWidth="1"/>
    <col min="10508" max="10508" width="17.5546875" style="1" bestFit="1" customWidth="1"/>
    <col min="10509" max="10509" width="12.33203125" style="1" bestFit="1" customWidth="1"/>
    <col min="10510" max="10510" width="13.44140625" style="1" bestFit="1" customWidth="1"/>
    <col min="10511" max="10744" width="9.109375" style="1"/>
    <col min="10745" max="10745" width="33.6640625" style="1" customWidth="1"/>
    <col min="10746" max="10746" width="16" style="1" customWidth="1"/>
    <col min="10747" max="10748" width="15" style="1" bestFit="1" customWidth="1"/>
    <col min="10749" max="10749" width="16.5546875" style="1" bestFit="1" customWidth="1"/>
    <col min="10750" max="10750" width="12.5546875" style="1" customWidth="1"/>
    <col min="10751" max="10751" width="17.5546875" style="1" bestFit="1" customWidth="1"/>
    <col min="10752" max="10753" width="18.109375" style="1" bestFit="1" customWidth="1"/>
    <col min="10754" max="10754" width="12.88671875" style="1" bestFit="1" customWidth="1"/>
    <col min="10755" max="10756" width="16.5546875" style="1" bestFit="1" customWidth="1"/>
    <col min="10757" max="10758" width="13.109375" style="1" bestFit="1" customWidth="1"/>
    <col min="10759" max="10759" width="15.5546875" style="1" bestFit="1" customWidth="1"/>
    <col min="10760" max="10760" width="13.6640625" style="1" bestFit="1" customWidth="1"/>
    <col min="10761" max="10763" width="12.33203125" style="1" bestFit="1" customWidth="1"/>
    <col min="10764" max="10764" width="17.5546875" style="1" bestFit="1" customWidth="1"/>
    <col min="10765" max="10765" width="12.33203125" style="1" bestFit="1" customWidth="1"/>
    <col min="10766" max="10766" width="13.44140625" style="1" bestFit="1" customWidth="1"/>
    <col min="10767" max="11000" width="9.109375" style="1"/>
    <col min="11001" max="11001" width="33.6640625" style="1" customWidth="1"/>
    <col min="11002" max="11002" width="16" style="1" customWidth="1"/>
    <col min="11003" max="11004" width="15" style="1" bestFit="1" customWidth="1"/>
    <col min="11005" max="11005" width="16.5546875" style="1" bestFit="1" customWidth="1"/>
    <col min="11006" max="11006" width="12.5546875" style="1" customWidth="1"/>
    <col min="11007" max="11007" width="17.5546875" style="1" bestFit="1" customWidth="1"/>
    <col min="11008" max="11009" width="18.109375" style="1" bestFit="1" customWidth="1"/>
    <col min="11010" max="11010" width="12.88671875" style="1" bestFit="1" customWidth="1"/>
    <col min="11011" max="11012" width="16.5546875" style="1" bestFit="1" customWidth="1"/>
    <col min="11013" max="11014" width="13.109375" style="1" bestFit="1" customWidth="1"/>
    <col min="11015" max="11015" width="15.5546875" style="1" bestFit="1" customWidth="1"/>
    <col min="11016" max="11016" width="13.6640625" style="1" bestFit="1" customWidth="1"/>
    <col min="11017" max="11019" width="12.33203125" style="1" bestFit="1" customWidth="1"/>
    <col min="11020" max="11020" width="17.5546875" style="1" bestFit="1" customWidth="1"/>
    <col min="11021" max="11021" width="12.33203125" style="1" bestFit="1" customWidth="1"/>
    <col min="11022" max="11022" width="13.44140625" style="1" bestFit="1" customWidth="1"/>
    <col min="11023" max="11256" width="9.109375" style="1"/>
    <col min="11257" max="11257" width="33.6640625" style="1" customWidth="1"/>
    <col min="11258" max="11258" width="16" style="1" customWidth="1"/>
    <col min="11259" max="11260" width="15" style="1" bestFit="1" customWidth="1"/>
    <col min="11261" max="11261" width="16.5546875" style="1" bestFit="1" customWidth="1"/>
    <col min="11262" max="11262" width="12.5546875" style="1" customWidth="1"/>
    <col min="11263" max="11263" width="17.5546875" style="1" bestFit="1" customWidth="1"/>
    <col min="11264" max="11265" width="18.109375" style="1" bestFit="1" customWidth="1"/>
    <col min="11266" max="11266" width="12.88671875" style="1" bestFit="1" customWidth="1"/>
    <col min="11267" max="11268" width="16.5546875" style="1" bestFit="1" customWidth="1"/>
    <col min="11269" max="11270" width="13.109375" style="1" bestFit="1" customWidth="1"/>
    <col min="11271" max="11271" width="15.5546875" style="1" bestFit="1" customWidth="1"/>
    <col min="11272" max="11272" width="13.6640625" style="1" bestFit="1" customWidth="1"/>
    <col min="11273" max="11275" width="12.33203125" style="1" bestFit="1" customWidth="1"/>
    <col min="11276" max="11276" width="17.5546875" style="1" bestFit="1" customWidth="1"/>
    <col min="11277" max="11277" width="12.33203125" style="1" bestFit="1" customWidth="1"/>
    <col min="11278" max="11278" width="13.44140625" style="1" bestFit="1" customWidth="1"/>
    <col min="11279" max="11512" width="9.109375" style="1"/>
    <col min="11513" max="11513" width="33.6640625" style="1" customWidth="1"/>
    <col min="11514" max="11514" width="16" style="1" customWidth="1"/>
    <col min="11515" max="11516" width="15" style="1" bestFit="1" customWidth="1"/>
    <col min="11517" max="11517" width="16.5546875" style="1" bestFit="1" customWidth="1"/>
    <col min="11518" max="11518" width="12.5546875" style="1" customWidth="1"/>
    <col min="11519" max="11519" width="17.5546875" style="1" bestFit="1" customWidth="1"/>
    <col min="11520" max="11521" width="18.109375" style="1" bestFit="1" customWidth="1"/>
    <col min="11522" max="11522" width="12.88671875" style="1" bestFit="1" customWidth="1"/>
    <col min="11523" max="11524" width="16.5546875" style="1" bestFit="1" customWidth="1"/>
    <col min="11525" max="11526" width="13.109375" style="1" bestFit="1" customWidth="1"/>
    <col min="11527" max="11527" width="15.5546875" style="1" bestFit="1" customWidth="1"/>
    <col min="11528" max="11528" width="13.6640625" style="1" bestFit="1" customWidth="1"/>
    <col min="11529" max="11531" width="12.33203125" style="1" bestFit="1" customWidth="1"/>
    <col min="11532" max="11532" width="17.5546875" style="1" bestFit="1" customWidth="1"/>
    <col min="11533" max="11533" width="12.33203125" style="1" bestFit="1" customWidth="1"/>
    <col min="11534" max="11534" width="13.44140625" style="1" bestFit="1" customWidth="1"/>
    <col min="11535" max="11768" width="9.109375" style="1"/>
    <col min="11769" max="11769" width="33.6640625" style="1" customWidth="1"/>
    <col min="11770" max="11770" width="16" style="1" customWidth="1"/>
    <col min="11771" max="11772" width="15" style="1" bestFit="1" customWidth="1"/>
    <col min="11773" max="11773" width="16.5546875" style="1" bestFit="1" customWidth="1"/>
    <col min="11774" max="11774" width="12.5546875" style="1" customWidth="1"/>
    <col min="11775" max="11775" width="17.5546875" style="1" bestFit="1" customWidth="1"/>
    <col min="11776" max="11777" width="18.109375" style="1" bestFit="1" customWidth="1"/>
    <col min="11778" max="11778" width="12.88671875" style="1" bestFit="1" customWidth="1"/>
    <col min="11779" max="11780" width="16.5546875" style="1" bestFit="1" customWidth="1"/>
    <col min="11781" max="11782" width="13.109375" style="1" bestFit="1" customWidth="1"/>
    <col min="11783" max="11783" width="15.5546875" style="1" bestFit="1" customWidth="1"/>
    <col min="11784" max="11784" width="13.6640625" style="1" bestFit="1" customWidth="1"/>
    <col min="11785" max="11787" width="12.33203125" style="1" bestFit="1" customWidth="1"/>
    <col min="11788" max="11788" width="17.5546875" style="1" bestFit="1" customWidth="1"/>
    <col min="11789" max="11789" width="12.33203125" style="1" bestFit="1" customWidth="1"/>
    <col min="11790" max="11790" width="13.44140625" style="1" bestFit="1" customWidth="1"/>
    <col min="11791" max="12024" width="9.109375" style="1"/>
    <col min="12025" max="12025" width="33.6640625" style="1" customWidth="1"/>
    <col min="12026" max="12026" width="16" style="1" customWidth="1"/>
    <col min="12027" max="12028" width="15" style="1" bestFit="1" customWidth="1"/>
    <col min="12029" max="12029" width="16.5546875" style="1" bestFit="1" customWidth="1"/>
    <col min="12030" max="12030" width="12.5546875" style="1" customWidth="1"/>
    <col min="12031" max="12031" width="17.5546875" style="1" bestFit="1" customWidth="1"/>
    <col min="12032" max="12033" width="18.109375" style="1" bestFit="1" customWidth="1"/>
    <col min="12034" max="12034" width="12.88671875" style="1" bestFit="1" customWidth="1"/>
    <col min="12035" max="12036" width="16.5546875" style="1" bestFit="1" customWidth="1"/>
    <col min="12037" max="12038" width="13.109375" style="1" bestFit="1" customWidth="1"/>
    <col min="12039" max="12039" width="15.5546875" style="1" bestFit="1" customWidth="1"/>
    <col min="12040" max="12040" width="13.6640625" style="1" bestFit="1" customWidth="1"/>
    <col min="12041" max="12043" width="12.33203125" style="1" bestFit="1" customWidth="1"/>
    <col min="12044" max="12044" width="17.5546875" style="1" bestFit="1" customWidth="1"/>
    <col min="12045" max="12045" width="12.33203125" style="1" bestFit="1" customWidth="1"/>
    <col min="12046" max="12046" width="13.44140625" style="1" bestFit="1" customWidth="1"/>
    <col min="12047" max="12280" width="9.109375" style="1"/>
    <col min="12281" max="12281" width="33.6640625" style="1" customWidth="1"/>
    <col min="12282" max="12282" width="16" style="1" customWidth="1"/>
    <col min="12283" max="12284" width="15" style="1" bestFit="1" customWidth="1"/>
    <col min="12285" max="12285" width="16.5546875" style="1" bestFit="1" customWidth="1"/>
    <col min="12286" max="12286" width="12.5546875" style="1" customWidth="1"/>
    <col min="12287" max="12287" width="17.5546875" style="1" bestFit="1" customWidth="1"/>
    <col min="12288" max="12289" width="18.109375" style="1" bestFit="1" customWidth="1"/>
    <col min="12290" max="12290" width="12.88671875" style="1" bestFit="1" customWidth="1"/>
    <col min="12291" max="12292" width="16.5546875" style="1" bestFit="1" customWidth="1"/>
    <col min="12293" max="12294" width="13.109375" style="1" bestFit="1" customWidth="1"/>
    <col min="12295" max="12295" width="15.5546875" style="1" bestFit="1" customWidth="1"/>
    <col min="12296" max="12296" width="13.6640625" style="1" bestFit="1" customWidth="1"/>
    <col min="12297" max="12299" width="12.33203125" style="1" bestFit="1" customWidth="1"/>
    <col min="12300" max="12300" width="17.5546875" style="1" bestFit="1" customWidth="1"/>
    <col min="12301" max="12301" width="12.33203125" style="1" bestFit="1" customWidth="1"/>
    <col min="12302" max="12302" width="13.44140625" style="1" bestFit="1" customWidth="1"/>
    <col min="12303" max="12536" width="9.109375" style="1"/>
    <col min="12537" max="12537" width="33.6640625" style="1" customWidth="1"/>
    <col min="12538" max="12538" width="16" style="1" customWidth="1"/>
    <col min="12539" max="12540" width="15" style="1" bestFit="1" customWidth="1"/>
    <col min="12541" max="12541" width="16.5546875" style="1" bestFit="1" customWidth="1"/>
    <col min="12542" max="12542" width="12.5546875" style="1" customWidth="1"/>
    <col min="12543" max="12543" width="17.5546875" style="1" bestFit="1" customWidth="1"/>
    <col min="12544" max="12545" width="18.109375" style="1" bestFit="1" customWidth="1"/>
    <col min="12546" max="12546" width="12.88671875" style="1" bestFit="1" customWidth="1"/>
    <col min="12547" max="12548" width="16.5546875" style="1" bestFit="1" customWidth="1"/>
    <col min="12549" max="12550" width="13.109375" style="1" bestFit="1" customWidth="1"/>
    <col min="12551" max="12551" width="15.5546875" style="1" bestFit="1" customWidth="1"/>
    <col min="12552" max="12552" width="13.6640625" style="1" bestFit="1" customWidth="1"/>
    <col min="12553" max="12555" width="12.33203125" style="1" bestFit="1" customWidth="1"/>
    <col min="12556" max="12556" width="17.5546875" style="1" bestFit="1" customWidth="1"/>
    <col min="12557" max="12557" width="12.33203125" style="1" bestFit="1" customWidth="1"/>
    <col min="12558" max="12558" width="13.44140625" style="1" bestFit="1" customWidth="1"/>
    <col min="12559" max="12792" width="9.109375" style="1"/>
    <col min="12793" max="12793" width="33.6640625" style="1" customWidth="1"/>
    <col min="12794" max="12794" width="16" style="1" customWidth="1"/>
    <col min="12795" max="12796" width="15" style="1" bestFit="1" customWidth="1"/>
    <col min="12797" max="12797" width="16.5546875" style="1" bestFit="1" customWidth="1"/>
    <col min="12798" max="12798" width="12.5546875" style="1" customWidth="1"/>
    <col min="12799" max="12799" width="17.5546875" style="1" bestFit="1" customWidth="1"/>
    <col min="12800" max="12801" width="18.109375" style="1" bestFit="1" customWidth="1"/>
    <col min="12802" max="12802" width="12.88671875" style="1" bestFit="1" customWidth="1"/>
    <col min="12803" max="12804" width="16.5546875" style="1" bestFit="1" customWidth="1"/>
    <col min="12805" max="12806" width="13.109375" style="1" bestFit="1" customWidth="1"/>
    <col min="12807" max="12807" width="15.5546875" style="1" bestFit="1" customWidth="1"/>
    <col min="12808" max="12808" width="13.6640625" style="1" bestFit="1" customWidth="1"/>
    <col min="12809" max="12811" width="12.33203125" style="1" bestFit="1" customWidth="1"/>
    <col min="12812" max="12812" width="17.5546875" style="1" bestFit="1" customWidth="1"/>
    <col min="12813" max="12813" width="12.33203125" style="1" bestFit="1" customWidth="1"/>
    <col min="12814" max="12814" width="13.44140625" style="1" bestFit="1" customWidth="1"/>
    <col min="12815" max="13048" width="9.109375" style="1"/>
    <col min="13049" max="13049" width="33.6640625" style="1" customWidth="1"/>
    <col min="13050" max="13050" width="16" style="1" customWidth="1"/>
    <col min="13051" max="13052" width="15" style="1" bestFit="1" customWidth="1"/>
    <col min="13053" max="13053" width="16.5546875" style="1" bestFit="1" customWidth="1"/>
    <col min="13054" max="13054" width="12.5546875" style="1" customWidth="1"/>
    <col min="13055" max="13055" width="17.5546875" style="1" bestFit="1" customWidth="1"/>
    <col min="13056" max="13057" width="18.109375" style="1" bestFit="1" customWidth="1"/>
    <col min="13058" max="13058" width="12.88671875" style="1" bestFit="1" customWidth="1"/>
    <col min="13059" max="13060" width="16.5546875" style="1" bestFit="1" customWidth="1"/>
    <col min="13061" max="13062" width="13.109375" style="1" bestFit="1" customWidth="1"/>
    <col min="13063" max="13063" width="15.5546875" style="1" bestFit="1" customWidth="1"/>
    <col min="13064" max="13064" width="13.6640625" style="1" bestFit="1" customWidth="1"/>
    <col min="13065" max="13067" width="12.33203125" style="1" bestFit="1" customWidth="1"/>
    <col min="13068" max="13068" width="17.5546875" style="1" bestFit="1" customWidth="1"/>
    <col min="13069" max="13069" width="12.33203125" style="1" bestFit="1" customWidth="1"/>
    <col min="13070" max="13070" width="13.44140625" style="1" bestFit="1" customWidth="1"/>
    <col min="13071" max="13304" width="9.109375" style="1"/>
    <col min="13305" max="13305" width="33.6640625" style="1" customWidth="1"/>
    <col min="13306" max="13306" width="16" style="1" customWidth="1"/>
    <col min="13307" max="13308" width="15" style="1" bestFit="1" customWidth="1"/>
    <col min="13309" max="13309" width="16.5546875" style="1" bestFit="1" customWidth="1"/>
    <col min="13310" max="13310" width="12.5546875" style="1" customWidth="1"/>
    <col min="13311" max="13311" width="17.5546875" style="1" bestFit="1" customWidth="1"/>
    <col min="13312" max="13313" width="18.109375" style="1" bestFit="1" customWidth="1"/>
    <col min="13314" max="13314" width="12.88671875" style="1" bestFit="1" customWidth="1"/>
    <col min="13315" max="13316" width="16.5546875" style="1" bestFit="1" customWidth="1"/>
    <col min="13317" max="13318" width="13.109375" style="1" bestFit="1" customWidth="1"/>
    <col min="13319" max="13319" width="15.5546875" style="1" bestFit="1" customWidth="1"/>
    <col min="13320" max="13320" width="13.6640625" style="1" bestFit="1" customWidth="1"/>
    <col min="13321" max="13323" width="12.33203125" style="1" bestFit="1" customWidth="1"/>
    <col min="13324" max="13324" width="17.5546875" style="1" bestFit="1" customWidth="1"/>
    <col min="13325" max="13325" width="12.33203125" style="1" bestFit="1" customWidth="1"/>
    <col min="13326" max="13326" width="13.44140625" style="1" bestFit="1" customWidth="1"/>
    <col min="13327" max="13560" width="9.109375" style="1"/>
    <col min="13561" max="13561" width="33.6640625" style="1" customWidth="1"/>
    <col min="13562" max="13562" width="16" style="1" customWidth="1"/>
    <col min="13563" max="13564" width="15" style="1" bestFit="1" customWidth="1"/>
    <col min="13565" max="13565" width="16.5546875" style="1" bestFit="1" customWidth="1"/>
    <col min="13566" max="13566" width="12.5546875" style="1" customWidth="1"/>
    <col min="13567" max="13567" width="17.5546875" style="1" bestFit="1" customWidth="1"/>
    <col min="13568" max="13569" width="18.109375" style="1" bestFit="1" customWidth="1"/>
    <col min="13570" max="13570" width="12.88671875" style="1" bestFit="1" customWidth="1"/>
    <col min="13571" max="13572" width="16.5546875" style="1" bestFit="1" customWidth="1"/>
    <col min="13573" max="13574" width="13.109375" style="1" bestFit="1" customWidth="1"/>
    <col min="13575" max="13575" width="15.5546875" style="1" bestFit="1" customWidth="1"/>
    <col min="13576" max="13576" width="13.6640625" style="1" bestFit="1" customWidth="1"/>
    <col min="13577" max="13579" width="12.33203125" style="1" bestFit="1" customWidth="1"/>
    <col min="13580" max="13580" width="17.5546875" style="1" bestFit="1" customWidth="1"/>
    <col min="13581" max="13581" width="12.33203125" style="1" bestFit="1" customWidth="1"/>
    <col min="13582" max="13582" width="13.44140625" style="1" bestFit="1" customWidth="1"/>
    <col min="13583" max="13816" width="9.109375" style="1"/>
    <col min="13817" max="13817" width="33.6640625" style="1" customWidth="1"/>
    <col min="13818" max="13818" width="16" style="1" customWidth="1"/>
    <col min="13819" max="13820" width="15" style="1" bestFit="1" customWidth="1"/>
    <col min="13821" max="13821" width="16.5546875" style="1" bestFit="1" customWidth="1"/>
    <col min="13822" max="13822" width="12.5546875" style="1" customWidth="1"/>
    <col min="13823" max="13823" width="17.5546875" style="1" bestFit="1" customWidth="1"/>
    <col min="13824" max="13825" width="18.109375" style="1" bestFit="1" customWidth="1"/>
    <col min="13826" max="13826" width="12.88671875" style="1" bestFit="1" customWidth="1"/>
    <col min="13827" max="13828" width="16.5546875" style="1" bestFit="1" customWidth="1"/>
    <col min="13829" max="13830" width="13.109375" style="1" bestFit="1" customWidth="1"/>
    <col min="13831" max="13831" width="15.5546875" style="1" bestFit="1" customWidth="1"/>
    <col min="13832" max="13832" width="13.6640625" style="1" bestFit="1" customWidth="1"/>
    <col min="13833" max="13835" width="12.33203125" style="1" bestFit="1" customWidth="1"/>
    <col min="13836" max="13836" width="17.5546875" style="1" bestFit="1" customWidth="1"/>
    <col min="13837" max="13837" width="12.33203125" style="1" bestFit="1" customWidth="1"/>
    <col min="13838" max="13838" width="13.44140625" style="1" bestFit="1" customWidth="1"/>
    <col min="13839" max="14072" width="9.109375" style="1"/>
    <col min="14073" max="14073" width="33.6640625" style="1" customWidth="1"/>
    <col min="14074" max="14074" width="16" style="1" customWidth="1"/>
    <col min="14075" max="14076" width="15" style="1" bestFit="1" customWidth="1"/>
    <col min="14077" max="14077" width="16.5546875" style="1" bestFit="1" customWidth="1"/>
    <col min="14078" max="14078" width="12.5546875" style="1" customWidth="1"/>
    <col min="14079" max="14079" width="17.5546875" style="1" bestFit="1" customWidth="1"/>
    <col min="14080" max="14081" width="18.109375" style="1" bestFit="1" customWidth="1"/>
    <col min="14082" max="14082" width="12.88671875" style="1" bestFit="1" customWidth="1"/>
    <col min="14083" max="14084" width="16.5546875" style="1" bestFit="1" customWidth="1"/>
    <col min="14085" max="14086" width="13.109375" style="1" bestFit="1" customWidth="1"/>
    <col min="14087" max="14087" width="15.5546875" style="1" bestFit="1" customWidth="1"/>
    <col min="14088" max="14088" width="13.6640625" style="1" bestFit="1" customWidth="1"/>
    <col min="14089" max="14091" width="12.33203125" style="1" bestFit="1" customWidth="1"/>
    <col min="14092" max="14092" width="17.5546875" style="1" bestFit="1" customWidth="1"/>
    <col min="14093" max="14093" width="12.33203125" style="1" bestFit="1" customWidth="1"/>
    <col min="14094" max="14094" width="13.44140625" style="1" bestFit="1" customWidth="1"/>
    <col min="14095" max="14328" width="9.109375" style="1"/>
    <col min="14329" max="14329" width="33.6640625" style="1" customWidth="1"/>
    <col min="14330" max="14330" width="16" style="1" customWidth="1"/>
    <col min="14331" max="14332" width="15" style="1" bestFit="1" customWidth="1"/>
    <col min="14333" max="14333" width="16.5546875" style="1" bestFit="1" customWidth="1"/>
    <col min="14334" max="14334" width="12.5546875" style="1" customWidth="1"/>
    <col min="14335" max="14335" width="17.5546875" style="1" bestFit="1" customWidth="1"/>
    <col min="14336" max="14337" width="18.109375" style="1" bestFit="1" customWidth="1"/>
    <col min="14338" max="14338" width="12.88671875" style="1" bestFit="1" customWidth="1"/>
    <col min="14339" max="14340" width="16.5546875" style="1" bestFit="1" customWidth="1"/>
    <col min="14341" max="14342" width="13.109375" style="1" bestFit="1" customWidth="1"/>
    <col min="14343" max="14343" width="15.5546875" style="1" bestFit="1" customWidth="1"/>
    <col min="14344" max="14344" width="13.6640625" style="1" bestFit="1" customWidth="1"/>
    <col min="14345" max="14347" width="12.33203125" style="1" bestFit="1" customWidth="1"/>
    <col min="14348" max="14348" width="17.5546875" style="1" bestFit="1" customWidth="1"/>
    <col min="14349" max="14349" width="12.33203125" style="1" bestFit="1" customWidth="1"/>
    <col min="14350" max="14350" width="13.44140625" style="1" bestFit="1" customWidth="1"/>
    <col min="14351" max="14584" width="9.109375" style="1"/>
    <col min="14585" max="14585" width="33.6640625" style="1" customWidth="1"/>
    <col min="14586" max="14586" width="16" style="1" customWidth="1"/>
    <col min="14587" max="14588" width="15" style="1" bestFit="1" customWidth="1"/>
    <col min="14589" max="14589" width="16.5546875" style="1" bestFit="1" customWidth="1"/>
    <col min="14590" max="14590" width="12.5546875" style="1" customWidth="1"/>
    <col min="14591" max="14591" width="17.5546875" style="1" bestFit="1" customWidth="1"/>
    <col min="14592" max="14593" width="18.109375" style="1" bestFit="1" customWidth="1"/>
    <col min="14594" max="14594" width="12.88671875" style="1" bestFit="1" customWidth="1"/>
    <col min="14595" max="14596" width="16.5546875" style="1" bestFit="1" customWidth="1"/>
    <col min="14597" max="14598" width="13.109375" style="1" bestFit="1" customWidth="1"/>
    <col min="14599" max="14599" width="15.5546875" style="1" bestFit="1" customWidth="1"/>
    <col min="14600" max="14600" width="13.6640625" style="1" bestFit="1" customWidth="1"/>
    <col min="14601" max="14603" width="12.33203125" style="1" bestFit="1" customWidth="1"/>
    <col min="14604" max="14604" width="17.5546875" style="1" bestFit="1" customWidth="1"/>
    <col min="14605" max="14605" width="12.33203125" style="1" bestFit="1" customWidth="1"/>
    <col min="14606" max="14606" width="13.44140625" style="1" bestFit="1" customWidth="1"/>
    <col min="14607" max="14840" width="9.109375" style="1"/>
    <col min="14841" max="14841" width="33.6640625" style="1" customWidth="1"/>
    <col min="14842" max="14842" width="16" style="1" customWidth="1"/>
    <col min="14843" max="14844" width="15" style="1" bestFit="1" customWidth="1"/>
    <col min="14845" max="14845" width="16.5546875" style="1" bestFit="1" customWidth="1"/>
    <col min="14846" max="14846" width="12.5546875" style="1" customWidth="1"/>
    <col min="14847" max="14847" width="17.5546875" style="1" bestFit="1" customWidth="1"/>
    <col min="14848" max="14849" width="18.109375" style="1" bestFit="1" customWidth="1"/>
    <col min="14850" max="14850" width="12.88671875" style="1" bestFit="1" customWidth="1"/>
    <col min="14851" max="14852" width="16.5546875" style="1" bestFit="1" customWidth="1"/>
    <col min="14853" max="14854" width="13.109375" style="1" bestFit="1" customWidth="1"/>
    <col min="14855" max="14855" width="15.5546875" style="1" bestFit="1" customWidth="1"/>
    <col min="14856" max="14856" width="13.6640625" style="1" bestFit="1" customWidth="1"/>
    <col min="14857" max="14859" width="12.33203125" style="1" bestFit="1" customWidth="1"/>
    <col min="14860" max="14860" width="17.5546875" style="1" bestFit="1" customWidth="1"/>
    <col min="14861" max="14861" width="12.33203125" style="1" bestFit="1" customWidth="1"/>
    <col min="14862" max="14862" width="13.44140625" style="1" bestFit="1" customWidth="1"/>
    <col min="14863" max="15096" width="9.109375" style="1"/>
    <col min="15097" max="15097" width="33.6640625" style="1" customWidth="1"/>
    <col min="15098" max="15098" width="16" style="1" customWidth="1"/>
    <col min="15099" max="15100" width="15" style="1" bestFit="1" customWidth="1"/>
    <col min="15101" max="15101" width="16.5546875" style="1" bestFit="1" customWidth="1"/>
    <col min="15102" max="15102" width="12.5546875" style="1" customWidth="1"/>
    <col min="15103" max="15103" width="17.5546875" style="1" bestFit="1" customWidth="1"/>
    <col min="15104" max="15105" width="18.109375" style="1" bestFit="1" customWidth="1"/>
    <col min="15106" max="15106" width="12.88671875" style="1" bestFit="1" customWidth="1"/>
    <col min="15107" max="15108" width="16.5546875" style="1" bestFit="1" customWidth="1"/>
    <col min="15109" max="15110" width="13.109375" style="1" bestFit="1" customWidth="1"/>
    <col min="15111" max="15111" width="15.5546875" style="1" bestFit="1" customWidth="1"/>
    <col min="15112" max="15112" width="13.6640625" style="1" bestFit="1" customWidth="1"/>
    <col min="15113" max="15115" width="12.33203125" style="1" bestFit="1" customWidth="1"/>
    <col min="15116" max="15116" width="17.5546875" style="1" bestFit="1" customWidth="1"/>
    <col min="15117" max="15117" width="12.33203125" style="1" bestFit="1" customWidth="1"/>
    <col min="15118" max="15118" width="13.44140625" style="1" bestFit="1" customWidth="1"/>
    <col min="15119" max="15352" width="9.109375" style="1"/>
    <col min="15353" max="15353" width="33.6640625" style="1" customWidth="1"/>
    <col min="15354" max="15354" width="16" style="1" customWidth="1"/>
    <col min="15355" max="15356" width="15" style="1" bestFit="1" customWidth="1"/>
    <col min="15357" max="15357" width="16.5546875" style="1" bestFit="1" customWidth="1"/>
    <col min="15358" max="15358" width="12.5546875" style="1" customWidth="1"/>
    <col min="15359" max="15359" width="17.5546875" style="1" bestFit="1" customWidth="1"/>
    <col min="15360" max="15361" width="18.109375" style="1" bestFit="1" customWidth="1"/>
    <col min="15362" max="15362" width="12.88671875" style="1" bestFit="1" customWidth="1"/>
    <col min="15363" max="15364" width="16.5546875" style="1" bestFit="1" customWidth="1"/>
    <col min="15365" max="15366" width="13.109375" style="1" bestFit="1" customWidth="1"/>
    <col min="15367" max="15367" width="15.5546875" style="1" bestFit="1" customWidth="1"/>
    <col min="15368" max="15368" width="13.6640625" style="1" bestFit="1" customWidth="1"/>
    <col min="15369" max="15371" width="12.33203125" style="1" bestFit="1" customWidth="1"/>
    <col min="15372" max="15372" width="17.5546875" style="1" bestFit="1" customWidth="1"/>
    <col min="15373" max="15373" width="12.33203125" style="1" bestFit="1" customWidth="1"/>
    <col min="15374" max="15374" width="13.44140625" style="1" bestFit="1" customWidth="1"/>
    <col min="15375" max="15608" width="9.109375" style="1"/>
    <col min="15609" max="15609" width="33.6640625" style="1" customWidth="1"/>
    <col min="15610" max="15610" width="16" style="1" customWidth="1"/>
    <col min="15611" max="15612" width="15" style="1" bestFit="1" customWidth="1"/>
    <col min="15613" max="15613" width="16.5546875" style="1" bestFit="1" customWidth="1"/>
    <col min="15614" max="15614" width="12.5546875" style="1" customWidth="1"/>
    <col min="15615" max="15615" width="17.5546875" style="1" bestFit="1" customWidth="1"/>
    <col min="15616" max="15617" width="18.109375" style="1" bestFit="1" customWidth="1"/>
    <col min="15618" max="15618" width="12.88671875" style="1" bestFit="1" customWidth="1"/>
    <col min="15619" max="15620" width="16.5546875" style="1" bestFit="1" customWidth="1"/>
    <col min="15621" max="15622" width="13.109375" style="1" bestFit="1" customWidth="1"/>
    <col min="15623" max="15623" width="15.5546875" style="1" bestFit="1" customWidth="1"/>
    <col min="15624" max="15624" width="13.6640625" style="1" bestFit="1" customWidth="1"/>
    <col min="15625" max="15627" width="12.33203125" style="1" bestFit="1" customWidth="1"/>
    <col min="15628" max="15628" width="17.5546875" style="1" bestFit="1" customWidth="1"/>
    <col min="15629" max="15629" width="12.33203125" style="1" bestFit="1" customWidth="1"/>
    <col min="15630" max="15630" width="13.44140625" style="1" bestFit="1" customWidth="1"/>
    <col min="15631" max="15864" width="9.109375" style="1"/>
    <col min="15865" max="15865" width="33.6640625" style="1" customWidth="1"/>
    <col min="15866" max="15866" width="16" style="1" customWidth="1"/>
    <col min="15867" max="15868" width="15" style="1" bestFit="1" customWidth="1"/>
    <col min="15869" max="15869" width="16.5546875" style="1" bestFit="1" customWidth="1"/>
    <col min="15870" max="15870" width="12.5546875" style="1" customWidth="1"/>
    <col min="15871" max="15871" width="17.5546875" style="1" bestFit="1" customWidth="1"/>
    <col min="15872" max="15873" width="18.109375" style="1" bestFit="1" customWidth="1"/>
    <col min="15874" max="15874" width="12.88671875" style="1" bestFit="1" customWidth="1"/>
    <col min="15875" max="15876" width="16.5546875" style="1" bestFit="1" customWidth="1"/>
    <col min="15877" max="15878" width="13.109375" style="1" bestFit="1" customWidth="1"/>
    <col min="15879" max="15879" width="15.5546875" style="1" bestFit="1" customWidth="1"/>
    <col min="15880" max="15880" width="13.6640625" style="1" bestFit="1" customWidth="1"/>
    <col min="15881" max="15883" width="12.33203125" style="1" bestFit="1" customWidth="1"/>
    <col min="15884" max="15884" width="17.5546875" style="1" bestFit="1" customWidth="1"/>
    <col min="15885" max="15885" width="12.33203125" style="1" bestFit="1" customWidth="1"/>
    <col min="15886" max="15886" width="13.44140625" style="1" bestFit="1" customWidth="1"/>
    <col min="15887" max="16120" width="9.109375" style="1"/>
    <col min="16121" max="16121" width="33.6640625" style="1" customWidth="1"/>
    <col min="16122" max="16122" width="16" style="1" customWidth="1"/>
    <col min="16123" max="16124" width="15" style="1" bestFit="1" customWidth="1"/>
    <col min="16125" max="16125" width="16.5546875" style="1" bestFit="1" customWidth="1"/>
    <col min="16126" max="16126" width="12.5546875" style="1" customWidth="1"/>
    <col min="16127" max="16127" width="17.5546875" style="1" bestFit="1" customWidth="1"/>
    <col min="16128" max="16129" width="18.109375" style="1" bestFit="1" customWidth="1"/>
    <col min="16130" max="16130" width="12.88671875" style="1" bestFit="1" customWidth="1"/>
    <col min="16131" max="16132" width="16.5546875" style="1" bestFit="1" customWidth="1"/>
    <col min="16133" max="16134" width="13.109375" style="1" bestFit="1" customWidth="1"/>
    <col min="16135" max="16135" width="15.5546875" style="1" bestFit="1" customWidth="1"/>
    <col min="16136" max="16136" width="13.6640625" style="1" bestFit="1" customWidth="1"/>
    <col min="16137" max="16139" width="12.33203125" style="1" bestFit="1" customWidth="1"/>
    <col min="16140" max="16140" width="17.5546875" style="1" bestFit="1" customWidth="1"/>
    <col min="16141" max="16141" width="12.33203125" style="1" bestFit="1" customWidth="1"/>
    <col min="16142" max="16142" width="13.44140625" style="1" bestFit="1" customWidth="1"/>
    <col min="16143" max="16384" width="9.109375" style="1"/>
  </cols>
  <sheetData>
    <row r="1" spans="1:13" ht="14.4">
      <c r="A1" s="424" t="s">
        <v>409</v>
      </c>
      <c r="B1" s="424"/>
      <c r="C1" s="424"/>
      <c r="D1" s="424"/>
      <c r="E1" s="424"/>
      <c r="F1" s="424"/>
      <c r="G1" s="424"/>
      <c r="H1" s="424"/>
      <c r="I1" s="424"/>
      <c r="J1" s="424"/>
      <c r="K1" s="424"/>
      <c r="L1" s="424"/>
      <c r="M1" s="424"/>
    </row>
    <row r="2" spans="1:13" s="13" customFormat="1" ht="20.399999999999999">
      <c r="A2" s="425" t="s">
        <v>12</v>
      </c>
      <c r="B2" s="11" t="s">
        <v>410</v>
      </c>
      <c r="C2" s="425" t="s">
        <v>411</v>
      </c>
      <c r="D2" s="425"/>
      <c r="E2" s="11" t="s">
        <v>410</v>
      </c>
      <c r="F2" s="12" t="s">
        <v>412</v>
      </c>
      <c r="G2" s="426" t="s">
        <v>413</v>
      </c>
      <c r="H2" s="427"/>
      <c r="I2" s="427"/>
      <c r="J2" s="428"/>
      <c r="K2" s="429" t="s">
        <v>414</v>
      </c>
      <c r="L2" s="430"/>
      <c r="M2" s="431" t="s">
        <v>3</v>
      </c>
    </row>
    <row r="3" spans="1:13" s="13" customFormat="1" ht="31.8">
      <c r="A3" s="425"/>
      <c r="B3" s="14">
        <v>44651</v>
      </c>
      <c r="C3" s="11" t="s">
        <v>415</v>
      </c>
      <c r="D3" s="11" t="s">
        <v>416</v>
      </c>
      <c r="E3" s="14">
        <v>44561</v>
      </c>
      <c r="F3" s="12" t="s">
        <v>417</v>
      </c>
      <c r="G3" s="15" t="s">
        <v>418</v>
      </c>
      <c r="H3" s="16" t="s">
        <v>419</v>
      </c>
      <c r="I3" s="16" t="s">
        <v>420</v>
      </c>
      <c r="J3" s="16" t="s">
        <v>421</v>
      </c>
      <c r="K3" s="17" t="s">
        <v>422</v>
      </c>
      <c r="L3" s="17" t="s">
        <v>423</v>
      </c>
      <c r="M3" s="431"/>
    </row>
    <row r="4" spans="1:13" s="23" customFormat="1" ht="12.75" customHeight="1">
      <c r="A4" s="18" t="s">
        <v>197</v>
      </c>
      <c r="B4" s="19">
        <f>+SUMIF(CLASIFICACION!D:D,'CA EF'!A4,CLASIFICACION!G:G)</f>
        <v>0</v>
      </c>
      <c r="C4" s="20">
        <v>0</v>
      </c>
      <c r="D4" s="20">
        <v>0</v>
      </c>
      <c r="E4" s="22">
        <f>+SUMIF(CLASIFICACION!D:D,'CA EF'!A4,CLASIFICACION!H:H)</f>
        <v>0</v>
      </c>
      <c r="F4" s="22">
        <f>+B4+C4-D4-E4</f>
        <v>0</v>
      </c>
      <c r="G4" s="22">
        <v>0</v>
      </c>
      <c r="H4" s="22">
        <v>0</v>
      </c>
      <c r="I4" s="22">
        <v>0</v>
      </c>
      <c r="J4" s="22">
        <v>0</v>
      </c>
      <c r="K4" s="22">
        <v>0</v>
      </c>
      <c r="L4" s="22">
        <v>0</v>
      </c>
      <c r="M4" s="22">
        <v>0</v>
      </c>
    </row>
    <row r="5" spans="1:13" s="23" customFormat="1" ht="12.75" customHeight="1">
      <c r="A5" s="18" t="s">
        <v>198</v>
      </c>
      <c r="B5" s="19">
        <f>+SUMIF(CLASIFICACION!D:D,'CA EF'!A5,CLASIFICACION!G:G)</f>
        <v>0</v>
      </c>
      <c r="C5" s="20">
        <v>0</v>
      </c>
      <c r="D5" s="20">
        <v>0</v>
      </c>
      <c r="E5" s="22">
        <f>+SUMIF(CLASIFICACION!D:D,'CA EF'!A5,CLASIFICACION!H:H)</f>
        <v>0</v>
      </c>
      <c r="F5" s="22">
        <f t="shared" ref="F5:F68" si="0">+B5+C5-D5-E5</f>
        <v>0</v>
      </c>
      <c r="G5" s="22">
        <v>0</v>
      </c>
      <c r="H5" s="22">
        <v>0</v>
      </c>
      <c r="I5" s="22">
        <v>0</v>
      </c>
      <c r="J5" s="22">
        <v>0</v>
      </c>
      <c r="K5" s="22">
        <v>0</v>
      </c>
      <c r="L5" s="22">
        <v>0</v>
      </c>
      <c r="M5" s="22">
        <v>0</v>
      </c>
    </row>
    <row r="6" spans="1:13" s="23" customFormat="1" ht="12.75" customHeight="1">
      <c r="A6" s="18" t="s">
        <v>199</v>
      </c>
      <c r="B6" s="19">
        <f>+SUMIF(CLASIFICACION!D:D,'CA EF'!A6,CLASIFICACION!G:G)</f>
        <v>0</v>
      </c>
      <c r="C6" s="20">
        <v>0</v>
      </c>
      <c r="D6" s="20">
        <v>0</v>
      </c>
      <c r="E6" s="22">
        <f>+SUMIF(CLASIFICACION!D:D,'CA EF'!A6,CLASIFICACION!H:H)</f>
        <v>0</v>
      </c>
      <c r="F6" s="22">
        <f t="shared" si="0"/>
        <v>0</v>
      </c>
      <c r="G6" s="22">
        <v>0</v>
      </c>
      <c r="H6" s="22">
        <v>0</v>
      </c>
      <c r="I6" s="22">
        <v>0</v>
      </c>
      <c r="J6" s="22">
        <v>0</v>
      </c>
      <c r="K6" s="22">
        <v>0</v>
      </c>
      <c r="L6" s="22">
        <v>0</v>
      </c>
      <c r="M6" s="22">
        <f>SUM(F6:L6)</f>
        <v>0</v>
      </c>
    </row>
    <row r="7" spans="1:13" s="23" customFormat="1" ht="12.75" customHeight="1">
      <c r="A7" s="18" t="s">
        <v>200</v>
      </c>
      <c r="B7" s="19">
        <f>+SUMIF(CLASIFICACION!D:D,'CA EF'!A7,CLASIFICACION!G:G)</f>
        <v>0</v>
      </c>
      <c r="C7" s="20">
        <v>0</v>
      </c>
      <c r="D7" s="20">
        <v>0</v>
      </c>
      <c r="E7" s="22">
        <f>+SUMIF(CLASIFICACION!D:D,'CA EF'!A7,CLASIFICACION!H:H)</f>
        <v>0</v>
      </c>
      <c r="F7" s="22">
        <f t="shared" si="0"/>
        <v>0</v>
      </c>
      <c r="G7" s="22">
        <v>0</v>
      </c>
      <c r="H7" s="22">
        <v>0</v>
      </c>
      <c r="I7" s="22">
        <v>0</v>
      </c>
      <c r="J7" s="22">
        <v>0</v>
      </c>
      <c r="K7" s="22">
        <v>0</v>
      </c>
      <c r="L7" s="22">
        <v>0</v>
      </c>
      <c r="M7" s="22">
        <f t="shared" ref="M7:M70" si="1">SUM(F7:L7)</f>
        <v>0</v>
      </c>
    </row>
    <row r="8" spans="1:13" s="23" customFormat="1" ht="12.75" customHeight="1">
      <c r="A8" s="18" t="s">
        <v>201</v>
      </c>
      <c r="B8" s="19">
        <f>+SUMIF(CLASIFICACION!D:D,'CA EF'!A8,CLASIFICACION!G:G)</f>
        <v>905625323.01000023</v>
      </c>
      <c r="C8" s="20">
        <v>0</v>
      </c>
      <c r="D8" s="20">
        <v>0</v>
      </c>
      <c r="E8" s="22">
        <f>+SUMIF(CLASIFICACION!D:D,'CA EF'!A8,CLASIFICACION!H:H)</f>
        <v>7274639933.4099998</v>
      </c>
      <c r="F8" s="22">
        <f t="shared" ref="F8:F18" si="2">+B8+C8-D8-E8</f>
        <v>-6369014610.3999996</v>
      </c>
      <c r="G8" s="22">
        <v>0</v>
      </c>
      <c r="H8" s="22">
        <v>0</v>
      </c>
      <c r="I8" s="22">
        <v>0</v>
      </c>
      <c r="J8" s="22">
        <v>0</v>
      </c>
      <c r="K8" s="22">
        <v>0</v>
      </c>
      <c r="L8" s="22">
        <v>0</v>
      </c>
      <c r="M8" s="22">
        <f t="shared" si="1"/>
        <v>-6369014610.3999996</v>
      </c>
    </row>
    <row r="9" spans="1:13" s="23" customFormat="1" ht="12.75" customHeight="1">
      <c r="A9" s="18" t="s">
        <v>202</v>
      </c>
      <c r="B9" s="19">
        <f>+SUMIF(CLASIFICACION!D:D,'CA EF'!A9,CLASIFICACION!G:G)</f>
        <v>0</v>
      </c>
      <c r="C9" s="20">
        <v>0</v>
      </c>
      <c r="D9" s="20">
        <v>0</v>
      </c>
      <c r="E9" s="22">
        <f>+SUMIF(CLASIFICACION!D:D,'CA EF'!A9,CLASIFICACION!H:H)</f>
        <v>0</v>
      </c>
      <c r="F9" s="22">
        <f t="shared" si="2"/>
        <v>0</v>
      </c>
      <c r="G9" s="22">
        <f>-F9</f>
        <v>0</v>
      </c>
      <c r="H9" s="22">
        <v>0</v>
      </c>
      <c r="I9" s="22">
        <v>0</v>
      </c>
      <c r="J9" s="22">
        <v>0</v>
      </c>
      <c r="K9" s="22">
        <v>0</v>
      </c>
      <c r="L9" s="22">
        <v>0</v>
      </c>
      <c r="M9" s="22">
        <f t="shared" si="1"/>
        <v>0</v>
      </c>
    </row>
    <row r="10" spans="1:13" s="23" customFormat="1" ht="12.75" customHeight="1">
      <c r="A10" s="18" t="s">
        <v>203</v>
      </c>
      <c r="B10" s="19">
        <f>+SUMIF(CLASIFICACION!D:D,'CA EF'!A10,CLASIFICACION!G:G)</f>
        <v>0</v>
      </c>
      <c r="C10" s="20">
        <v>0</v>
      </c>
      <c r="D10" s="20">
        <v>0</v>
      </c>
      <c r="E10" s="22">
        <f>+SUMIF(CLASIFICACION!D:D,'CA EF'!A10,CLASIFICACION!H:H)</f>
        <v>0</v>
      </c>
      <c r="F10" s="22">
        <f t="shared" si="2"/>
        <v>0</v>
      </c>
      <c r="G10" s="22">
        <f>-F10</f>
        <v>0</v>
      </c>
      <c r="H10" s="22">
        <v>0</v>
      </c>
      <c r="I10" s="22">
        <v>0</v>
      </c>
      <c r="J10" s="22">
        <v>0</v>
      </c>
      <c r="K10" s="22">
        <v>0</v>
      </c>
      <c r="L10" s="22">
        <v>0</v>
      </c>
      <c r="M10" s="22">
        <f t="shared" si="1"/>
        <v>0</v>
      </c>
    </row>
    <row r="11" spans="1:13" s="23" customFormat="1" ht="12.75" customHeight="1">
      <c r="A11" s="18" t="s">
        <v>204</v>
      </c>
      <c r="B11" s="19">
        <f>+SUMIF(CLASIFICACION!D:D,'CA EF'!A11,CLASIFICACION!G:G)</f>
        <v>0</v>
      </c>
      <c r="C11" s="20">
        <v>0</v>
      </c>
      <c r="D11" s="20">
        <v>0</v>
      </c>
      <c r="E11" s="22">
        <f>+SUMIF(CLASIFICACION!D:D,'CA EF'!A11,CLASIFICACION!H:H)</f>
        <v>0</v>
      </c>
      <c r="F11" s="22">
        <f t="shared" si="2"/>
        <v>0</v>
      </c>
      <c r="G11" s="22">
        <v>0</v>
      </c>
      <c r="H11" s="22">
        <v>0</v>
      </c>
      <c r="I11" s="22">
        <v>0</v>
      </c>
      <c r="J11" s="22">
        <v>0</v>
      </c>
      <c r="K11" s="22">
        <v>0</v>
      </c>
      <c r="L11" s="22">
        <v>0</v>
      </c>
      <c r="M11" s="22">
        <f t="shared" si="1"/>
        <v>0</v>
      </c>
    </row>
    <row r="12" spans="1:13" s="23" customFormat="1" ht="12.75" customHeight="1">
      <c r="A12" s="18" t="s">
        <v>205</v>
      </c>
      <c r="B12" s="19">
        <f>+SUMIF(CLASIFICACION!D:D,'CA EF'!A12,CLASIFICACION!G:G)</f>
        <v>2632549442.5</v>
      </c>
      <c r="C12" s="20">
        <v>0</v>
      </c>
      <c r="D12" s="20">
        <v>0</v>
      </c>
      <c r="E12" s="22">
        <f>+SUMIF(CLASIFICACION!D:D,'CA EF'!A12,CLASIFICACION!H:H)</f>
        <v>2584369391.25</v>
      </c>
      <c r="F12" s="22">
        <f t="shared" si="2"/>
        <v>48180051.25</v>
      </c>
      <c r="G12" s="22">
        <f>-F12</f>
        <v>-48180051.25</v>
      </c>
      <c r="H12" s="22">
        <v>0</v>
      </c>
      <c r="I12" s="22">
        <v>0</v>
      </c>
      <c r="J12" s="22">
        <v>0</v>
      </c>
      <c r="K12" s="22">
        <v>0</v>
      </c>
      <c r="L12" s="22">
        <v>0</v>
      </c>
      <c r="M12" s="22">
        <f t="shared" si="1"/>
        <v>0</v>
      </c>
    </row>
    <row r="13" spans="1:13" s="23" customFormat="1" ht="12.75" customHeight="1">
      <c r="A13" s="18" t="s">
        <v>206</v>
      </c>
      <c r="B13" s="19">
        <f>+SUMIF(CLASIFICACION!D:D,'CA EF'!A13,CLASIFICACION!G:G)</f>
        <v>3574443797</v>
      </c>
      <c r="C13" s="20">
        <v>0</v>
      </c>
      <c r="D13" s="20">
        <v>0</v>
      </c>
      <c r="E13" s="22">
        <f>+SUMIF(CLASIFICACION!D:D,'CA EF'!A13,CLASIFICACION!H:H)</f>
        <v>3507482672.4400001</v>
      </c>
      <c r="F13" s="22">
        <f t="shared" si="2"/>
        <v>66961124.559999943</v>
      </c>
      <c r="G13" s="22">
        <f t="shared" ref="G13:G76" si="3">-F13</f>
        <v>-66961124.559999943</v>
      </c>
      <c r="H13" s="22">
        <v>0</v>
      </c>
      <c r="I13" s="22">
        <v>0</v>
      </c>
      <c r="J13" s="22">
        <v>0</v>
      </c>
      <c r="K13" s="22">
        <v>0</v>
      </c>
      <c r="L13" s="22">
        <v>0</v>
      </c>
      <c r="M13" s="22">
        <f t="shared" si="1"/>
        <v>0</v>
      </c>
    </row>
    <row r="14" spans="1:13" s="23" customFormat="1" ht="12.75" customHeight="1">
      <c r="A14" s="18" t="s">
        <v>207</v>
      </c>
      <c r="B14" s="19">
        <f>+SUMIF(CLASIFICACION!D:D,'CA EF'!A14,CLASIFICACION!G:G)</f>
        <v>4195233366.4000001</v>
      </c>
      <c r="C14" s="20"/>
      <c r="D14" s="20"/>
      <c r="E14" s="22">
        <f>+SUMIF(CLASIFICACION!D:D,'CA EF'!A14,CLASIFICACION!H:H)</f>
        <v>4117643424</v>
      </c>
      <c r="F14" s="22">
        <f t="shared" si="2"/>
        <v>77589942.400000095</v>
      </c>
      <c r="G14" s="22">
        <f t="shared" si="3"/>
        <v>-77589942.400000095</v>
      </c>
      <c r="H14" s="22">
        <v>0</v>
      </c>
      <c r="I14" s="22">
        <v>0</v>
      </c>
      <c r="J14" s="22">
        <v>0</v>
      </c>
      <c r="K14" s="22">
        <v>0</v>
      </c>
      <c r="L14" s="22">
        <v>0</v>
      </c>
      <c r="M14" s="22">
        <f t="shared" si="1"/>
        <v>0</v>
      </c>
    </row>
    <row r="15" spans="1:13" s="23" customFormat="1" ht="12.75" customHeight="1">
      <c r="A15" s="18" t="s">
        <v>208</v>
      </c>
      <c r="B15" s="19">
        <f>+SUMIF(CLASIFICACION!D:D,'CA EF'!A15,CLASIFICACION!G:G)</f>
        <v>1576041213</v>
      </c>
      <c r="C15" s="20">
        <v>0</v>
      </c>
      <c r="D15" s="20">
        <v>0</v>
      </c>
      <c r="E15" s="22">
        <f>+SUMIF(CLASIFICACION!D:D,'CA EF'!A15,CLASIFICACION!H:H)</f>
        <v>1547029125.45</v>
      </c>
      <c r="F15" s="22">
        <f t="shared" si="2"/>
        <v>29012087.549999952</v>
      </c>
      <c r="G15" s="22">
        <f t="shared" si="3"/>
        <v>-29012087.549999952</v>
      </c>
      <c r="H15" s="22">
        <v>0</v>
      </c>
      <c r="I15" s="22">
        <v>0</v>
      </c>
      <c r="J15" s="22">
        <v>0</v>
      </c>
      <c r="K15" s="22">
        <v>0</v>
      </c>
      <c r="L15" s="22">
        <v>0</v>
      </c>
      <c r="M15" s="22">
        <f t="shared" si="1"/>
        <v>0</v>
      </c>
    </row>
    <row r="16" spans="1:13" s="23" customFormat="1" ht="12.75" customHeight="1">
      <c r="A16" s="18" t="s">
        <v>209</v>
      </c>
      <c r="B16" s="19">
        <f>+SUMIF(CLASIFICACION!D:D,'CA EF'!A16,CLASIFICACION!G:G)</f>
        <v>2693240820.4300003</v>
      </c>
      <c r="C16" s="20">
        <v>0</v>
      </c>
      <c r="D16" s="20">
        <v>0</v>
      </c>
      <c r="E16" s="22">
        <f>+SUMIF(CLASIFICACION!D:D,'CA EF'!A16,CLASIFICACION!H:H)</f>
        <v>2654419682.8800001</v>
      </c>
      <c r="F16" s="22">
        <f t="shared" si="2"/>
        <v>38821137.550000191</v>
      </c>
      <c r="G16" s="22">
        <f t="shared" si="3"/>
        <v>-38821137.550000191</v>
      </c>
      <c r="H16" s="22">
        <v>0</v>
      </c>
      <c r="I16" s="22">
        <v>0</v>
      </c>
      <c r="J16" s="22">
        <v>0</v>
      </c>
      <c r="K16" s="22">
        <v>0</v>
      </c>
      <c r="L16" s="22">
        <v>0</v>
      </c>
      <c r="M16" s="22">
        <f t="shared" si="1"/>
        <v>0</v>
      </c>
    </row>
    <row r="17" spans="1:13" s="23" customFormat="1" ht="12.75" customHeight="1">
      <c r="A17" s="18" t="s">
        <v>504</v>
      </c>
      <c r="B17" s="19">
        <f>+SUMIF(CLASIFICACION!D:D,'CA EF'!A17,CLASIFICACION!G:G)</f>
        <v>2816383144.75</v>
      </c>
      <c r="C17" s="20">
        <v>0</v>
      </c>
      <c r="D17" s="20">
        <v>0</v>
      </c>
      <c r="E17" s="22">
        <f>+SUMIF(CLASIFICACION!D:D,'CA EF'!A17,CLASIFICACION!H:H)</f>
        <v>2774535531.25</v>
      </c>
      <c r="F17" s="22">
        <f t="shared" si="2"/>
        <v>41847613.5</v>
      </c>
      <c r="G17" s="22">
        <f t="shared" si="3"/>
        <v>-41847613.5</v>
      </c>
      <c r="H17" s="22">
        <v>0</v>
      </c>
      <c r="I17" s="22">
        <v>0</v>
      </c>
      <c r="J17" s="22">
        <v>0</v>
      </c>
      <c r="K17" s="22">
        <v>0</v>
      </c>
      <c r="L17" s="22">
        <v>0</v>
      </c>
      <c r="M17" s="22">
        <f t="shared" si="1"/>
        <v>0</v>
      </c>
    </row>
    <row r="18" spans="1:13" s="23" customFormat="1" ht="12.75" customHeight="1">
      <c r="A18" s="18" t="s">
        <v>595</v>
      </c>
      <c r="B18" s="19">
        <f>+SUMIF(CLASIFICACION!D:D,'CA EF'!A18,CLASIFICACION!G:G)</f>
        <v>478865213.69</v>
      </c>
      <c r="C18" s="20">
        <v>0</v>
      </c>
      <c r="D18" s="20">
        <v>0</v>
      </c>
      <c r="E18" s="22">
        <f>+SUMIF(CLASIFICACION!D:D,'CA EF'!A18,CLASIFICACION!H:H)</f>
        <v>0</v>
      </c>
      <c r="F18" s="22">
        <f t="shared" si="2"/>
        <v>478865213.69</v>
      </c>
      <c r="G18" s="22">
        <f t="shared" si="3"/>
        <v>-478865213.69</v>
      </c>
      <c r="H18" s="22">
        <v>0</v>
      </c>
      <c r="I18" s="22">
        <v>0</v>
      </c>
      <c r="J18" s="22">
        <v>0</v>
      </c>
      <c r="K18" s="22">
        <v>0</v>
      </c>
      <c r="L18" s="22">
        <v>0</v>
      </c>
      <c r="M18" s="22">
        <f t="shared" si="1"/>
        <v>0</v>
      </c>
    </row>
    <row r="19" spans="1:13" s="23" customFormat="1" ht="12.75" customHeight="1">
      <c r="A19" s="18" t="s">
        <v>210</v>
      </c>
      <c r="B19" s="19">
        <f>+SUMIF(CLASIFICACION!D:D,'CA EF'!A19,CLASIFICACION!G:G)</f>
        <v>0</v>
      </c>
      <c r="C19" s="20">
        <v>0</v>
      </c>
      <c r="D19" s="20">
        <v>0</v>
      </c>
      <c r="E19" s="22">
        <f>+SUMIF(CLASIFICACION!D:D,'CA EF'!A19,CLASIFICACION!H:H)</f>
        <v>0</v>
      </c>
      <c r="F19" s="22">
        <f t="shared" si="0"/>
        <v>0</v>
      </c>
      <c r="G19" s="22">
        <f t="shared" si="3"/>
        <v>0</v>
      </c>
      <c r="H19" s="22">
        <v>0</v>
      </c>
      <c r="I19" s="22">
        <v>0</v>
      </c>
      <c r="J19" s="22">
        <v>0</v>
      </c>
      <c r="K19" s="22">
        <v>0</v>
      </c>
      <c r="L19" s="22">
        <v>0</v>
      </c>
      <c r="M19" s="22">
        <f t="shared" si="1"/>
        <v>0</v>
      </c>
    </row>
    <row r="20" spans="1:13" s="23" customFormat="1" ht="12.75" customHeight="1">
      <c r="A20" s="18" t="s">
        <v>211</v>
      </c>
      <c r="B20" s="19">
        <f>+SUMIF(CLASIFICACION!D:D,'CA EF'!A20,CLASIFICACION!G:G)</f>
        <v>255780424.59999999</v>
      </c>
      <c r="C20" s="20">
        <v>0</v>
      </c>
      <c r="D20" s="20">
        <v>0</v>
      </c>
      <c r="E20" s="22">
        <f>+SUMIF(CLASIFICACION!D:D,'CA EF'!A20,CLASIFICACION!H:H)</f>
        <v>256363282.38</v>
      </c>
      <c r="F20" s="22">
        <f t="shared" si="0"/>
        <v>-582857.78000000119</v>
      </c>
      <c r="G20" s="22">
        <f t="shared" si="3"/>
        <v>582857.78000000119</v>
      </c>
      <c r="H20" s="22">
        <v>0</v>
      </c>
      <c r="I20" s="22">
        <v>0</v>
      </c>
      <c r="J20" s="22">
        <v>0</v>
      </c>
      <c r="K20" s="22">
        <v>0</v>
      </c>
      <c r="L20" s="22">
        <v>0</v>
      </c>
      <c r="M20" s="22">
        <f t="shared" si="1"/>
        <v>0</v>
      </c>
    </row>
    <row r="21" spans="1:13" s="23" customFormat="1" ht="12.75" customHeight="1">
      <c r="A21" s="18" t="s">
        <v>212</v>
      </c>
      <c r="B21" s="19">
        <f>+SUMIF(CLASIFICACION!D:D,'CA EF'!A21,CLASIFICACION!G:G)</f>
        <v>520200200.30000001</v>
      </c>
      <c r="C21" s="20">
        <v>0</v>
      </c>
      <c r="D21" s="20">
        <v>0</v>
      </c>
      <c r="E21" s="22">
        <f>+SUMIF(CLASIFICACION!D:D,'CA EF'!A21,CLASIFICACION!H:H)</f>
        <v>521175021.85000002</v>
      </c>
      <c r="F21" s="22">
        <f t="shared" si="0"/>
        <v>-974821.55000001192</v>
      </c>
      <c r="G21" s="22">
        <f t="shared" si="3"/>
        <v>974821.55000001192</v>
      </c>
      <c r="H21" s="22">
        <v>0</v>
      </c>
      <c r="I21" s="22">
        <v>0</v>
      </c>
      <c r="J21" s="22">
        <v>0</v>
      </c>
      <c r="K21" s="22">
        <v>0</v>
      </c>
      <c r="L21" s="22">
        <v>0</v>
      </c>
      <c r="M21" s="22">
        <f t="shared" si="1"/>
        <v>0</v>
      </c>
    </row>
    <row r="22" spans="1:13" s="23" customFormat="1" ht="12.75" customHeight="1">
      <c r="A22" s="18" t="s">
        <v>213</v>
      </c>
      <c r="B22" s="19">
        <f>+SUMIF(CLASIFICACION!D:D,'CA EF'!A22,CLASIFICACION!G:G)</f>
        <v>2020217422.2</v>
      </c>
      <c r="C22" s="20">
        <v>0</v>
      </c>
      <c r="D22" s="20">
        <v>0</v>
      </c>
      <c r="E22" s="22">
        <f>+SUMIF(CLASIFICACION!D:D,'CA EF'!A22,CLASIFICACION!H:H)</f>
        <v>2056234192.4000001</v>
      </c>
      <c r="F22" s="22">
        <f t="shared" si="0"/>
        <v>-36016770.200000048</v>
      </c>
      <c r="G22" s="22">
        <f t="shared" si="3"/>
        <v>36016770.200000048</v>
      </c>
      <c r="H22" s="22">
        <v>0</v>
      </c>
      <c r="I22" s="22">
        <v>0</v>
      </c>
      <c r="J22" s="22">
        <v>0</v>
      </c>
      <c r="K22" s="22">
        <v>0</v>
      </c>
      <c r="L22" s="22">
        <v>0</v>
      </c>
      <c r="M22" s="22">
        <f t="shared" si="1"/>
        <v>0</v>
      </c>
    </row>
    <row r="23" spans="1:13" s="23" customFormat="1" ht="12.75" customHeight="1">
      <c r="A23" s="18" t="s">
        <v>214</v>
      </c>
      <c r="B23" s="19">
        <f>+SUMIF(CLASIFICACION!D:D,'CA EF'!A23,CLASIFICACION!G:G)</f>
        <v>1856197515.2</v>
      </c>
      <c r="C23" s="20">
        <v>0</v>
      </c>
      <c r="D23" s="20">
        <v>0</v>
      </c>
      <c r="E23" s="22">
        <f>+SUMIF(CLASIFICACION!D:D,'CA EF'!A23,CLASIFICACION!H:H)</f>
        <v>1866734210.25</v>
      </c>
      <c r="F23" s="22">
        <f t="shared" si="0"/>
        <v>-10536695.049999952</v>
      </c>
      <c r="G23" s="22">
        <f t="shared" si="3"/>
        <v>10536695.049999952</v>
      </c>
      <c r="H23" s="22">
        <v>0</v>
      </c>
      <c r="I23" s="22">
        <v>0</v>
      </c>
      <c r="J23" s="22">
        <v>0</v>
      </c>
      <c r="K23" s="22">
        <v>0</v>
      </c>
      <c r="L23" s="22">
        <v>0</v>
      </c>
      <c r="M23" s="22">
        <f t="shared" si="1"/>
        <v>0</v>
      </c>
    </row>
    <row r="24" spans="1:13" s="23" customFormat="1" ht="12.75" customHeight="1">
      <c r="A24" s="18" t="s">
        <v>215</v>
      </c>
      <c r="B24" s="19">
        <f>+SUMIF(CLASIFICACION!D:D,'CA EF'!A24,CLASIFICACION!G:G)</f>
        <v>2121723063.3999999</v>
      </c>
      <c r="C24" s="20">
        <v>0</v>
      </c>
      <c r="D24" s="20">
        <v>0</v>
      </c>
      <c r="E24" s="22">
        <f>+SUMIF(CLASIFICACION!D:D,'CA EF'!A24,CLASIFICACION!H:H)</f>
        <v>2133803480.8</v>
      </c>
      <c r="F24" s="22">
        <f t="shared" si="0"/>
        <v>-12080417.400000095</v>
      </c>
      <c r="G24" s="22">
        <f t="shared" si="3"/>
        <v>12080417.400000095</v>
      </c>
      <c r="H24" s="22">
        <v>0</v>
      </c>
      <c r="I24" s="22">
        <v>0</v>
      </c>
      <c r="J24" s="22">
        <v>0</v>
      </c>
      <c r="K24" s="22">
        <v>0</v>
      </c>
      <c r="L24" s="22">
        <v>0</v>
      </c>
      <c r="M24" s="22">
        <f t="shared" si="1"/>
        <v>0</v>
      </c>
    </row>
    <row r="25" spans="1:13" s="23" customFormat="1" ht="12.75" customHeight="1">
      <c r="A25" s="18" t="s">
        <v>216</v>
      </c>
      <c r="B25" s="19">
        <f>+SUMIF(CLASIFICACION!D:D,'CA EF'!A25,CLASIFICACION!G:G)</f>
        <v>2003372507.6000001</v>
      </c>
      <c r="C25" s="20">
        <v>0</v>
      </c>
      <c r="D25" s="20">
        <v>0</v>
      </c>
      <c r="E25" s="22">
        <f>+SUMIF(CLASIFICACION!D:D,'CA EF'!A25,CLASIFICACION!H:H)</f>
        <v>2003885102.2</v>
      </c>
      <c r="F25" s="22">
        <f t="shared" si="0"/>
        <v>-512594.59999990463</v>
      </c>
      <c r="G25" s="22">
        <f t="shared" si="3"/>
        <v>512594.59999990463</v>
      </c>
      <c r="H25" s="22">
        <v>0</v>
      </c>
      <c r="I25" s="22">
        <v>0</v>
      </c>
      <c r="J25" s="22">
        <v>0</v>
      </c>
      <c r="K25" s="22">
        <v>0</v>
      </c>
      <c r="L25" s="22">
        <v>0</v>
      </c>
      <c r="M25" s="22">
        <f t="shared" si="1"/>
        <v>0</v>
      </c>
    </row>
    <row r="26" spans="1:13" s="23" customFormat="1" ht="12.75" customHeight="1">
      <c r="A26" s="18" t="s">
        <v>217</v>
      </c>
      <c r="B26" s="19">
        <f>+SUMIF(CLASIFICACION!D:D,'CA EF'!A26,CLASIFICACION!G:G)</f>
        <v>5050759588</v>
      </c>
      <c r="C26" s="20">
        <v>0</v>
      </c>
      <c r="D26" s="20">
        <v>0</v>
      </c>
      <c r="E26" s="22">
        <f>+SUMIF(CLASIFICACION!D:D,'CA EF'!A26,CLASIFICACION!H:H)</f>
        <v>5140808931</v>
      </c>
      <c r="F26" s="22">
        <f t="shared" si="0"/>
        <v>-90049343</v>
      </c>
      <c r="G26" s="22">
        <f t="shared" si="3"/>
        <v>90049343</v>
      </c>
      <c r="H26" s="22">
        <v>0</v>
      </c>
      <c r="I26" s="22">
        <v>0</v>
      </c>
      <c r="J26" s="22">
        <v>0</v>
      </c>
      <c r="K26" s="22">
        <v>0</v>
      </c>
      <c r="L26" s="22">
        <v>0</v>
      </c>
      <c r="M26" s="22">
        <f t="shared" si="1"/>
        <v>0</v>
      </c>
    </row>
    <row r="27" spans="1:13" s="23" customFormat="1" ht="12.75" customHeight="1">
      <c r="A27" s="18" t="s">
        <v>218</v>
      </c>
      <c r="B27" s="19">
        <f>+SUMIF(CLASIFICACION!D:D,'CA EF'!A27,CLASIFICACION!G:G)</f>
        <v>1514844995.25</v>
      </c>
      <c r="C27" s="20">
        <v>0</v>
      </c>
      <c r="D27" s="20">
        <v>0</v>
      </c>
      <c r="E27" s="22">
        <f>+SUMIF(CLASIFICACION!D:D,'CA EF'!A27,CLASIFICACION!H:H)</f>
        <v>1515860759.7</v>
      </c>
      <c r="F27" s="22">
        <f t="shared" si="0"/>
        <v>-1015764.4500000477</v>
      </c>
      <c r="G27" s="22">
        <f t="shared" si="3"/>
        <v>1015764.4500000477</v>
      </c>
      <c r="H27" s="22">
        <v>0</v>
      </c>
      <c r="I27" s="22">
        <v>0</v>
      </c>
      <c r="J27" s="22">
        <v>0</v>
      </c>
      <c r="K27" s="22">
        <v>0</v>
      </c>
      <c r="L27" s="22">
        <v>0</v>
      </c>
      <c r="M27" s="22">
        <f t="shared" si="1"/>
        <v>0</v>
      </c>
    </row>
    <row r="28" spans="1:13" s="23" customFormat="1" ht="12.75" customHeight="1">
      <c r="A28" s="18" t="s">
        <v>219</v>
      </c>
      <c r="B28" s="19">
        <f>+SUMIF(CLASIFICACION!D:D,'CA EF'!A28,CLASIFICACION!G:G)</f>
        <v>2524753631</v>
      </c>
      <c r="C28" s="20">
        <v>0</v>
      </c>
      <c r="D28" s="20">
        <v>0</v>
      </c>
      <c r="E28" s="22">
        <f>+SUMIF(CLASIFICACION!D:D,'CA EF'!A28,CLASIFICACION!H:H)</f>
        <v>2526447189.5</v>
      </c>
      <c r="F28" s="22">
        <f t="shared" si="0"/>
        <v>-1693558.5</v>
      </c>
      <c r="G28" s="22">
        <f t="shared" si="3"/>
        <v>1693558.5</v>
      </c>
      <c r="H28" s="22">
        <v>0</v>
      </c>
      <c r="I28" s="22">
        <v>0</v>
      </c>
      <c r="J28" s="22">
        <v>0</v>
      </c>
      <c r="K28" s="22">
        <v>0</v>
      </c>
      <c r="L28" s="22">
        <v>0</v>
      </c>
      <c r="M28" s="22">
        <f t="shared" si="1"/>
        <v>0</v>
      </c>
    </row>
    <row r="29" spans="1:13" s="23" customFormat="1" ht="12.75" customHeight="1">
      <c r="A29" s="18" t="s">
        <v>220</v>
      </c>
      <c r="B29" s="19">
        <f>+SUMIF(CLASIFICACION!D:D,'CA EF'!A29,CLASIFICACION!G:G)</f>
        <v>2161024348.7999997</v>
      </c>
      <c r="C29" s="20">
        <v>0</v>
      </c>
      <c r="D29" s="20">
        <v>0</v>
      </c>
      <c r="E29" s="22">
        <f>+SUMIF(CLASIFICACION!D:D,'CA EF'!A29,CLASIFICACION!H:H)</f>
        <v>2172872635.1999998</v>
      </c>
      <c r="F29" s="22">
        <f t="shared" si="0"/>
        <v>-11848286.400000095</v>
      </c>
      <c r="G29" s="22">
        <f t="shared" si="3"/>
        <v>11848286.400000095</v>
      </c>
      <c r="H29" s="22">
        <v>0</v>
      </c>
      <c r="I29" s="22">
        <v>0</v>
      </c>
      <c r="J29" s="22">
        <v>0</v>
      </c>
      <c r="K29" s="22">
        <v>0</v>
      </c>
      <c r="L29" s="22">
        <v>0</v>
      </c>
      <c r="M29" s="22">
        <f t="shared" si="1"/>
        <v>0</v>
      </c>
    </row>
    <row r="30" spans="1:13" s="23" customFormat="1" ht="12.75" customHeight="1">
      <c r="A30" s="18" t="s">
        <v>433</v>
      </c>
      <c r="B30" s="19">
        <f>+SUMIF(CLASIFICACION!D:D,'CA EF'!A30,CLASIFICACION!G:G)</f>
        <v>1387965003.53</v>
      </c>
      <c r="C30" s="20">
        <v>0</v>
      </c>
      <c r="D30" s="20">
        <v>0</v>
      </c>
      <c r="E30" s="22">
        <f>+SUMIF(CLASIFICACION!D:D,'CA EF'!A30,CLASIFICACION!H:H)</f>
        <v>1395714179.21</v>
      </c>
      <c r="F30" s="22">
        <f t="shared" si="0"/>
        <v>-7749175.6800000668</v>
      </c>
      <c r="G30" s="22">
        <f t="shared" si="3"/>
        <v>7749175.6800000668</v>
      </c>
      <c r="H30" s="22">
        <v>0</v>
      </c>
      <c r="I30" s="22">
        <v>0</v>
      </c>
      <c r="J30" s="22">
        <v>0</v>
      </c>
      <c r="K30" s="22">
        <v>0</v>
      </c>
      <c r="L30" s="22">
        <v>0</v>
      </c>
      <c r="M30" s="22">
        <f t="shared" si="1"/>
        <v>0</v>
      </c>
    </row>
    <row r="31" spans="1:13" s="23" customFormat="1" ht="12.75" customHeight="1">
      <c r="A31" s="18" t="s">
        <v>470</v>
      </c>
      <c r="B31" s="19">
        <f>+SUMIF(CLASIFICACION!D:D,'CA EF'!A31,CLASIFICACION!G:G)</f>
        <v>5000017012</v>
      </c>
      <c r="C31" s="20">
        <v>0</v>
      </c>
      <c r="D31" s="20">
        <v>0</v>
      </c>
      <c r="E31" s="22">
        <f>+SUMIF(CLASIFICACION!D:D,'CA EF'!A31,CLASIFICACION!H:H)</f>
        <v>5000933383.5</v>
      </c>
      <c r="F31" s="22">
        <f t="shared" si="0"/>
        <v>-916371.5</v>
      </c>
      <c r="G31" s="22">
        <f t="shared" si="3"/>
        <v>916371.5</v>
      </c>
      <c r="H31" s="22">
        <v>0</v>
      </c>
      <c r="I31" s="22">
        <v>0</v>
      </c>
      <c r="J31" s="22">
        <v>0</v>
      </c>
      <c r="K31" s="22">
        <v>0</v>
      </c>
      <c r="L31" s="22">
        <v>0</v>
      </c>
      <c r="M31" s="22">
        <f t="shared" si="1"/>
        <v>0</v>
      </c>
    </row>
    <row r="32" spans="1:13" s="23" customFormat="1" ht="12.75" customHeight="1">
      <c r="A32" s="18" t="s">
        <v>597</v>
      </c>
      <c r="B32" s="19">
        <f>+SUMIF(CLASIFICACION!D:D,'CA EF'!A32,CLASIFICACION!G:G)</f>
        <v>101960003.31999999</v>
      </c>
      <c r="C32" s="20">
        <v>0</v>
      </c>
      <c r="D32" s="20">
        <v>0</v>
      </c>
      <c r="E32" s="22">
        <f>+SUMIF(CLASIFICACION!D:D,'CA EF'!A32,CLASIFICACION!H:H)</f>
        <v>0</v>
      </c>
      <c r="F32" s="22">
        <f t="shared" si="0"/>
        <v>101960003.31999999</v>
      </c>
      <c r="G32" s="22">
        <f t="shared" si="3"/>
        <v>-101960003.31999999</v>
      </c>
      <c r="H32" s="22">
        <v>0</v>
      </c>
      <c r="I32" s="22">
        <v>0</v>
      </c>
      <c r="J32" s="22">
        <v>0</v>
      </c>
      <c r="K32" s="22">
        <v>0</v>
      </c>
      <c r="L32" s="22">
        <v>0</v>
      </c>
      <c r="M32" s="22">
        <f t="shared" si="1"/>
        <v>0</v>
      </c>
    </row>
    <row r="33" spans="1:13" s="23" customFormat="1" ht="12.75" customHeight="1">
      <c r="A33" s="18" t="s">
        <v>598</v>
      </c>
      <c r="B33" s="19">
        <f>+SUMIF(CLASIFICACION!D:D,'CA EF'!A33,CLASIFICACION!G:G)</f>
        <v>468360574.43000001</v>
      </c>
      <c r="C33" s="20">
        <v>0</v>
      </c>
      <c r="D33" s="20">
        <v>0</v>
      </c>
      <c r="E33" s="22">
        <f>+SUMIF(CLASIFICACION!D:D,'CA EF'!A33,CLASIFICACION!H:H)</f>
        <v>0</v>
      </c>
      <c r="F33" s="22">
        <f t="shared" si="0"/>
        <v>468360574.43000001</v>
      </c>
      <c r="G33" s="22">
        <f t="shared" si="3"/>
        <v>-468360574.43000001</v>
      </c>
      <c r="H33" s="22">
        <v>0</v>
      </c>
      <c r="I33" s="22">
        <v>0</v>
      </c>
      <c r="J33" s="22">
        <v>0</v>
      </c>
      <c r="K33" s="22">
        <v>0</v>
      </c>
      <c r="L33" s="22">
        <v>0</v>
      </c>
      <c r="M33" s="22">
        <f t="shared" si="1"/>
        <v>0</v>
      </c>
    </row>
    <row r="34" spans="1:13" s="23" customFormat="1" ht="12.75" customHeight="1">
      <c r="A34" s="18" t="s">
        <v>599</v>
      </c>
      <c r="B34" s="19">
        <f>+SUMIF(CLASIFICACION!D:D,'CA EF'!A34,CLASIFICACION!G:G)</f>
        <v>279077121.5</v>
      </c>
      <c r="C34" s="20">
        <v>0</v>
      </c>
      <c r="D34" s="20">
        <v>0</v>
      </c>
      <c r="E34" s="22">
        <f>+SUMIF(CLASIFICACION!D:D,'CA EF'!A34,CLASIFICACION!H:H)</f>
        <v>0</v>
      </c>
      <c r="F34" s="22">
        <f t="shared" si="0"/>
        <v>279077121.5</v>
      </c>
      <c r="G34" s="22">
        <f t="shared" si="3"/>
        <v>-279077121.5</v>
      </c>
      <c r="H34" s="22">
        <v>0</v>
      </c>
      <c r="I34" s="22">
        <v>0</v>
      </c>
      <c r="J34" s="22">
        <v>0</v>
      </c>
      <c r="K34" s="22">
        <v>0</v>
      </c>
      <c r="L34" s="22">
        <v>0</v>
      </c>
      <c r="M34" s="22">
        <f t="shared" si="1"/>
        <v>0</v>
      </c>
    </row>
    <row r="35" spans="1:13" s="23" customFormat="1" ht="12.75" customHeight="1">
      <c r="A35" s="18" t="s">
        <v>221</v>
      </c>
      <c r="B35" s="19">
        <f>+SUMIF(CLASIFICACION!D:D,'CA EF'!A35,CLASIFICACION!G:G)</f>
        <v>0</v>
      </c>
      <c r="C35" s="20">
        <v>0</v>
      </c>
      <c r="D35" s="20">
        <v>0</v>
      </c>
      <c r="E35" s="22">
        <f>+SUMIF(CLASIFICACION!D:D,'CA EF'!A35,CLASIFICACION!H:H)</f>
        <v>0</v>
      </c>
      <c r="F35" s="22">
        <f t="shared" si="0"/>
        <v>0</v>
      </c>
      <c r="G35" s="22">
        <f t="shared" si="3"/>
        <v>0</v>
      </c>
      <c r="H35" s="22">
        <v>0</v>
      </c>
      <c r="I35" s="22">
        <v>0</v>
      </c>
      <c r="J35" s="22">
        <v>0</v>
      </c>
      <c r="K35" s="22">
        <v>0</v>
      </c>
      <c r="L35" s="22">
        <v>0</v>
      </c>
      <c r="M35" s="22">
        <f t="shared" si="1"/>
        <v>0</v>
      </c>
    </row>
    <row r="36" spans="1:13" s="23" customFormat="1" ht="12.75" customHeight="1">
      <c r="A36" s="18" t="s">
        <v>222</v>
      </c>
      <c r="B36" s="19">
        <f>+SUMIF(CLASIFICACION!D:D,'CA EF'!A36,CLASIFICACION!G:G)</f>
        <v>5093266375.5</v>
      </c>
      <c r="C36" s="20">
        <v>0</v>
      </c>
      <c r="D36" s="20">
        <v>0</v>
      </c>
      <c r="E36" s="22">
        <f>+SUMIF(CLASIFICACION!D:D,'CA EF'!A36,CLASIFICACION!H:H)</f>
        <v>5018805467</v>
      </c>
      <c r="F36" s="22">
        <f t="shared" si="0"/>
        <v>74460908.5</v>
      </c>
      <c r="G36" s="22">
        <f t="shared" si="3"/>
        <v>-74460908.5</v>
      </c>
      <c r="H36" s="22">
        <v>0</v>
      </c>
      <c r="I36" s="22">
        <v>0</v>
      </c>
      <c r="J36" s="22">
        <v>0</v>
      </c>
      <c r="K36" s="22">
        <v>0</v>
      </c>
      <c r="L36" s="22">
        <v>0</v>
      </c>
      <c r="M36" s="22">
        <f t="shared" si="1"/>
        <v>0</v>
      </c>
    </row>
    <row r="37" spans="1:13" s="23" customFormat="1" ht="12.75" customHeight="1">
      <c r="A37" s="18" t="s">
        <v>223</v>
      </c>
      <c r="B37" s="19">
        <f>+SUMIF(CLASIFICACION!D:D,'CA EF'!A37,CLASIFICACION!G:G)</f>
        <v>1020458673.4</v>
      </c>
      <c r="C37" s="20">
        <v>0</v>
      </c>
      <c r="D37" s="20">
        <v>0</v>
      </c>
      <c r="E37" s="22">
        <f>+SUMIF(CLASIFICACION!D:D,'CA EF'!A37,CLASIFICACION!H:H)</f>
        <v>1005672175.3</v>
      </c>
      <c r="F37" s="22">
        <f t="shared" si="0"/>
        <v>14786498.100000024</v>
      </c>
      <c r="G37" s="22">
        <f t="shared" si="3"/>
        <v>-14786498.100000024</v>
      </c>
      <c r="H37" s="22">
        <v>0</v>
      </c>
      <c r="I37" s="22">
        <v>0</v>
      </c>
      <c r="J37" s="22">
        <v>0</v>
      </c>
      <c r="K37" s="22">
        <v>0</v>
      </c>
      <c r="L37" s="22">
        <v>0</v>
      </c>
      <c r="M37" s="22">
        <f t="shared" si="1"/>
        <v>0</v>
      </c>
    </row>
    <row r="38" spans="1:13" s="23" customFormat="1" ht="12.75" customHeight="1">
      <c r="A38" s="18" t="s">
        <v>224</v>
      </c>
      <c r="B38" s="19">
        <f>+SUMIF(CLASIFICACION!D:D,'CA EF'!A38,CLASIFICACION!G:G)</f>
        <v>3852260472.3800001</v>
      </c>
      <c r="C38" s="20">
        <v>0</v>
      </c>
      <c r="D38" s="20">
        <v>0</v>
      </c>
      <c r="E38" s="22">
        <f>+SUMIF(CLASIFICACION!D:D,'CA EF'!A38,CLASIFICACION!H:H)</f>
        <v>3796443141.5599999</v>
      </c>
      <c r="F38" s="22">
        <f t="shared" si="0"/>
        <v>55817330.820000172</v>
      </c>
      <c r="G38" s="22">
        <f t="shared" si="3"/>
        <v>-55817330.820000172</v>
      </c>
      <c r="H38" s="22">
        <v>0</v>
      </c>
      <c r="I38" s="22">
        <v>0</v>
      </c>
      <c r="J38" s="22">
        <v>0</v>
      </c>
      <c r="K38" s="22">
        <v>0</v>
      </c>
      <c r="L38" s="22">
        <v>0</v>
      </c>
      <c r="M38" s="22">
        <f t="shared" si="1"/>
        <v>0</v>
      </c>
    </row>
    <row r="39" spans="1:13" s="23" customFormat="1" ht="12.75" customHeight="1">
      <c r="A39" s="18" t="s">
        <v>225</v>
      </c>
      <c r="B39" s="19">
        <f>+SUMIF(CLASIFICACION!D:D,'CA EF'!A39,CLASIFICACION!G:G)</f>
        <v>0</v>
      </c>
      <c r="C39" s="20">
        <v>0</v>
      </c>
      <c r="D39" s="20">
        <v>0</v>
      </c>
      <c r="E39" s="22">
        <f>+SUMIF(CLASIFICACION!D:D,'CA EF'!A39,CLASIFICACION!H:H)</f>
        <v>0</v>
      </c>
      <c r="F39" s="22">
        <f t="shared" si="0"/>
        <v>0</v>
      </c>
      <c r="G39" s="22">
        <f t="shared" si="3"/>
        <v>0</v>
      </c>
      <c r="H39" s="22">
        <v>0</v>
      </c>
      <c r="I39" s="22">
        <v>0</v>
      </c>
      <c r="J39" s="22">
        <v>0</v>
      </c>
      <c r="K39" s="22">
        <v>0</v>
      </c>
      <c r="L39" s="22">
        <v>0</v>
      </c>
      <c r="M39" s="22">
        <f t="shared" si="1"/>
        <v>0</v>
      </c>
    </row>
    <row r="40" spans="1:13" s="23" customFormat="1" ht="12.75" customHeight="1">
      <c r="A40" s="18" t="s">
        <v>226</v>
      </c>
      <c r="B40" s="19">
        <f>+SUMIF(CLASIFICACION!D:D,'CA EF'!A40,CLASIFICACION!G:G)</f>
        <v>0</v>
      </c>
      <c r="C40" s="20">
        <v>0</v>
      </c>
      <c r="D40" s="20">
        <v>0</v>
      </c>
      <c r="E40" s="22">
        <f>+SUMIF(CLASIFICACION!D:D,'CA EF'!A40,CLASIFICACION!H:H)</f>
        <v>25387679.530000001</v>
      </c>
      <c r="F40" s="22">
        <f t="shared" si="0"/>
        <v>-25387679.530000001</v>
      </c>
      <c r="G40" s="22">
        <f t="shared" si="3"/>
        <v>25387679.530000001</v>
      </c>
      <c r="H40" s="22">
        <v>0</v>
      </c>
      <c r="I40" s="22">
        <v>0</v>
      </c>
      <c r="J40" s="22">
        <v>0</v>
      </c>
      <c r="K40" s="22">
        <v>0</v>
      </c>
      <c r="L40" s="22">
        <v>0</v>
      </c>
      <c r="M40" s="22">
        <f t="shared" si="1"/>
        <v>0</v>
      </c>
    </row>
    <row r="41" spans="1:13" s="23" customFormat="1" ht="12.75" customHeight="1">
      <c r="A41" s="18" t="s">
        <v>600</v>
      </c>
      <c r="B41" s="19">
        <f>+SUMIF(CLASIFICACION!D:D,'CA EF'!A41,CLASIFICACION!G:G)</f>
        <v>504117574.75</v>
      </c>
      <c r="C41" s="20">
        <v>0</v>
      </c>
      <c r="D41" s="20">
        <v>0</v>
      </c>
      <c r="E41" s="22">
        <f>+SUMIF(CLASIFICACION!D:D,'CA EF'!A41,CLASIFICACION!H:H)</f>
        <v>0</v>
      </c>
      <c r="F41" s="22">
        <f t="shared" si="0"/>
        <v>504117574.75</v>
      </c>
      <c r="G41" s="22">
        <f t="shared" si="3"/>
        <v>-504117574.75</v>
      </c>
      <c r="H41" s="22">
        <v>0</v>
      </c>
      <c r="I41" s="22">
        <v>0</v>
      </c>
      <c r="J41" s="22">
        <v>0</v>
      </c>
      <c r="K41" s="22">
        <v>0</v>
      </c>
      <c r="L41" s="22">
        <v>0</v>
      </c>
      <c r="M41" s="22">
        <f t="shared" si="1"/>
        <v>0</v>
      </c>
    </row>
    <row r="42" spans="1:13" s="23" customFormat="1" ht="12.75" customHeight="1">
      <c r="A42" s="18" t="s">
        <v>227</v>
      </c>
      <c r="B42" s="19">
        <f>+SUMIF(CLASIFICACION!D:D,'CA EF'!A42,CLASIFICACION!G:G)</f>
        <v>0</v>
      </c>
      <c r="C42" s="20">
        <v>0</v>
      </c>
      <c r="D42" s="20">
        <v>0</v>
      </c>
      <c r="E42" s="22">
        <f>+SUMIF(CLASIFICACION!D:D,'CA EF'!A42,CLASIFICACION!H:H)</f>
        <v>50833689.599999994</v>
      </c>
      <c r="F42" s="22">
        <f t="shared" si="0"/>
        <v>-50833689.599999994</v>
      </c>
      <c r="G42" s="22">
        <f t="shared" si="3"/>
        <v>50833689.599999994</v>
      </c>
      <c r="H42" s="22">
        <v>0</v>
      </c>
      <c r="I42" s="22">
        <v>0</v>
      </c>
      <c r="J42" s="22">
        <v>0</v>
      </c>
      <c r="K42" s="22">
        <v>0</v>
      </c>
      <c r="L42" s="22">
        <v>0</v>
      </c>
      <c r="M42" s="22">
        <f t="shared" si="1"/>
        <v>0</v>
      </c>
    </row>
    <row r="43" spans="1:13" s="23" customFormat="1" ht="12.75" customHeight="1">
      <c r="A43" s="18" t="s">
        <v>228</v>
      </c>
      <c r="B43" s="19">
        <f>+SUMIF(CLASIFICACION!D:D,'CA EF'!A43,CLASIFICACION!G:G)</f>
        <v>0</v>
      </c>
      <c r="C43" s="20">
        <v>0</v>
      </c>
      <c r="D43" s="20">
        <v>0</v>
      </c>
      <c r="E43" s="22">
        <f>+SUMIF(CLASIFICACION!D:D,'CA EF'!A43,CLASIFICACION!H:H)</f>
        <v>50833689.599999994</v>
      </c>
      <c r="F43" s="22">
        <f t="shared" si="0"/>
        <v>-50833689.599999994</v>
      </c>
      <c r="G43" s="22">
        <f t="shared" si="3"/>
        <v>50833689.599999994</v>
      </c>
      <c r="H43" s="22">
        <v>0</v>
      </c>
      <c r="I43" s="22">
        <v>0</v>
      </c>
      <c r="J43" s="22">
        <v>0</v>
      </c>
      <c r="K43" s="22">
        <v>0</v>
      </c>
      <c r="L43" s="22">
        <v>0</v>
      </c>
      <c r="M43" s="22">
        <f t="shared" si="1"/>
        <v>0</v>
      </c>
    </row>
    <row r="44" spans="1:13" s="23" customFormat="1" ht="12.75" customHeight="1">
      <c r="A44" s="18" t="s">
        <v>229</v>
      </c>
      <c r="B44" s="19">
        <f>+SUMIF(CLASIFICACION!D:D,'CA EF'!A44,CLASIFICACION!G:G)</f>
        <v>0</v>
      </c>
      <c r="C44" s="20">
        <v>0</v>
      </c>
      <c r="D44" s="20">
        <v>0</v>
      </c>
      <c r="E44" s="22">
        <f>+SUMIF(CLASIFICACION!D:D,'CA EF'!A44,CLASIFICACION!H:H)</f>
        <v>50833689.599999994</v>
      </c>
      <c r="F44" s="22">
        <f t="shared" si="0"/>
        <v>-50833689.599999994</v>
      </c>
      <c r="G44" s="22">
        <f t="shared" si="3"/>
        <v>50833689.599999994</v>
      </c>
      <c r="H44" s="22">
        <v>0</v>
      </c>
      <c r="I44" s="22">
        <v>0</v>
      </c>
      <c r="J44" s="22">
        <v>0</v>
      </c>
      <c r="K44" s="22">
        <v>0</v>
      </c>
      <c r="L44" s="22">
        <v>0</v>
      </c>
      <c r="M44" s="22">
        <f t="shared" si="1"/>
        <v>0</v>
      </c>
    </row>
    <row r="45" spans="1:13" s="23" customFormat="1" ht="12.75" customHeight="1">
      <c r="A45" s="18" t="s">
        <v>230</v>
      </c>
      <c r="B45" s="19">
        <f>+SUMIF(CLASIFICACION!D:D,'CA EF'!A45,CLASIFICACION!G:G)</f>
        <v>0</v>
      </c>
      <c r="C45" s="20">
        <v>0</v>
      </c>
      <c r="D45" s="20">
        <v>0</v>
      </c>
      <c r="E45" s="22">
        <f>+SUMIF(CLASIFICACION!D:D,'CA EF'!A45,CLASIFICACION!H:H)</f>
        <v>50833689.599999994</v>
      </c>
      <c r="F45" s="22">
        <f t="shared" si="0"/>
        <v>-50833689.599999994</v>
      </c>
      <c r="G45" s="22">
        <f t="shared" si="3"/>
        <v>50833689.599999994</v>
      </c>
      <c r="H45" s="22">
        <v>0</v>
      </c>
      <c r="I45" s="22">
        <v>0</v>
      </c>
      <c r="J45" s="22">
        <v>0</v>
      </c>
      <c r="K45" s="22">
        <v>0</v>
      </c>
      <c r="L45" s="22">
        <v>0</v>
      </c>
      <c r="M45" s="22">
        <f t="shared" si="1"/>
        <v>0</v>
      </c>
    </row>
    <row r="46" spans="1:13" s="23" customFormat="1" ht="12.75" customHeight="1">
      <c r="A46" s="18" t="s">
        <v>231</v>
      </c>
      <c r="B46" s="19">
        <f>+SUMIF(CLASIFICACION!D:D,'CA EF'!A46,CLASIFICACION!G:G)</f>
        <v>0</v>
      </c>
      <c r="C46" s="20">
        <v>0</v>
      </c>
      <c r="D46" s="20">
        <v>0</v>
      </c>
      <c r="E46" s="22">
        <f>+SUMIF(CLASIFICACION!D:D,'CA EF'!A46,CLASIFICACION!H:H)</f>
        <v>50833689.599999994</v>
      </c>
      <c r="F46" s="22">
        <f t="shared" si="0"/>
        <v>-50833689.599999994</v>
      </c>
      <c r="G46" s="22">
        <f t="shared" si="3"/>
        <v>50833689.599999994</v>
      </c>
      <c r="H46" s="22">
        <v>0</v>
      </c>
      <c r="I46" s="22">
        <v>0</v>
      </c>
      <c r="J46" s="22">
        <v>0</v>
      </c>
      <c r="K46" s="22">
        <v>0</v>
      </c>
      <c r="L46" s="22">
        <v>0</v>
      </c>
      <c r="M46" s="22">
        <f t="shared" si="1"/>
        <v>0</v>
      </c>
    </row>
    <row r="47" spans="1:13" s="23" customFormat="1" ht="12.75" customHeight="1">
      <c r="A47" s="18" t="s">
        <v>232</v>
      </c>
      <c r="B47" s="19">
        <f>+SUMIF(CLASIFICACION!D:D,'CA EF'!A47,CLASIFICACION!G:G)</f>
        <v>0</v>
      </c>
      <c r="C47" s="20">
        <v>0</v>
      </c>
      <c r="D47" s="20">
        <v>0</v>
      </c>
      <c r="E47" s="22">
        <f>+SUMIF(CLASIFICACION!D:D,'CA EF'!A47,CLASIFICACION!H:H)</f>
        <v>50833689.599999994</v>
      </c>
      <c r="F47" s="22">
        <f t="shared" si="0"/>
        <v>-50833689.599999994</v>
      </c>
      <c r="G47" s="22">
        <f t="shared" si="3"/>
        <v>50833689.599999994</v>
      </c>
      <c r="H47" s="22">
        <v>0</v>
      </c>
      <c r="I47" s="22">
        <v>0</v>
      </c>
      <c r="J47" s="22">
        <v>0</v>
      </c>
      <c r="K47" s="22">
        <v>0</v>
      </c>
      <c r="L47" s="22">
        <v>0</v>
      </c>
      <c r="M47" s="22">
        <f t="shared" si="1"/>
        <v>0</v>
      </c>
    </row>
    <row r="48" spans="1:13" s="23" customFormat="1" ht="12.75" customHeight="1">
      <c r="A48" s="18" t="s">
        <v>233</v>
      </c>
      <c r="B48" s="19">
        <f>+SUMIF(CLASIFICACION!D:D,'CA EF'!A48,CLASIFICACION!G:G)</f>
        <v>0</v>
      </c>
      <c r="C48" s="20">
        <v>0</v>
      </c>
      <c r="D48" s="20">
        <v>0</v>
      </c>
      <c r="E48" s="22">
        <f>+SUMIF(CLASIFICACION!D:D,'CA EF'!A48,CLASIFICACION!H:H)</f>
        <v>505167999.40000004</v>
      </c>
      <c r="F48" s="22">
        <f t="shared" si="0"/>
        <v>-505167999.40000004</v>
      </c>
      <c r="G48" s="22">
        <f t="shared" si="3"/>
        <v>505167999.40000004</v>
      </c>
      <c r="H48" s="22">
        <v>0</v>
      </c>
      <c r="I48" s="22">
        <v>0</v>
      </c>
      <c r="J48" s="22">
        <v>0</v>
      </c>
      <c r="K48" s="22">
        <v>0</v>
      </c>
      <c r="L48" s="22">
        <v>0</v>
      </c>
      <c r="M48" s="22">
        <f t="shared" si="1"/>
        <v>0</v>
      </c>
    </row>
    <row r="49" spans="1:13" s="23" customFormat="1" ht="12.75" customHeight="1">
      <c r="A49" s="18" t="s">
        <v>234</v>
      </c>
      <c r="B49" s="19">
        <f>+SUMIF(CLASIFICACION!D:D,'CA EF'!A49,CLASIFICACION!G:G)</f>
        <v>503915841.14999998</v>
      </c>
      <c r="C49" s="20">
        <v>0</v>
      </c>
      <c r="D49" s="20">
        <v>0</v>
      </c>
      <c r="E49" s="22">
        <f>+SUMIF(CLASIFICACION!D:D,'CA EF'!A49,CLASIFICACION!H:H)</f>
        <v>504606033.94999999</v>
      </c>
      <c r="F49" s="22">
        <f t="shared" si="0"/>
        <v>-690192.80000001192</v>
      </c>
      <c r="G49" s="22">
        <f t="shared" si="3"/>
        <v>690192.80000001192</v>
      </c>
      <c r="H49" s="22">
        <v>0</v>
      </c>
      <c r="I49" s="22">
        <v>0</v>
      </c>
      <c r="J49" s="22">
        <v>0</v>
      </c>
      <c r="K49" s="22">
        <v>0</v>
      </c>
      <c r="L49" s="22">
        <v>0</v>
      </c>
      <c r="M49" s="22">
        <f t="shared" si="1"/>
        <v>0</v>
      </c>
    </row>
    <row r="50" spans="1:13" s="23" customFormat="1" ht="12.75" customHeight="1">
      <c r="A50" s="18" t="s">
        <v>235</v>
      </c>
      <c r="B50" s="19">
        <f>+SUMIF(CLASIFICACION!D:D,'CA EF'!A50,CLASIFICACION!G:G)</f>
        <v>0</v>
      </c>
      <c r="C50" s="20">
        <v>0</v>
      </c>
      <c r="D50" s="20">
        <v>0</v>
      </c>
      <c r="E50" s="22">
        <f>+SUMIF(CLASIFICACION!D:D,'CA EF'!A50,CLASIFICACION!H:H)</f>
        <v>505377204.80000001</v>
      </c>
      <c r="F50" s="22">
        <f t="shared" si="0"/>
        <v>-505377204.80000001</v>
      </c>
      <c r="G50" s="22">
        <f t="shared" si="3"/>
        <v>505377204.80000001</v>
      </c>
      <c r="H50" s="22">
        <v>0</v>
      </c>
      <c r="I50" s="22">
        <v>0</v>
      </c>
      <c r="J50" s="22">
        <v>0</v>
      </c>
      <c r="K50" s="22">
        <v>0</v>
      </c>
      <c r="L50" s="22">
        <v>0</v>
      </c>
      <c r="M50" s="22">
        <f t="shared" si="1"/>
        <v>0</v>
      </c>
    </row>
    <row r="51" spans="1:13" s="23" customFormat="1" ht="12.75" customHeight="1">
      <c r="A51" s="18" t="s">
        <v>236</v>
      </c>
      <c r="B51" s="19">
        <f>+SUMIF(CLASIFICACION!D:D,'CA EF'!A51,CLASIFICACION!G:G)</f>
        <v>0</v>
      </c>
      <c r="C51" s="20">
        <v>0</v>
      </c>
      <c r="D51" s="20">
        <v>0</v>
      </c>
      <c r="E51" s="22">
        <f>+SUMIF(CLASIFICACION!D:D,'CA EF'!A51,CLASIFICACION!H:H)</f>
        <v>505377204.80000001</v>
      </c>
      <c r="F51" s="22">
        <f t="shared" si="0"/>
        <v>-505377204.80000001</v>
      </c>
      <c r="G51" s="22">
        <f t="shared" si="3"/>
        <v>505377204.80000001</v>
      </c>
      <c r="H51" s="22">
        <v>0</v>
      </c>
      <c r="I51" s="22">
        <v>0</v>
      </c>
      <c r="J51" s="22">
        <v>0</v>
      </c>
      <c r="K51" s="22">
        <v>0</v>
      </c>
      <c r="L51" s="22">
        <v>0</v>
      </c>
      <c r="M51" s="22">
        <f t="shared" si="1"/>
        <v>0</v>
      </c>
    </row>
    <row r="52" spans="1:13" s="23" customFormat="1" ht="12.75" customHeight="1">
      <c r="A52" s="18" t="s">
        <v>237</v>
      </c>
      <c r="B52" s="19">
        <f>+SUMIF(CLASIFICACION!D:D,'CA EF'!A52,CLASIFICACION!G:G)</f>
        <v>0</v>
      </c>
      <c r="C52" s="20">
        <v>0</v>
      </c>
      <c r="D52" s="20">
        <v>0</v>
      </c>
      <c r="E52" s="22">
        <f>+SUMIF(CLASIFICACION!D:D,'CA EF'!A52,CLASIFICACION!H:H)</f>
        <v>505377204.80000001</v>
      </c>
      <c r="F52" s="22">
        <f t="shared" si="0"/>
        <v>-505377204.80000001</v>
      </c>
      <c r="G52" s="22">
        <f t="shared" si="3"/>
        <v>505377204.80000001</v>
      </c>
      <c r="H52" s="22">
        <v>0</v>
      </c>
      <c r="I52" s="22">
        <v>0</v>
      </c>
      <c r="J52" s="22">
        <v>0</v>
      </c>
      <c r="K52" s="22">
        <v>0</v>
      </c>
      <c r="L52" s="22">
        <v>0</v>
      </c>
      <c r="M52" s="22">
        <f t="shared" si="1"/>
        <v>0</v>
      </c>
    </row>
    <row r="53" spans="1:13" s="23" customFormat="1" ht="12.75" customHeight="1">
      <c r="A53" s="18" t="s">
        <v>238</v>
      </c>
      <c r="B53" s="19">
        <f>+SUMIF(CLASIFICACION!D:D,'CA EF'!A53,CLASIFICACION!G:G)</f>
        <v>0</v>
      </c>
      <c r="C53" s="20">
        <v>0</v>
      </c>
      <c r="D53" s="20">
        <v>0</v>
      </c>
      <c r="E53" s="22">
        <f>+SUMIF(CLASIFICACION!D:D,'CA EF'!A53,CLASIFICACION!H:H)</f>
        <v>505377204.80000001</v>
      </c>
      <c r="F53" s="22">
        <f t="shared" si="0"/>
        <v>-505377204.80000001</v>
      </c>
      <c r="G53" s="22">
        <f t="shared" si="3"/>
        <v>505377204.80000001</v>
      </c>
      <c r="H53" s="22">
        <v>0</v>
      </c>
      <c r="I53" s="22">
        <v>0</v>
      </c>
      <c r="J53" s="22">
        <v>0</v>
      </c>
      <c r="K53" s="22">
        <v>0</v>
      </c>
      <c r="L53" s="22">
        <v>0</v>
      </c>
      <c r="M53" s="22">
        <f t="shared" si="1"/>
        <v>0</v>
      </c>
    </row>
    <row r="54" spans="1:13" s="23" customFormat="1" ht="12.75" customHeight="1">
      <c r="A54" s="18" t="s">
        <v>239</v>
      </c>
      <c r="B54" s="19">
        <f>+SUMIF(CLASIFICACION!D:D,'CA EF'!A54,CLASIFICACION!G:G)</f>
        <v>504266310.45000005</v>
      </c>
      <c r="C54" s="20">
        <v>0</v>
      </c>
      <c r="D54" s="20">
        <v>0</v>
      </c>
      <c r="E54" s="22">
        <f>+SUMIF(CLASIFICACION!D:D,'CA EF'!A54,CLASIFICACION!H:H)</f>
        <v>505161311.15000004</v>
      </c>
      <c r="F54" s="22">
        <f t="shared" si="0"/>
        <v>-895000.69999998808</v>
      </c>
      <c r="G54" s="22">
        <f t="shared" si="3"/>
        <v>895000.69999998808</v>
      </c>
      <c r="H54" s="22">
        <v>0</v>
      </c>
      <c r="I54" s="22">
        <v>0</v>
      </c>
      <c r="J54" s="22">
        <v>0</v>
      </c>
      <c r="K54" s="22">
        <v>0</v>
      </c>
      <c r="L54" s="22">
        <v>0</v>
      </c>
      <c r="M54" s="22">
        <f t="shared" si="1"/>
        <v>0</v>
      </c>
    </row>
    <row r="55" spans="1:13" s="23" customFormat="1" ht="12.75" customHeight="1">
      <c r="A55" s="18" t="s">
        <v>240</v>
      </c>
      <c r="B55" s="19">
        <f>+SUMIF(CLASIFICACION!D:D,'CA EF'!A55,CLASIFICACION!G:G)</f>
        <v>504266310.45000005</v>
      </c>
      <c r="C55" s="20">
        <v>0</v>
      </c>
      <c r="D55" s="20">
        <v>0</v>
      </c>
      <c r="E55" s="22">
        <f>+SUMIF(CLASIFICACION!D:D,'CA EF'!A55,CLASIFICACION!H:H)</f>
        <v>505161311.15000004</v>
      </c>
      <c r="F55" s="22">
        <f t="shared" si="0"/>
        <v>-895000.69999998808</v>
      </c>
      <c r="G55" s="22">
        <f t="shared" si="3"/>
        <v>895000.69999998808</v>
      </c>
      <c r="H55" s="22">
        <v>0</v>
      </c>
      <c r="I55" s="22">
        <v>0</v>
      </c>
      <c r="J55" s="22">
        <v>0</v>
      </c>
      <c r="K55" s="22">
        <v>0</v>
      </c>
      <c r="L55" s="22">
        <v>0</v>
      </c>
      <c r="M55" s="22">
        <f t="shared" si="1"/>
        <v>0</v>
      </c>
    </row>
    <row r="56" spans="1:13" s="23" customFormat="1" ht="12.75" customHeight="1">
      <c r="A56" s="18" t="s">
        <v>601</v>
      </c>
      <c r="B56" s="19">
        <f>+SUMIF(CLASIFICACION!D:D,'CA EF'!A56,CLASIFICACION!G:G)</f>
        <v>504117574.75</v>
      </c>
      <c r="C56" s="20">
        <v>0</v>
      </c>
      <c r="D56" s="20">
        <v>0</v>
      </c>
      <c r="E56" s="22">
        <f>+SUMIF(CLASIFICACION!D:D,'CA EF'!A56,CLASIFICACION!H:H)</f>
        <v>0</v>
      </c>
      <c r="F56" s="22">
        <f t="shared" si="0"/>
        <v>504117574.75</v>
      </c>
      <c r="G56" s="22">
        <f t="shared" si="3"/>
        <v>-504117574.75</v>
      </c>
      <c r="H56" s="22">
        <v>0</v>
      </c>
      <c r="I56" s="22">
        <v>0</v>
      </c>
      <c r="J56" s="22">
        <v>0</v>
      </c>
      <c r="K56" s="22">
        <v>0</v>
      </c>
      <c r="L56" s="22">
        <v>0</v>
      </c>
      <c r="M56" s="22">
        <f t="shared" si="1"/>
        <v>0</v>
      </c>
    </row>
    <row r="57" spans="1:13" s="23" customFormat="1" ht="12.75" customHeight="1">
      <c r="A57" s="18" t="s">
        <v>602</v>
      </c>
      <c r="B57" s="19">
        <f>+SUMIF(CLASIFICACION!D:D,'CA EF'!A57,CLASIFICACION!G:G)</f>
        <v>504117574.75</v>
      </c>
      <c r="C57" s="20">
        <v>0</v>
      </c>
      <c r="D57" s="20">
        <v>0</v>
      </c>
      <c r="E57" s="22">
        <f>+SUMIF(CLASIFICACION!D:D,'CA EF'!A57,CLASIFICACION!H:H)</f>
        <v>0</v>
      </c>
      <c r="F57" s="22">
        <f t="shared" si="0"/>
        <v>504117574.75</v>
      </c>
      <c r="G57" s="22">
        <f t="shared" si="3"/>
        <v>-504117574.75</v>
      </c>
      <c r="H57" s="22">
        <v>0</v>
      </c>
      <c r="I57" s="22">
        <v>0</v>
      </c>
      <c r="J57" s="22">
        <v>0</v>
      </c>
      <c r="K57" s="22">
        <v>0</v>
      </c>
      <c r="L57" s="22">
        <v>0</v>
      </c>
      <c r="M57" s="22">
        <f t="shared" si="1"/>
        <v>0</v>
      </c>
    </row>
    <row r="58" spans="1:13" s="23" customFormat="1" ht="12.75" customHeight="1">
      <c r="A58" s="18" t="s">
        <v>603</v>
      </c>
      <c r="B58" s="19">
        <f>+SUMIF(CLASIFICACION!D:D,'CA EF'!A58,CLASIFICACION!G:G)</f>
        <v>504117574.75</v>
      </c>
      <c r="C58" s="20">
        <v>0</v>
      </c>
      <c r="D58" s="20">
        <v>0</v>
      </c>
      <c r="E58" s="22">
        <f>+SUMIF(CLASIFICACION!D:D,'CA EF'!A58,CLASIFICACION!H:H)</f>
        <v>0</v>
      </c>
      <c r="F58" s="22">
        <f t="shared" si="0"/>
        <v>504117574.75</v>
      </c>
      <c r="G58" s="22">
        <f t="shared" si="3"/>
        <v>-504117574.75</v>
      </c>
      <c r="H58" s="22">
        <v>0</v>
      </c>
      <c r="I58" s="22">
        <v>0</v>
      </c>
      <c r="J58" s="22">
        <v>0</v>
      </c>
      <c r="K58" s="22">
        <v>0</v>
      </c>
      <c r="L58" s="22">
        <v>0</v>
      </c>
      <c r="M58" s="22">
        <f t="shared" si="1"/>
        <v>0</v>
      </c>
    </row>
    <row r="59" spans="1:13" s="23" customFormat="1" ht="12.75" customHeight="1">
      <c r="A59" s="18" t="s">
        <v>241</v>
      </c>
      <c r="B59" s="19">
        <f>+SUMIF(CLASIFICACION!D:D,'CA EF'!A59,CLASIFICACION!G:G)</f>
        <v>0</v>
      </c>
      <c r="C59" s="20">
        <v>0</v>
      </c>
      <c r="D59" s="20">
        <v>0</v>
      </c>
      <c r="E59" s="22">
        <f>+SUMIF(CLASIFICACION!D:D,'CA EF'!A59,CLASIFICACION!H:H)</f>
        <v>1129317443.3899999</v>
      </c>
      <c r="F59" s="22">
        <f t="shared" si="0"/>
        <v>-1129317443.3899999</v>
      </c>
      <c r="G59" s="22">
        <f t="shared" si="3"/>
        <v>1129317443.3899999</v>
      </c>
      <c r="H59" s="22">
        <v>0</v>
      </c>
      <c r="I59" s="22">
        <v>0</v>
      </c>
      <c r="J59" s="22">
        <v>0</v>
      </c>
      <c r="K59" s="22">
        <v>0</v>
      </c>
      <c r="L59" s="22">
        <v>0</v>
      </c>
      <c r="M59" s="22">
        <f t="shared" si="1"/>
        <v>0</v>
      </c>
    </row>
    <row r="60" spans="1:13" s="23" customFormat="1" ht="12.75" customHeight="1">
      <c r="A60" s="18" t="s">
        <v>242</v>
      </c>
      <c r="B60" s="19">
        <f>+SUMIF(CLASIFICACION!D:D,'CA EF'!A60,CLASIFICACION!G:G)</f>
        <v>0</v>
      </c>
      <c r="C60" s="20">
        <v>0</v>
      </c>
      <c r="D60" s="20">
        <v>0</v>
      </c>
      <c r="E60" s="22">
        <f>+SUMIF(CLASIFICACION!D:D,'CA EF'!A60,CLASIFICACION!H:H)</f>
        <v>705079565.88999999</v>
      </c>
      <c r="F60" s="22">
        <f t="shared" si="0"/>
        <v>-705079565.88999999</v>
      </c>
      <c r="G60" s="22">
        <f t="shared" si="3"/>
        <v>705079565.88999999</v>
      </c>
      <c r="H60" s="22">
        <v>0</v>
      </c>
      <c r="I60" s="22">
        <v>0</v>
      </c>
      <c r="J60" s="22">
        <v>0</v>
      </c>
      <c r="K60" s="22">
        <v>0</v>
      </c>
      <c r="L60" s="22">
        <v>0</v>
      </c>
      <c r="M60" s="22">
        <f t="shared" si="1"/>
        <v>0</v>
      </c>
    </row>
    <row r="61" spans="1:13" s="23" customFormat="1" ht="12.75" customHeight="1">
      <c r="A61" s="18" t="s">
        <v>243</v>
      </c>
      <c r="B61" s="19">
        <f>+SUMIF(CLASIFICACION!D:D,'CA EF'!A61,CLASIFICACION!G:G)</f>
        <v>0</v>
      </c>
      <c r="C61" s="20">
        <v>0</v>
      </c>
      <c r="D61" s="20">
        <v>0</v>
      </c>
      <c r="E61" s="22">
        <f>+SUMIF(CLASIFICACION!D:D,'CA EF'!A61,CLASIFICACION!H:H)</f>
        <v>505377204.80000001</v>
      </c>
      <c r="F61" s="22">
        <f t="shared" si="0"/>
        <v>-505377204.80000001</v>
      </c>
      <c r="G61" s="22">
        <f t="shared" si="3"/>
        <v>505377204.80000001</v>
      </c>
      <c r="H61" s="22">
        <v>0</v>
      </c>
      <c r="I61" s="22">
        <v>0</v>
      </c>
      <c r="J61" s="22">
        <v>0</v>
      </c>
      <c r="K61" s="22">
        <v>0</v>
      </c>
      <c r="L61" s="22">
        <v>0</v>
      </c>
      <c r="M61" s="22">
        <f t="shared" si="1"/>
        <v>0</v>
      </c>
    </row>
    <row r="62" spans="1:13" s="23" customFormat="1" ht="12.75" customHeight="1">
      <c r="A62" s="18" t="s">
        <v>244</v>
      </c>
      <c r="B62" s="19">
        <f>+SUMIF(CLASIFICACION!D:D,'CA EF'!A62,CLASIFICACION!G:G)</f>
        <v>0</v>
      </c>
      <c r="C62" s="20">
        <v>0</v>
      </c>
      <c r="D62" s="20">
        <v>0</v>
      </c>
      <c r="E62" s="22">
        <f>+SUMIF(CLASIFICACION!D:D,'CA EF'!A62,CLASIFICACION!H:H)</f>
        <v>505377204.80000001</v>
      </c>
      <c r="F62" s="22">
        <f t="shared" si="0"/>
        <v>-505377204.80000001</v>
      </c>
      <c r="G62" s="22">
        <f t="shared" si="3"/>
        <v>505377204.80000001</v>
      </c>
      <c r="H62" s="22">
        <v>0</v>
      </c>
      <c r="I62" s="22">
        <v>0</v>
      </c>
      <c r="J62" s="22">
        <v>0</v>
      </c>
      <c r="K62" s="22">
        <v>0</v>
      </c>
      <c r="L62" s="22">
        <v>0</v>
      </c>
      <c r="M62" s="22">
        <f t="shared" si="1"/>
        <v>0</v>
      </c>
    </row>
    <row r="63" spans="1:13" s="23" customFormat="1" ht="12.75" customHeight="1">
      <c r="A63" s="18" t="s">
        <v>245</v>
      </c>
      <c r="B63" s="19">
        <f>+SUMIF(CLASIFICACION!D:D,'CA EF'!A63,CLASIFICACION!G:G)</f>
        <v>0</v>
      </c>
      <c r="C63" s="20">
        <v>0</v>
      </c>
      <c r="D63" s="20">
        <v>0</v>
      </c>
      <c r="E63" s="22">
        <f>+SUMIF(CLASIFICACION!D:D,'CA EF'!A63,CLASIFICACION!H:H)</f>
        <v>505377204.80000001</v>
      </c>
      <c r="F63" s="22">
        <f t="shared" si="0"/>
        <v>-505377204.80000001</v>
      </c>
      <c r="G63" s="22">
        <f t="shared" si="3"/>
        <v>505377204.80000001</v>
      </c>
      <c r="H63" s="22">
        <v>0</v>
      </c>
      <c r="I63" s="22">
        <v>0</v>
      </c>
      <c r="J63" s="22">
        <v>0</v>
      </c>
      <c r="K63" s="22">
        <v>0</v>
      </c>
      <c r="L63" s="22">
        <v>0</v>
      </c>
      <c r="M63" s="22">
        <f t="shared" si="1"/>
        <v>0</v>
      </c>
    </row>
    <row r="64" spans="1:13" s="23" customFormat="1" ht="12.75" customHeight="1">
      <c r="A64" s="18" t="s">
        <v>246</v>
      </c>
      <c r="B64" s="19">
        <f>+SUMIF(CLASIFICACION!D:D,'CA EF'!A64,CLASIFICACION!G:G)</f>
        <v>0</v>
      </c>
      <c r="C64" s="20">
        <v>0</v>
      </c>
      <c r="D64" s="20">
        <v>0</v>
      </c>
      <c r="E64" s="22">
        <f>+SUMIF(CLASIFICACION!D:D,'CA EF'!A64,CLASIFICACION!H:H)</f>
        <v>505318616.75</v>
      </c>
      <c r="F64" s="22">
        <f t="shared" si="0"/>
        <v>-505318616.75</v>
      </c>
      <c r="G64" s="22">
        <f t="shared" si="3"/>
        <v>505318616.75</v>
      </c>
      <c r="H64" s="22">
        <v>0</v>
      </c>
      <c r="I64" s="22">
        <v>0</v>
      </c>
      <c r="J64" s="22">
        <v>0</v>
      </c>
      <c r="K64" s="22">
        <v>0</v>
      </c>
      <c r="L64" s="22">
        <v>0</v>
      </c>
      <c r="M64" s="22">
        <f t="shared" si="1"/>
        <v>0</v>
      </c>
    </row>
    <row r="65" spans="1:13" s="23" customFormat="1" ht="12.75" customHeight="1">
      <c r="A65" s="18" t="s">
        <v>247</v>
      </c>
      <c r="B65" s="19">
        <f>+SUMIF(CLASIFICACION!D:D,'CA EF'!A65,CLASIFICACION!G:G)</f>
        <v>0</v>
      </c>
      <c r="C65" s="20">
        <v>0</v>
      </c>
      <c r="D65" s="20">
        <v>0</v>
      </c>
      <c r="E65" s="22">
        <f>+SUMIF(CLASIFICACION!D:D,'CA EF'!A65,CLASIFICACION!H:H)</f>
        <v>505318616.75</v>
      </c>
      <c r="F65" s="22">
        <f t="shared" si="0"/>
        <v>-505318616.75</v>
      </c>
      <c r="G65" s="22">
        <f t="shared" si="3"/>
        <v>505318616.75</v>
      </c>
      <c r="H65" s="22">
        <v>0</v>
      </c>
      <c r="I65" s="22">
        <v>0</v>
      </c>
      <c r="J65" s="22">
        <v>0</v>
      </c>
      <c r="K65" s="22">
        <v>0</v>
      </c>
      <c r="L65" s="22">
        <v>0</v>
      </c>
      <c r="M65" s="22">
        <f t="shared" si="1"/>
        <v>0</v>
      </c>
    </row>
    <row r="66" spans="1:13" s="23" customFormat="1" ht="12.75" customHeight="1">
      <c r="A66" s="18" t="s">
        <v>248</v>
      </c>
      <c r="B66" s="19">
        <f>+SUMIF(CLASIFICACION!D:D,'CA EF'!A66,CLASIFICACION!G:G)</f>
        <v>0</v>
      </c>
      <c r="C66" s="20">
        <v>0</v>
      </c>
      <c r="D66" s="20">
        <v>0</v>
      </c>
      <c r="E66" s="22">
        <f>+SUMIF(CLASIFICACION!D:D,'CA EF'!A66,CLASIFICACION!H:H)</f>
        <v>505318616.75</v>
      </c>
      <c r="F66" s="22">
        <f t="shared" si="0"/>
        <v>-505318616.75</v>
      </c>
      <c r="G66" s="22">
        <f t="shared" si="3"/>
        <v>505318616.75</v>
      </c>
      <c r="H66" s="22">
        <v>0</v>
      </c>
      <c r="I66" s="22">
        <v>0</v>
      </c>
      <c r="J66" s="22">
        <v>0</v>
      </c>
      <c r="K66" s="22">
        <v>0</v>
      </c>
      <c r="L66" s="22">
        <v>0</v>
      </c>
      <c r="M66" s="22">
        <f t="shared" si="1"/>
        <v>0</v>
      </c>
    </row>
    <row r="67" spans="1:13" s="23" customFormat="1" ht="12.75" customHeight="1">
      <c r="A67" s="18" t="s">
        <v>249</v>
      </c>
      <c r="B67" s="19">
        <f>+SUMIF(CLASIFICACION!D:D,'CA EF'!A67,CLASIFICACION!G:G)</f>
        <v>0</v>
      </c>
      <c r="C67" s="20">
        <v>0</v>
      </c>
      <c r="D67" s="20">
        <v>0</v>
      </c>
      <c r="E67" s="22">
        <f>+SUMIF(CLASIFICACION!D:D,'CA EF'!A67,CLASIFICACION!H:H)</f>
        <v>505167999.39999998</v>
      </c>
      <c r="F67" s="22">
        <f t="shared" si="0"/>
        <v>-505167999.39999998</v>
      </c>
      <c r="G67" s="22">
        <f t="shared" si="3"/>
        <v>505167999.39999998</v>
      </c>
      <c r="H67" s="22">
        <v>0</v>
      </c>
      <c r="I67" s="22">
        <v>0</v>
      </c>
      <c r="J67" s="22">
        <v>0</v>
      </c>
      <c r="K67" s="22">
        <v>0</v>
      </c>
      <c r="L67" s="22">
        <v>0</v>
      </c>
      <c r="M67" s="22">
        <f t="shared" si="1"/>
        <v>0</v>
      </c>
    </row>
    <row r="68" spans="1:13" s="23" customFormat="1" ht="12.75" customHeight="1">
      <c r="A68" s="18" t="s">
        <v>250</v>
      </c>
      <c r="B68" s="19">
        <f>+SUMIF(CLASIFICACION!D:D,'CA EF'!A68,CLASIFICACION!G:G)</f>
        <v>0</v>
      </c>
      <c r="C68" s="20">
        <v>0</v>
      </c>
      <c r="D68" s="20">
        <v>0</v>
      </c>
      <c r="E68" s="22">
        <f>+SUMIF(CLASIFICACION!D:D,'CA EF'!A68,CLASIFICACION!H:H)</f>
        <v>254196510.09999999</v>
      </c>
      <c r="F68" s="22">
        <f t="shared" si="0"/>
        <v>-254196510.09999999</v>
      </c>
      <c r="G68" s="22">
        <f t="shared" si="3"/>
        <v>254196510.09999999</v>
      </c>
      <c r="H68" s="22">
        <v>0</v>
      </c>
      <c r="I68" s="22">
        <v>0</v>
      </c>
      <c r="J68" s="22">
        <v>0</v>
      </c>
      <c r="K68" s="22">
        <v>0</v>
      </c>
      <c r="L68" s="22">
        <v>0</v>
      </c>
      <c r="M68" s="22">
        <f t="shared" si="1"/>
        <v>0</v>
      </c>
    </row>
    <row r="69" spans="1:13" s="23" customFormat="1" ht="12.75" customHeight="1">
      <c r="A69" s="18" t="s">
        <v>251</v>
      </c>
      <c r="B69" s="19">
        <f>+SUMIF(CLASIFICACION!D:D,'CA EF'!A69,CLASIFICACION!G:G)</f>
        <v>0</v>
      </c>
      <c r="C69" s="20">
        <v>0</v>
      </c>
      <c r="D69" s="20">
        <v>0</v>
      </c>
      <c r="E69" s="22">
        <f>+SUMIF(CLASIFICACION!D:D,'CA EF'!A69,CLASIFICACION!H:H)</f>
        <v>254196510.09999999</v>
      </c>
      <c r="F69" s="22">
        <f t="shared" ref="F69:F132" si="4">+B69+C69-D69-E69</f>
        <v>-254196510.09999999</v>
      </c>
      <c r="G69" s="22">
        <f t="shared" si="3"/>
        <v>254196510.09999999</v>
      </c>
      <c r="H69" s="22">
        <v>0</v>
      </c>
      <c r="I69" s="22">
        <v>0</v>
      </c>
      <c r="J69" s="22">
        <v>0</v>
      </c>
      <c r="K69" s="22">
        <v>0</v>
      </c>
      <c r="L69" s="22">
        <v>0</v>
      </c>
      <c r="M69" s="22">
        <f t="shared" si="1"/>
        <v>0</v>
      </c>
    </row>
    <row r="70" spans="1:13" s="23" customFormat="1" ht="12.75" customHeight="1">
      <c r="A70" s="18" t="s">
        <v>252</v>
      </c>
      <c r="B70" s="19">
        <f>+SUMIF(CLASIFICACION!D:D,'CA EF'!A70,CLASIFICACION!G:G)</f>
        <v>0</v>
      </c>
      <c r="C70" s="20">
        <v>0</v>
      </c>
      <c r="D70" s="20">
        <v>0</v>
      </c>
      <c r="E70" s="22">
        <f>+SUMIF(CLASIFICACION!D:D,'CA EF'!A70,CLASIFICACION!H:H)</f>
        <v>254196510.09999999</v>
      </c>
      <c r="F70" s="22">
        <f t="shared" si="4"/>
        <v>-254196510.09999999</v>
      </c>
      <c r="G70" s="22">
        <f t="shared" si="3"/>
        <v>254196510.09999999</v>
      </c>
      <c r="H70" s="22">
        <v>0</v>
      </c>
      <c r="I70" s="22">
        <v>0</v>
      </c>
      <c r="J70" s="22">
        <v>0</v>
      </c>
      <c r="K70" s="22">
        <v>0</v>
      </c>
      <c r="L70" s="22">
        <v>0</v>
      </c>
      <c r="M70" s="22">
        <f t="shared" si="1"/>
        <v>0</v>
      </c>
    </row>
    <row r="71" spans="1:13" s="23" customFormat="1" ht="12.75" customHeight="1">
      <c r="A71" s="18" t="s">
        <v>253</v>
      </c>
      <c r="B71" s="19">
        <f>+SUMIF(CLASIFICACION!D:D,'CA EF'!A71,CLASIFICACION!G:G)</f>
        <v>0</v>
      </c>
      <c r="C71" s="20">
        <v>0</v>
      </c>
      <c r="D71" s="20">
        <v>0</v>
      </c>
      <c r="E71" s="22">
        <f>+SUMIF(CLASIFICACION!D:D,'CA EF'!A71,CLASIFICACION!H:H)</f>
        <v>254196510.09999999</v>
      </c>
      <c r="F71" s="22">
        <f t="shared" si="4"/>
        <v>-254196510.09999999</v>
      </c>
      <c r="G71" s="22">
        <f t="shared" si="3"/>
        <v>254196510.09999999</v>
      </c>
      <c r="H71" s="22">
        <v>0</v>
      </c>
      <c r="I71" s="22">
        <v>0</v>
      </c>
      <c r="J71" s="22">
        <v>0</v>
      </c>
      <c r="K71" s="22">
        <v>0</v>
      </c>
      <c r="L71" s="22">
        <v>0</v>
      </c>
      <c r="M71" s="22">
        <f t="shared" ref="M71:M134" si="5">SUM(F71:L71)</f>
        <v>0</v>
      </c>
    </row>
    <row r="72" spans="1:13" s="23" customFormat="1" ht="12.75" customHeight="1">
      <c r="A72" s="18" t="s">
        <v>254</v>
      </c>
      <c r="B72" s="19">
        <f>+SUMIF(CLASIFICACION!D:D,'CA EF'!A72,CLASIFICACION!G:G)</f>
        <v>0</v>
      </c>
      <c r="C72" s="20">
        <v>0</v>
      </c>
      <c r="D72" s="20">
        <v>0</v>
      </c>
      <c r="E72" s="22">
        <f>+SUMIF(CLASIFICACION!D:D,'CA EF'!A72,CLASIFICACION!H:H)</f>
        <v>254196510.09999999</v>
      </c>
      <c r="F72" s="22">
        <f t="shared" si="4"/>
        <v>-254196510.09999999</v>
      </c>
      <c r="G72" s="22">
        <f t="shared" si="3"/>
        <v>254196510.09999999</v>
      </c>
      <c r="H72" s="22">
        <v>0</v>
      </c>
      <c r="I72" s="22">
        <v>0</v>
      </c>
      <c r="J72" s="22">
        <v>0</v>
      </c>
      <c r="K72" s="22">
        <v>0</v>
      </c>
      <c r="L72" s="22">
        <v>0</v>
      </c>
      <c r="M72" s="22">
        <f t="shared" si="5"/>
        <v>0</v>
      </c>
    </row>
    <row r="73" spans="1:13" s="23" customFormat="1" ht="12.75" customHeight="1">
      <c r="A73" s="18" t="s">
        <v>255</v>
      </c>
      <c r="B73" s="19">
        <f>+SUMIF(CLASIFICACION!D:D,'CA EF'!A73,CLASIFICACION!G:G)</f>
        <v>0</v>
      </c>
      <c r="C73" s="20">
        <v>0</v>
      </c>
      <c r="D73" s="20">
        <v>0</v>
      </c>
      <c r="E73" s="22">
        <f>+SUMIF(CLASIFICACION!D:D,'CA EF'!A73,CLASIFICACION!H:H)</f>
        <v>254196510.09999999</v>
      </c>
      <c r="F73" s="22">
        <f t="shared" si="4"/>
        <v>-254196510.09999999</v>
      </c>
      <c r="G73" s="22">
        <f t="shared" si="3"/>
        <v>254196510.09999999</v>
      </c>
      <c r="H73" s="22">
        <v>0</v>
      </c>
      <c r="I73" s="22">
        <v>0</v>
      </c>
      <c r="J73" s="22">
        <v>0</v>
      </c>
      <c r="K73" s="22">
        <v>0</v>
      </c>
      <c r="L73" s="22">
        <v>0</v>
      </c>
      <c r="M73" s="22">
        <f t="shared" si="5"/>
        <v>0</v>
      </c>
    </row>
    <row r="74" spans="1:13" s="23" customFormat="1" ht="12.75" customHeight="1">
      <c r="A74" s="18" t="s">
        <v>256</v>
      </c>
      <c r="B74" s="19">
        <f>+SUMIF(CLASIFICACION!D:D,'CA EF'!A74,CLASIFICACION!G:G)</f>
        <v>0</v>
      </c>
      <c r="C74" s="20">
        <v>0</v>
      </c>
      <c r="D74" s="20">
        <v>0</v>
      </c>
      <c r="E74" s="22">
        <f>+SUMIF(CLASIFICACION!D:D,'CA EF'!A74,CLASIFICACION!H:H)</f>
        <v>203357208.08000001</v>
      </c>
      <c r="F74" s="22">
        <f t="shared" si="4"/>
        <v>-203357208.08000001</v>
      </c>
      <c r="G74" s="22">
        <f t="shared" si="3"/>
        <v>203357208.08000001</v>
      </c>
      <c r="H74" s="22">
        <v>0</v>
      </c>
      <c r="I74" s="22">
        <v>0</v>
      </c>
      <c r="J74" s="22">
        <v>0</v>
      </c>
      <c r="K74" s="22">
        <v>0</v>
      </c>
      <c r="L74" s="22">
        <v>0</v>
      </c>
      <c r="M74" s="22">
        <f t="shared" si="5"/>
        <v>0</v>
      </c>
    </row>
    <row r="75" spans="1:13" s="23" customFormat="1" ht="12.75" customHeight="1">
      <c r="A75" s="18" t="s">
        <v>257</v>
      </c>
      <c r="B75" s="19">
        <f>+SUMIF(CLASIFICACION!D:D,'CA EF'!A75,CLASIFICACION!G:G)</f>
        <v>0</v>
      </c>
      <c r="C75" s="20">
        <v>0</v>
      </c>
      <c r="D75" s="20">
        <v>0</v>
      </c>
      <c r="E75" s="22">
        <f>+SUMIF(CLASIFICACION!D:D,'CA EF'!A75,CLASIFICACION!H:H)</f>
        <v>203357208.08000001</v>
      </c>
      <c r="F75" s="22">
        <f t="shared" si="4"/>
        <v>-203357208.08000001</v>
      </c>
      <c r="G75" s="22">
        <f t="shared" si="3"/>
        <v>203357208.08000001</v>
      </c>
      <c r="H75" s="22">
        <v>0</v>
      </c>
      <c r="I75" s="22">
        <v>0</v>
      </c>
      <c r="J75" s="22">
        <v>0</v>
      </c>
      <c r="K75" s="22">
        <v>0</v>
      </c>
      <c r="L75" s="22">
        <v>0</v>
      </c>
      <c r="M75" s="22">
        <f t="shared" si="5"/>
        <v>0</v>
      </c>
    </row>
    <row r="76" spans="1:13" s="23" customFormat="1" ht="12.75" customHeight="1">
      <c r="A76" s="18" t="s">
        <v>258</v>
      </c>
      <c r="B76" s="19">
        <f>+SUMIF(CLASIFICACION!D:D,'CA EF'!A76,CLASIFICACION!G:G)</f>
        <v>0</v>
      </c>
      <c r="C76" s="20">
        <v>0</v>
      </c>
      <c r="D76" s="20">
        <v>0</v>
      </c>
      <c r="E76" s="22">
        <f>+SUMIF(CLASIFICACION!D:D,'CA EF'!A76,CLASIFICACION!H:H)</f>
        <v>203357208.08000001</v>
      </c>
      <c r="F76" s="22">
        <f t="shared" si="4"/>
        <v>-203357208.08000001</v>
      </c>
      <c r="G76" s="22">
        <f t="shared" si="3"/>
        <v>203357208.08000001</v>
      </c>
      <c r="H76" s="22">
        <v>0</v>
      </c>
      <c r="I76" s="22">
        <v>0</v>
      </c>
      <c r="J76" s="22">
        <v>0</v>
      </c>
      <c r="K76" s="22">
        <v>0</v>
      </c>
      <c r="L76" s="22">
        <v>0</v>
      </c>
      <c r="M76" s="22">
        <f t="shared" si="5"/>
        <v>0</v>
      </c>
    </row>
    <row r="77" spans="1:13" s="23" customFormat="1" ht="12.75" customHeight="1">
      <c r="A77" s="18" t="s">
        <v>259</v>
      </c>
      <c r="B77" s="19">
        <f>+SUMIF(CLASIFICACION!D:D,'CA EF'!A77,CLASIFICACION!G:G)</f>
        <v>152363834.49000001</v>
      </c>
      <c r="C77" s="20">
        <v>0</v>
      </c>
      <c r="D77" s="20">
        <v>0</v>
      </c>
      <c r="E77" s="22">
        <f>+SUMIF(CLASIFICACION!D:D,'CA EF'!A77,CLASIFICACION!H:H)</f>
        <v>152517906.06</v>
      </c>
      <c r="F77" s="22">
        <f t="shared" si="4"/>
        <v>-154071.56999999285</v>
      </c>
      <c r="G77" s="22">
        <f t="shared" ref="G77:G140" si="6">-F77</f>
        <v>154071.56999999285</v>
      </c>
      <c r="H77" s="22">
        <v>0</v>
      </c>
      <c r="I77" s="22">
        <v>0</v>
      </c>
      <c r="J77" s="22">
        <v>0</v>
      </c>
      <c r="K77" s="22">
        <v>0</v>
      </c>
      <c r="L77" s="22">
        <v>0</v>
      </c>
      <c r="M77" s="22">
        <f t="shared" si="5"/>
        <v>0</v>
      </c>
    </row>
    <row r="78" spans="1:13" s="23" customFormat="1" ht="12.75" customHeight="1">
      <c r="A78" s="18" t="s">
        <v>260</v>
      </c>
      <c r="B78" s="19">
        <f>+SUMIF(CLASIFICACION!D:D,'CA EF'!A78,CLASIFICACION!G:G)</f>
        <v>152363834.49000001</v>
      </c>
      <c r="C78" s="20">
        <v>0</v>
      </c>
      <c r="D78" s="20">
        <v>0</v>
      </c>
      <c r="E78" s="22">
        <f>+SUMIF(CLASIFICACION!D:D,'CA EF'!A78,CLASIFICACION!H:H)</f>
        <v>152517906.06</v>
      </c>
      <c r="F78" s="22">
        <f t="shared" si="4"/>
        <v>-154071.56999999285</v>
      </c>
      <c r="G78" s="22">
        <f t="shared" si="6"/>
        <v>154071.56999999285</v>
      </c>
      <c r="H78" s="22">
        <v>0</v>
      </c>
      <c r="I78" s="22">
        <v>0</v>
      </c>
      <c r="J78" s="22">
        <v>0</v>
      </c>
      <c r="K78" s="22">
        <v>0</v>
      </c>
      <c r="L78" s="22">
        <v>0</v>
      </c>
      <c r="M78" s="22">
        <f t="shared" si="5"/>
        <v>0</v>
      </c>
    </row>
    <row r="79" spans="1:13" s="23" customFormat="1" ht="12.75" customHeight="1">
      <c r="A79" s="18" t="s">
        <v>261</v>
      </c>
      <c r="B79" s="19">
        <f>+SUMIF(CLASIFICACION!D:D,'CA EF'!A79,CLASIFICACION!G:G)</f>
        <v>152363834.49000001</v>
      </c>
      <c r="C79" s="20">
        <v>0</v>
      </c>
      <c r="D79" s="20">
        <v>0</v>
      </c>
      <c r="E79" s="22">
        <f>+SUMIF(CLASIFICACION!D:D,'CA EF'!A79,CLASIFICACION!H:H)</f>
        <v>152517906.06</v>
      </c>
      <c r="F79" s="22">
        <f t="shared" si="4"/>
        <v>-154071.56999999285</v>
      </c>
      <c r="G79" s="22">
        <f t="shared" si="6"/>
        <v>154071.56999999285</v>
      </c>
      <c r="H79" s="22">
        <v>0</v>
      </c>
      <c r="I79" s="22">
        <v>0</v>
      </c>
      <c r="J79" s="22">
        <v>0</v>
      </c>
      <c r="K79" s="22">
        <v>0</v>
      </c>
      <c r="L79" s="22">
        <v>0</v>
      </c>
      <c r="M79" s="22">
        <f t="shared" si="5"/>
        <v>0</v>
      </c>
    </row>
    <row r="80" spans="1:13" s="23" customFormat="1" ht="12.75" customHeight="1">
      <c r="A80" s="18" t="s">
        <v>262</v>
      </c>
      <c r="B80" s="19">
        <f>+SUMIF(CLASIFICACION!D:D,'CA EF'!A80,CLASIFICACION!G:G)</f>
        <v>0</v>
      </c>
      <c r="C80" s="20">
        <v>0</v>
      </c>
      <c r="D80" s="20">
        <v>0</v>
      </c>
      <c r="E80" s="22">
        <f>+SUMIF(CLASIFICACION!D:D,'CA EF'!A80,CLASIFICACION!H:H)</f>
        <v>152517906.06</v>
      </c>
      <c r="F80" s="22">
        <f t="shared" si="4"/>
        <v>-152517906.06</v>
      </c>
      <c r="G80" s="22">
        <f t="shared" si="6"/>
        <v>152517906.06</v>
      </c>
      <c r="H80" s="22">
        <v>0</v>
      </c>
      <c r="I80" s="22">
        <v>0</v>
      </c>
      <c r="J80" s="22">
        <v>0</v>
      </c>
      <c r="K80" s="22">
        <v>0</v>
      </c>
      <c r="L80" s="22">
        <v>0</v>
      </c>
      <c r="M80" s="22">
        <f t="shared" si="5"/>
        <v>0</v>
      </c>
    </row>
    <row r="81" spans="1:13" s="23" customFormat="1" ht="12.75" customHeight="1">
      <c r="A81" s="18" t="s">
        <v>263</v>
      </c>
      <c r="B81" s="19">
        <f>+SUMIF(CLASIFICACION!D:D,'CA EF'!A81,CLASIFICACION!G:G)</f>
        <v>0</v>
      </c>
      <c r="C81" s="20">
        <v>0</v>
      </c>
      <c r="D81" s="20">
        <v>0</v>
      </c>
      <c r="E81" s="22">
        <f>+SUMIF(CLASIFICACION!D:D,'CA EF'!A81,CLASIFICACION!H:H)</f>
        <v>152517906.06</v>
      </c>
      <c r="F81" s="22">
        <f t="shared" si="4"/>
        <v>-152517906.06</v>
      </c>
      <c r="G81" s="22">
        <f t="shared" si="6"/>
        <v>152517906.06</v>
      </c>
      <c r="H81" s="22">
        <v>0</v>
      </c>
      <c r="I81" s="22">
        <v>0</v>
      </c>
      <c r="J81" s="22">
        <v>0</v>
      </c>
      <c r="K81" s="22">
        <v>0</v>
      </c>
      <c r="L81" s="22">
        <v>0</v>
      </c>
      <c r="M81" s="22">
        <f t="shared" si="5"/>
        <v>0</v>
      </c>
    </row>
    <row r="82" spans="1:13" s="23" customFormat="1" ht="12.75" customHeight="1">
      <c r="A82" s="18" t="s">
        <v>264</v>
      </c>
      <c r="B82" s="19">
        <f>+SUMIF(CLASIFICACION!D:D,'CA EF'!A82,CLASIFICACION!G:G)</f>
        <v>0</v>
      </c>
      <c r="C82" s="20">
        <v>0</v>
      </c>
      <c r="D82" s="20">
        <v>0</v>
      </c>
      <c r="E82" s="22">
        <f>+SUMIF(CLASIFICACION!D:D,'CA EF'!A82,CLASIFICACION!H:H)</f>
        <v>152517906.06</v>
      </c>
      <c r="F82" s="22">
        <f t="shared" si="4"/>
        <v>-152517906.06</v>
      </c>
      <c r="G82" s="22">
        <f t="shared" si="6"/>
        <v>152517906.06</v>
      </c>
      <c r="H82" s="22">
        <v>0</v>
      </c>
      <c r="I82" s="22">
        <v>0</v>
      </c>
      <c r="J82" s="22">
        <v>0</v>
      </c>
      <c r="K82" s="22">
        <v>0</v>
      </c>
      <c r="L82" s="22">
        <v>0</v>
      </c>
      <c r="M82" s="22">
        <f t="shared" si="5"/>
        <v>0</v>
      </c>
    </row>
    <row r="83" spans="1:13" s="23" customFormat="1" ht="12.75" customHeight="1">
      <c r="A83" s="18" t="s">
        <v>265</v>
      </c>
      <c r="B83" s="19">
        <f>+SUMIF(CLASIFICACION!D:D,'CA EF'!A83,CLASIFICACION!G:G)</f>
        <v>0</v>
      </c>
      <c r="C83" s="20">
        <v>0</v>
      </c>
      <c r="D83" s="20">
        <v>0</v>
      </c>
      <c r="E83" s="22">
        <f>+SUMIF(CLASIFICACION!D:D,'CA EF'!A83,CLASIFICACION!H:H)</f>
        <v>102566833.20999999</v>
      </c>
      <c r="F83" s="22">
        <f t="shared" si="4"/>
        <v>-102566833.20999999</v>
      </c>
      <c r="G83" s="22">
        <f t="shared" si="6"/>
        <v>102566833.20999999</v>
      </c>
      <c r="H83" s="22">
        <v>0</v>
      </c>
      <c r="I83" s="22">
        <v>0</v>
      </c>
      <c r="J83" s="22">
        <v>0</v>
      </c>
      <c r="K83" s="22">
        <v>0</v>
      </c>
      <c r="L83" s="22">
        <v>0</v>
      </c>
      <c r="M83" s="22">
        <f t="shared" si="5"/>
        <v>0</v>
      </c>
    </row>
    <row r="84" spans="1:13" s="23" customFormat="1" ht="12.75" customHeight="1">
      <c r="A84" s="18" t="s">
        <v>266</v>
      </c>
      <c r="B84" s="19">
        <f>+SUMIF(CLASIFICACION!D:D,'CA EF'!A84,CLASIFICACION!G:G)</f>
        <v>0</v>
      </c>
      <c r="C84" s="20">
        <v>0</v>
      </c>
      <c r="D84" s="20">
        <v>0</v>
      </c>
      <c r="E84" s="22">
        <f>+SUMIF(CLASIFICACION!D:D,'CA EF'!A84,CLASIFICACION!H:H)</f>
        <v>102566833.20999999</v>
      </c>
      <c r="F84" s="22">
        <f t="shared" si="4"/>
        <v>-102566833.20999999</v>
      </c>
      <c r="G84" s="22">
        <f t="shared" si="6"/>
        <v>102566833.20999999</v>
      </c>
      <c r="H84" s="22">
        <v>0</v>
      </c>
      <c r="I84" s="22">
        <v>0</v>
      </c>
      <c r="J84" s="22">
        <v>0</v>
      </c>
      <c r="K84" s="22">
        <v>0</v>
      </c>
      <c r="L84" s="22">
        <v>0</v>
      </c>
      <c r="M84" s="22">
        <f t="shared" si="5"/>
        <v>0</v>
      </c>
    </row>
    <row r="85" spans="1:13" s="23" customFormat="1" ht="12.75" customHeight="1">
      <c r="A85" s="18" t="s">
        <v>267</v>
      </c>
      <c r="B85" s="19">
        <f>+SUMIF(CLASIFICACION!D:D,'CA EF'!A85,CLASIFICACION!G:G)</f>
        <v>0</v>
      </c>
      <c r="C85" s="20">
        <v>0</v>
      </c>
      <c r="D85" s="20">
        <v>0</v>
      </c>
      <c r="E85" s="22">
        <f>+SUMIF(CLASIFICACION!D:D,'CA EF'!A85,CLASIFICACION!H:H)</f>
        <v>102566833.20999999</v>
      </c>
      <c r="F85" s="22">
        <f t="shared" si="4"/>
        <v>-102566833.20999999</v>
      </c>
      <c r="G85" s="22">
        <f t="shared" si="6"/>
        <v>102566833.20999999</v>
      </c>
      <c r="H85" s="22">
        <v>0</v>
      </c>
      <c r="I85" s="22">
        <v>0</v>
      </c>
      <c r="J85" s="22">
        <v>0</v>
      </c>
      <c r="K85" s="22">
        <v>0</v>
      </c>
      <c r="L85" s="22">
        <v>0</v>
      </c>
      <c r="M85" s="22">
        <f t="shared" si="5"/>
        <v>0</v>
      </c>
    </row>
    <row r="86" spans="1:13" s="23" customFormat="1" ht="12.75" customHeight="1">
      <c r="A86" s="18" t="s">
        <v>268</v>
      </c>
      <c r="B86" s="19">
        <f>+SUMIF(CLASIFICACION!D:D,'CA EF'!A86,CLASIFICACION!G:G)</f>
        <v>0</v>
      </c>
      <c r="C86" s="20">
        <v>0</v>
      </c>
      <c r="D86" s="20">
        <v>0</v>
      </c>
      <c r="E86" s="22">
        <f>+SUMIF(CLASIFICACION!D:D,'CA EF'!A86,CLASIFICACION!H:H)</f>
        <v>102566833.20999999</v>
      </c>
      <c r="F86" s="22">
        <f t="shared" si="4"/>
        <v>-102566833.20999999</v>
      </c>
      <c r="G86" s="22">
        <f t="shared" si="6"/>
        <v>102566833.20999999</v>
      </c>
      <c r="H86" s="22">
        <v>0</v>
      </c>
      <c r="I86" s="22">
        <v>0</v>
      </c>
      <c r="J86" s="22">
        <v>0</v>
      </c>
      <c r="K86" s="22">
        <v>0</v>
      </c>
      <c r="L86" s="22">
        <v>0</v>
      </c>
      <c r="M86" s="22">
        <f t="shared" si="5"/>
        <v>0</v>
      </c>
    </row>
    <row r="87" spans="1:13" s="23" customFormat="1" ht="12.75" customHeight="1">
      <c r="A87" s="18" t="s">
        <v>269</v>
      </c>
      <c r="B87" s="19">
        <f>+SUMIF(CLASIFICACION!D:D,'CA EF'!A87,CLASIFICACION!G:G)</f>
        <v>0</v>
      </c>
      <c r="C87" s="20">
        <v>0</v>
      </c>
      <c r="D87" s="20">
        <v>0</v>
      </c>
      <c r="E87" s="22">
        <f>+SUMIF(CLASIFICACION!D:D,'CA EF'!A87,CLASIFICACION!H:H)</f>
        <v>102566833.20999999</v>
      </c>
      <c r="F87" s="22">
        <f t="shared" si="4"/>
        <v>-102566833.20999999</v>
      </c>
      <c r="G87" s="22">
        <f t="shared" si="6"/>
        <v>102566833.20999999</v>
      </c>
      <c r="H87" s="22">
        <v>0</v>
      </c>
      <c r="I87" s="22">
        <v>0</v>
      </c>
      <c r="J87" s="22">
        <v>0</v>
      </c>
      <c r="K87" s="22">
        <v>0</v>
      </c>
      <c r="L87" s="22">
        <v>0</v>
      </c>
      <c r="M87" s="22">
        <f t="shared" si="5"/>
        <v>0</v>
      </c>
    </row>
    <row r="88" spans="1:13" s="23" customFormat="1" ht="12.75" customHeight="1">
      <c r="A88" s="18" t="s">
        <v>270</v>
      </c>
      <c r="B88" s="19">
        <f>+SUMIF(CLASIFICACION!D:D,'CA EF'!A88,CLASIFICACION!G:G)</f>
        <v>0</v>
      </c>
      <c r="C88" s="20">
        <v>0</v>
      </c>
      <c r="D88" s="20">
        <v>0</v>
      </c>
      <c r="E88" s="22">
        <f>+SUMIF(CLASIFICACION!D:D,'CA EF'!A88,CLASIFICACION!H:H)</f>
        <v>102566833.20999999</v>
      </c>
      <c r="F88" s="22">
        <f t="shared" si="4"/>
        <v>-102566833.20999999</v>
      </c>
      <c r="G88" s="22">
        <f t="shared" si="6"/>
        <v>102566833.20999999</v>
      </c>
      <c r="H88" s="22">
        <v>0</v>
      </c>
      <c r="I88" s="22">
        <v>0</v>
      </c>
      <c r="J88" s="22">
        <v>0</v>
      </c>
      <c r="K88" s="22">
        <v>0</v>
      </c>
      <c r="L88" s="22">
        <v>0</v>
      </c>
      <c r="M88" s="22">
        <f t="shared" si="5"/>
        <v>0</v>
      </c>
    </row>
    <row r="89" spans="1:13" s="23" customFormat="1" ht="12.75" customHeight="1">
      <c r="A89" s="18" t="s">
        <v>271</v>
      </c>
      <c r="B89" s="19">
        <f>+SUMIF(CLASIFICACION!D:D,'CA EF'!A89,CLASIFICACION!G:G)</f>
        <v>0</v>
      </c>
      <c r="C89" s="20">
        <v>0</v>
      </c>
      <c r="D89" s="20">
        <v>0</v>
      </c>
      <c r="E89" s="22">
        <f>+SUMIF(CLASIFICACION!D:D,'CA EF'!A89,CLASIFICACION!H:H)</f>
        <v>102566833.20999999</v>
      </c>
      <c r="F89" s="22">
        <f t="shared" si="4"/>
        <v>-102566833.20999999</v>
      </c>
      <c r="G89" s="22">
        <f t="shared" si="6"/>
        <v>102566833.20999999</v>
      </c>
      <c r="H89" s="22">
        <v>0</v>
      </c>
      <c r="I89" s="22">
        <v>0</v>
      </c>
      <c r="J89" s="22">
        <v>0</v>
      </c>
      <c r="K89" s="22">
        <v>0</v>
      </c>
      <c r="L89" s="22">
        <v>0</v>
      </c>
      <c r="M89" s="22">
        <f t="shared" si="5"/>
        <v>0</v>
      </c>
    </row>
    <row r="90" spans="1:13" s="23" customFormat="1" ht="12.75" customHeight="1">
      <c r="A90" s="18" t="s">
        <v>272</v>
      </c>
      <c r="B90" s="19">
        <f>+SUMIF(CLASIFICACION!D:D,'CA EF'!A90,CLASIFICACION!G:G)</f>
        <v>102407571.44999999</v>
      </c>
      <c r="C90" s="20">
        <v>0</v>
      </c>
      <c r="D90" s="20">
        <v>0</v>
      </c>
      <c r="E90" s="22">
        <f>+SUMIF(CLASIFICACION!D:D,'CA EF'!A90,CLASIFICACION!H:H)</f>
        <v>102566833.20999999</v>
      </c>
      <c r="F90" s="22">
        <f t="shared" si="4"/>
        <v>-159261.76000000536</v>
      </c>
      <c r="G90" s="22">
        <f t="shared" si="6"/>
        <v>159261.76000000536</v>
      </c>
      <c r="H90" s="22">
        <v>0</v>
      </c>
      <c r="I90" s="22">
        <v>0</v>
      </c>
      <c r="J90" s="22">
        <v>0</v>
      </c>
      <c r="K90" s="22">
        <v>0</v>
      </c>
      <c r="L90" s="22">
        <v>0</v>
      </c>
      <c r="M90" s="22">
        <f t="shared" si="5"/>
        <v>0</v>
      </c>
    </row>
    <row r="91" spans="1:13" s="23" customFormat="1" ht="12.75" customHeight="1">
      <c r="A91" s="18" t="s">
        <v>273</v>
      </c>
      <c r="B91" s="19">
        <f>+SUMIF(CLASIFICACION!D:D,'CA EF'!A91,CLASIFICACION!G:G)</f>
        <v>102407571.44999999</v>
      </c>
      <c r="C91" s="20">
        <v>0</v>
      </c>
      <c r="D91" s="20">
        <v>0</v>
      </c>
      <c r="E91" s="22">
        <f>+SUMIF(CLASIFICACION!D:D,'CA EF'!A91,CLASIFICACION!H:H)</f>
        <v>102566833.20999999</v>
      </c>
      <c r="F91" s="22">
        <f t="shared" si="4"/>
        <v>-159261.76000000536</v>
      </c>
      <c r="G91" s="22">
        <f t="shared" si="6"/>
        <v>159261.76000000536</v>
      </c>
      <c r="H91" s="22">
        <v>0</v>
      </c>
      <c r="I91" s="22">
        <v>0</v>
      </c>
      <c r="J91" s="22">
        <v>0</v>
      </c>
      <c r="K91" s="22">
        <v>0</v>
      </c>
      <c r="L91" s="22">
        <v>0</v>
      </c>
      <c r="M91" s="22">
        <f t="shared" si="5"/>
        <v>0</v>
      </c>
    </row>
    <row r="92" spans="1:13" s="23" customFormat="1" ht="12.75" customHeight="1">
      <c r="A92" s="18" t="s">
        <v>274</v>
      </c>
      <c r="B92" s="19">
        <f>+SUMIF(CLASIFICACION!D:D,'CA EF'!A92,CLASIFICACION!G:G)</f>
        <v>102407571.44999999</v>
      </c>
      <c r="C92" s="20">
        <v>0</v>
      </c>
      <c r="D92" s="20">
        <v>0</v>
      </c>
      <c r="E92" s="22">
        <f>+SUMIF(CLASIFICACION!D:D,'CA EF'!A92,CLASIFICACION!H:H)</f>
        <v>102566833.20999999</v>
      </c>
      <c r="F92" s="22">
        <f t="shared" si="4"/>
        <v>-159261.76000000536</v>
      </c>
      <c r="G92" s="22">
        <f t="shared" si="6"/>
        <v>159261.76000000536</v>
      </c>
      <c r="H92" s="22">
        <v>0</v>
      </c>
      <c r="I92" s="22">
        <v>0</v>
      </c>
      <c r="J92" s="22">
        <v>0</v>
      </c>
      <c r="K92" s="22">
        <v>0</v>
      </c>
      <c r="L92" s="22">
        <v>0</v>
      </c>
      <c r="M92" s="22">
        <f t="shared" si="5"/>
        <v>0</v>
      </c>
    </row>
    <row r="93" spans="1:13" s="23" customFormat="1" ht="12.75" customHeight="1">
      <c r="A93" s="18" t="s">
        <v>275</v>
      </c>
      <c r="B93" s="19">
        <f>+SUMIF(CLASIFICACION!D:D,'CA EF'!A93,CLASIFICACION!G:G)</f>
        <v>0</v>
      </c>
      <c r="C93" s="20">
        <v>0</v>
      </c>
      <c r="D93" s="20">
        <v>0</v>
      </c>
      <c r="E93" s="22">
        <f>+SUMIF(CLASIFICACION!D:D,'CA EF'!A93,CLASIFICACION!H:H)</f>
        <v>505167999.39999998</v>
      </c>
      <c r="F93" s="22">
        <f t="shared" si="4"/>
        <v>-505167999.39999998</v>
      </c>
      <c r="G93" s="22">
        <f t="shared" si="6"/>
        <v>505167999.39999998</v>
      </c>
      <c r="H93" s="22">
        <v>0</v>
      </c>
      <c r="I93" s="22">
        <v>0</v>
      </c>
      <c r="J93" s="22">
        <v>0</v>
      </c>
      <c r="K93" s="22">
        <v>0</v>
      </c>
      <c r="L93" s="22">
        <v>0</v>
      </c>
      <c r="M93" s="22">
        <f t="shared" si="5"/>
        <v>0</v>
      </c>
    </row>
    <row r="94" spans="1:13" s="23" customFormat="1" ht="12.75" customHeight="1">
      <c r="A94" s="18" t="s">
        <v>276</v>
      </c>
      <c r="B94" s="19">
        <f>+SUMIF(CLASIFICACION!D:D,'CA EF'!A94,CLASIFICACION!G:G)</f>
        <v>255391965.04999998</v>
      </c>
      <c r="C94" s="20">
        <v>0</v>
      </c>
      <c r="D94" s="20">
        <v>0</v>
      </c>
      <c r="E94" s="22">
        <f>+SUMIF(CLASIFICACION!D:D,'CA EF'!A94,CLASIFICACION!H:H)</f>
        <v>262560022.44999999</v>
      </c>
      <c r="F94" s="22">
        <f t="shared" si="4"/>
        <v>-7168057.400000006</v>
      </c>
      <c r="G94" s="22">
        <f t="shared" si="6"/>
        <v>7168057.400000006</v>
      </c>
      <c r="H94" s="22">
        <v>0</v>
      </c>
      <c r="I94" s="22">
        <v>0</v>
      </c>
      <c r="J94" s="22">
        <v>0</v>
      </c>
      <c r="K94" s="22">
        <v>0</v>
      </c>
      <c r="L94" s="22">
        <v>0</v>
      </c>
      <c r="M94" s="22">
        <f t="shared" si="5"/>
        <v>0</v>
      </c>
    </row>
    <row r="95" spans="1:13" s="23" customFormat="1" ht="12.75" customHeight="1">
      <c r="A95" s="18" t="s">
        <v>277</v>
      </c>
      <c r="B95" s="19">
        <f>+SUMIF(CLASIFICACION!D:D,'CA EF'!A95,CLASIFICACION!G:G)</f>
        <v>0</v>
      </c>
      <c r="C95" s="20">
        <v>0</v>
      </c>
      <c r="D95" s="20">
        <v>0</v>
      </c>
      <c r="E95" s="22">
        <f>+SUMIF(CLASIFICACION!D:D,'CA EF'!A95,CLASIFICACION!H:H)</f>
        <v>507416818.44999999</v>
      </c>
      <c r="F95" s="22">
        <f t="shared" si="4"/>
        <v>-507416818.44999999</v>
      </c>
      <c r="G95" s="22">
        <f t="shared" si="6"/>
        <v>507416818.44999999</v>
      </c>
      <c r="H95" s="22">
        <v>0</v>
      </c>
      <c r="I95" s="22">
        <v>0</v>
      </c>
      <c r="J95" s="22">
        <v>0</v>
      </c>
      <c r="K95" s="22">
        <v>0</v>
      </c>
      <c r="L95" s="22">
        <v>0</v>
      </c>
      <c r="M95" s="22">
        <f t="shared" si="5"/>
        <v>0</v>
      </c>
    </row>
    <row r="96" spans="1:13" s="23" customFormat="1" ht="12.75" customHeight="1">
      <c r="A96" s="18" t="s">
        <v>278</v>
      </c>
      <c r="B96" s="19">
        <f>+SUMIF(CLASIFICACION!D:D,'CA EF'!A96,CLASIFICACION!G:G)</f>
        <v>507070357.09999996</v>
      </c>
      <c r="C96" s="20">
        <v>0</v>
      </c>
      <c r="D96" s="20">
        <v>0</v>
      </c>
      <c r="E96" s="22">
        <f>+SUMIF(CLASIFICACION!D:D,'CA EF'!A96,CLASIFICACION!H:H)</f>
        <v>507416818.44999999</v>
      </c>
      <c r="F96" s="22">
        <f t="shared" si="4"/>
        <v>-346461.35000002384</v>
      </c>
      <c r="G96" s="22">
        <f t="shared" si="6"/>
        <v>346461.35000002384</v>
      </c>
      <c r="H96" s="22">
        <v>0</v>
      </c>
      <c r="I96" s="22">
        <v>0</v>
      </c>
      <c r="J96" s="22">
        <v>0</v>
      </c>
      <c r="K96" s="22">
        <v>0</v>
      </c>
      <c r="L96" s="22">
        <v>0</v>
      </c>
      <c r="M96" s="22">
        <f t="shared" si="5"/>
        <v>0</v>
      </c>
    </row>
    <row r="97" spans="1:13" s="23" customFormat="1" ht="12.75" customHeight="1">
      <c r="A97" s="18" t="s">
        <v>279</v>
      </c>
      <c r="B97" s="19">
        <f>+SUMIF(CLASIFICACION!D:D,'CA EF'!A97,CLASIFICACION!G:G)</f>
        <v>507070357.09999996</v>
      </c>
      <c r="C97" s="20">
        <v>0</v>
      </c>
      <c r="D97" s="20">
        <v>0</v>
      </c>
      <c r="E97" s="22">
        <f>+SUMIF(CLASIFICACION!D:D,'CA EF'!A97,CLASIFICACION!H:H)</f>
        <v>507416818.44999999</v>
      </c>
      <c r="F97" s="22">
        <f t="shared" si="4"/>
        <v>-346461.35000002384</v>
      </c>
      <c r="G97" s="22">
        <f t="shared" si="6"/>
        <v>346461.35000002384</v>
      </c>
      <c r="H97" s="22">
        <v>0</v>
      </c>
      <c r="I97" s="22">
        <v>0</v>
      </c>
      <c r="J97" s="22">
        <v>0</v>
      </c>
      <c r="K97" s="22">
        <v>0</v>
      </c>
      <c r="L97" s="22">
        <v>0</v>
      </c>
      <c r="M97" s="22">
        <f t="shared" si="5"/>
        <v>0</v>
      </c>
    </row>
    <row r="98" spans="1:13" s="23" customFormat="1" ht="12.75" customHeight="1">
      <c r="A98" s="18" t="s">
        <v>280</v>
      </c>
      <c r="B98" s="19">
        <f>+SUMIF(CLASIFICACION!D:D,'CA EF'!A98,CLASIFICACION!G:G)</f>
        <v>507070357.09999996</v>
      </c>
      <c r="C98" s="20">
        <v>0</v>
      </c>
      <c r="D98" s="20">
        <v>0</v>
      </c>
      <c r="E98" s="22">
        <f>+SUMIF(CLASIFICACION!D:D,'CA EF'!A98,CLASIFICACION!H:H)</f>
        <v>507416818.44999999</v>
      </c>
      <c r="F98" s="22">
        <f t="shared" si="4"/>
        <v>-346461.35000002384</v>
      </c>
      <c r="G98" s="22">
        <f t="shared" si="6"/>
        <v>346461.35000002384</v>
      </c>
      <c r="H98" s="22">
        <v>0</v>
      </c>
      <c r="I98" s="22">
        <v>0</v>
      </c>
      <c r="J98" s="22">
        <v>0</v>
      </c>
      <c r="K98" s="22">
        <v>0</v>
      </c>
      <c r="L98" s="22">
        <v>0</v>
      </c>
      <c r="M98" s="22">
        <f t="shared" si="5"/>
        <v>0</v>
      </c>
    </row>
    <row r="99" spans="1:13" s="23" customFormat="1" ht="12.75" customHeight="1">
      <c r="A99" s="18" t="s">
        <v>281</v>
      </c>
      <c r="B99" s="19">
        <f>+SUMIF(CLASIFICACION!D:D,'CA EF'!A99,CLASIFICACION!G:G)</f>
        <v>253535178.54999998</v>
      </c>
      <c r="C99" s="20">
        <v>0</v>
      </c>
      <c r="D99" s="20">
        <v>0</v>
      </c>
      <c r="E99" s="22">
        <f>+SUMIF(CLASIFICACION!D:D,'CA EF'!A99,CLASIFICACION!H:H)</f>
        <v>253708409.22999999</v>
      </c>
      <c r="F99" s="22">
        <f t="shared" si="4"/>
        <v>-173230.68000000715</v>
      </c>
      <c r="G99" s="22">
        <f t="shared" si="6"/>
        <v>173230.68000000715</v>
      </c>
      <c r="H99" s="22">
        <v>0</v>
      </c>
      <c r="I99" s="22">
        <v>0</v>
      </c>
      <c r="J99" s="22">
        <v>0</v>
      </c>
      <c r="K99" s="22">
        <v>0</v>
      </c>
      <c r="L99" s="22">
        <v>0</v>
      </c>
      <c r="M99" s="22">
        <f t="shared" si="5"/>
        <v>0</v>
      </c>
    </row>
    <row r="100" spans="1:13" s="23" customFormat="1" ht="12.75" customHeight="1">
      <c r="A100" s="18" t="s">
        <v>282</v>
      </c>
      <c r="B100" s="19">
        <f>+SUMIF(CLASIFICACION!D:D,'CA EF'!A100,CLASIFICACION!G:G)</f>
        <v>253535178.54999998</v>
      </c>
      <c r="C100" s="20">
        <v>0</v>
      </c>
      <c r="D100" s="20">
        <v>0</v>
      </c>
      <c r="E100" s="22">
        <f>+SUMIF(CLASIFICACION!D:D,'CA EF'!A100,CLASIFICACION!H:H)</f>
        <v>253708409.22999999</v>
      </c>
      <c r="F100" s="22">
        <f t="shared" si="4"/>
        <v>-173230.68000000715</v>
      </c>
      <c r="G100" s="22">
        <f t="shared" si="6"/>
        <v>173230.68000000715</v>
      </c>
      <c r="H100" s="22">
        <v>0</v>
      </c>
      <c r="I100" s="22">
        <v>0</v>
      </c>
      <c r="J100" s="22">
        <v>0</v>
      </c>
      <c r="K100" s="22">
        <v>0</v>
      </c>
      <c r="L100" s="22">
        <v>0</v>
      </c>
      <c r="M100" s="22">
        <f t="shared" si="5"/>
        <v>0</v>
      </c>
    </row>
    <row r="101" spans="1:13" s="23" customFormat="1" ht="12.75" customHeight="1">
      <c r="A101" s="18" t="s">
        <v>283</v>
      </c>
      <c r="B101" s="19">
        <f>+SUMIF(CLASIFICACION!D:D,'CA EF'!A101,CLASIFICACION!G:G)</f>
        <v>253535178.54999998</v>
      </c>
      <c r="C101" s="20">
        <v>0</v>
      </c>
      <c r="D101" s="20">
        <v>0</v>
      </c>
      <c r="E101" s="22">
        <f>+SUMIF(CLASIFICACION!D:D,'CA EF'!A101,CLASIFICACION!H:H)</f>
        <v>253708409.22999999</v>
      </c>
      <c r="F101" s="22">
        <f t="shared" si="4"/>
        <v>-173230.68000000715</v>
      </c>
      <c r="G101" s="22">
        <f t="shared" si="6"/>
        <v>173230.68000000715</v>
      </c>
      <c r="H101" s="22">
        <v>0</v>
      </c>
      <c r="I101" s="22">
        <v>0</v>
      </c>
      <c r="J101" s="22">
        <v>0</v>
      </c>
      <c r="K101" s="22">
        <v>0</v>
      </c>
      <c r="L101" s="22">
        <v>0</v>
      </c>
      <c r="M101" s="22">
        <f t="shared" si="5"/>
        <v>0</v>
      </c>
    </row>
    <row r="102" spans="1:13" s="23" customFormat="1" ht="12.75" customHeight="1">
      <c r="A102" s="18" t="s">
        <v>284</v>
      </c>
      <c r="B102" s="19">
        <f>+SUMIF(CLASIFICACION!D:D,'CA EF'!A102,CLASIFICACION!G:G)</f>
        <v>253535178.54999998</v>
      </c>
      <c r="C102" s="20">
        <v>0</v>
      </c>
      <c r="D102" s="20">
        <v>0</v>
      </c>
      <c r="E102" s="22">
        <f>+SUMIF(CLASIFICACION!D:D,'CA EF'!A102,CLASIFICACION!H:H)</f>
        <v>253708409.22999999</v>
      </c>
      <c r="F102" s="22">
        <f t="shared" si="4"/>
        <v>-173230.68000000715</v>
      </c>
      <c r="G102" s="22">
        <f t="shared" si="6"/>
        <v>173230.68000000715</v>
      </c>
      <c r="H102" s="22">
        <v>0</v>
      </c>
      <c r="I102" s="22">
        <v>0</v>
      </c>
      <c r="J102" s="22">
        <v>0</v>
      </c>
      <c r="K102" s="22">
        <v>0</v>
      </c>
      <c r="L102" s="22">
        <v>0</v>
      </c>
      <c r="M102" s="22">
        <f t="shared" si="5"/>
        <v>0</v>
      </c>
    </row>
    <row r="103" spans="1:13" s="23" customFormat="1" ht="12.75" customHeight="1">
      <c r="A103" s="18" t="s">
        <v>285</v>
      </c>
      <c r="B103" s="19">
        <f>+SUMIF(CLASIFICACION!D:D,'CA EF'!A103,CLASIFICACION!G:G)</f>
        <v>253535178.54999998</v>
      </c>
      <c r="C103" s="20">
        <v>0</v>
      </c>
      <c r="D103" s="20">
        <v>0</v>
      </c>
      <c r="E103" s="22">
        <f>+SUMIF(CLASIFICACION!D:D,'CA EF'!A103,CLASIFICACION!H:H)</f>
        <v>253708409.22999999</v>
      </c>
      <c r="F103" s="22">
        <f t="shared" si="4"/>
        <v>-173230.68000000715</v>
      </c>
      <c r="G103" s="22">
        <f t="shared" si="6"/>
        <v>173230.68000000715</v>
      </c>
      <c r="H103" s="22">
        <v>0</v>
      </c>
      <c r="I103" s="22">
        <v>0</v>
      </c>
      <c r="J103" s="22">
        <v>0</v>
      </c>
      <c r="K103" s="22">
        <v>0</v>
      </c>
      <c r="L103" s="22">
        <v>0</v>
      </c>
      <c r="M103" s="22">
        <f t="shared" si="5"/>
        <v>0</v>
      </c>
    </row>
    <row r="104" spans="1:13" s="23" customFormat="1" ht="12.75" customHeight="1">
      <c r="A104" s="18" t="s">
        <v>286</v>
      </c>
      <c r="B104" s="19">
        <f>+SUMIF(CLASIFICACION!D:D,'CA EF'!A104,CLASIFICACION!G:G)</f>
        <v>253535178.54999998</v>
      </c>
      <c r="C104" s="20">
        <v>0</v>
      </c>
      <c r="D104" s="20">
        <v>0</v>
      </c>
      <c r="E104" s="22">
        <f>+SUMIF(CLASIFICACION!D:D,'CA EF'!A104,CLASIFICACION!H:H)</f>
        <v>253708409.22999999</v>
      </c>
      <c r="F104" s="22">
        <f t="shared" si="4"/>
        <v>-173230.68000000715</v>
      </c>
      <c r="G104" s="22">
        <f t="shared" si="6"/>
        <v>173230.68000000715</v>
      </c>
      <c r="H104" s="22">
        <v>0</v>
      </c>
      <c r="I104" s="22">
        <v>0</v>
      </c>
      <c r="J104" s="22">
        <v>0</v>
      </c>
      <c r="K104" s="22">
        <v>0</v>
      </c>
      <c r="L104" s="22">
        <v>0</v>
      </c>
      <c r="M104" s="22">
        <f t="shared" si="5"/>
        <v>0</v>
      </c>
    </row>
    <row r="105" spans="1:13" s="23" customFormat="1" ht="12.75" customHeight="1">
      <c r="A105" s="18" t="s">
        <v>287</v>
      </c>
      <c r="B105" s="19">
        <f>+SUMIF(CLASIFICACION!D:D,'CA EF'!A105,CLASIFICACION!G:G)</f>
        <v>253535178.54999998</v>
      </c>
      <c r="C105" s="20">
        <v>0</v>
      </c>
      <c r="D105" s="20">
        <v>0</v>
      </c>
      <c r="E105" s="22">
        <f>+SUMIF(CLASIFICACION!D:D,'CA EF'!A105,CLASIFICACION!H:H)</f>
        <v>253708409.22999999</v>
      </c>
      <c r="F105" s="22">
        <f t="shared" si="4"/>
        <v>-173230.68000000715</v>
      </c>
      <c r="G105" s="22">
        <f t="shared" si="6"/>
        <v>173230.68000000715</v>
      </c>
      <c r="H105" s="22">
        <v>0</v>
      </c>
      <c r="I105" s="22">
        <v>0</v>
      </c>
      <c r="J105" s="22">
        <v>0</v>
      </c>
      <c r="K105" s="22">
        <v>0</v>
      </c>
      <c r="L105" s="22">
        <v>0</v>
      </c>
      <c r="M105" s="22">
        <f t="shared" si="5"/>
        <v>0</v>
      </c>
    </row>
    <row r="106" spans="1:13" s="23" customFormat="1" ht="12.75" customHeight="1">
      <c r="A106" s="18" t="s">
        <v>288</v>
      </c>
      <c r="B106" s="19">
        <f>+SUMIF(CLASIFICACION!D:D,'CA EF'!A106,CLASIFICACION!G:G)</f>
        <v>253535178.54999998</v>
      </c>
      <c r="C106" s="20">
        <v>0</v>
      </c>
      <c r="D106" s="20">
        <v>0</v>
      </c>
      <c r="E106" s="22">
        <f>+SUMIF(CLASIFICACION!D:D,'CA EF'!A106,CLASIFICACION!H:H)</f>
        <v>253708409.22999999</v>
      </c>
      <c r="F106" s="22">
        <f t="shared" si="4"/>
        <v>-173230.68000000715</v>
      </c>
      <c r="G106" s="22">
        <f t="shared" si="6"/>
        <v>173230.68000000715</v>
      </c>
      <c r="H106" s="22">
        <v>0</v>
      </c>
      <c r="I106" s="22">
        <v>0</v>
      </c>
      <c r="J106" s="22">
        <v>0</v>
      </c>
      <c r="K106" s="22">
        <v>0</v>
      </c>
      <c r="L106" s="22">
        <v>0</v>
      </c>
      <c r="M106" s="22">
        <f t="shared" si="5"/>
        <v>0</v>
      </c>
    </row>
    <row r="107" spans="1:13" s="23" customFormat="1" ht="12.75" customHeight="1">
      <c r="A107" s="18" t="s">
        <v>289</v>
      </c>
      <c r="B107" s="19">
        <f>+SUMIF(CLASIFICACION!D:D,'CA EF'!A107,CLASIFICACION!G:G)</f>
        <v>253535178.54999998</v>
      </c>
      <c r="C107" s="20">
        <v>0</v>
      </c>
      <c r="D107" s="20">
        <v>0</v>
      </c>
      <c r="E107" s="22">
        <f>+SUMIF(CLASIFICACION!D:D,'CA EF'!A107,CLASIFICACION!H:H)</f>
        <v>253708409.22999999</v>
      </c>
      <c r="F107" s="22">
        <f t="shared" si="4"/>
        <v>-173230.68000000715</v>
      </c>
      <c r="G107" s="22">
        <f t="shared" si="6"/>
        <v>173230.68000000715</v>
      </c>
      <c r="H107" s="22">
        <v>0</v>
      </c>
      <c r="I107" s="22">
        <v>0</v>
      </c>
      <c r="J107" s="22">
        <v>0</v>
      </c>
      <c r="K107" s="22">
        <v>0</v>
      </c>
      <c r="L107" s="22">
        <v>0</v>
      </c>
      <c r="M107" s="22">
        <f t="shared" si="5"/>
        <v>0</v>
      </c>
    </row>
    <row r="108" spans="1:13" s="23" customFormat="1" ht="12.75" customHeight="1">
      <c r="A108" s="18" t="s">
        <v>290</v>
      </c>
      <c r="B108" s="19">
        <f>+SUMIF(CLASIFICACION!D:D,'CA EF'!A108,CLASIFICACION!G:G)</f>
        <v>253535178.54999998</v>
      </c>
      <c r="C108" s="20">
        <v>0</v>
      </c>
      <c r="D108" s="20">
        <v>0</v>
      </c>
      <c r="E108" s="22">
        <f>+SUMIF(CLASIFICACION!D:D,'CA EF'!A108,CLASIFICACION!H:H)</f>
        <v>253708409.22999999</v>
      </c>
      <c r="F108" s="22">
        <f t="shared" si="4"/>
        <v>-173230.68000000715</v>
      </c>
      <c r="G108" s="22">
        <f t="shared" si="6"/>
        <v>173230.68000000715</v>
      </c>
      <c r="H108" s="22">
        <v>0</v>
      </c>
      <c r="I108" s="22">
        <v>0</v>
      </c>
      <c r="J108" s="22">
        <v>0</v>
      </c>
      <c r="K108" s="22">
        <v>0</v>
      </c>
      <c r="L108" s="22">
        <v>0</v>
      </c>
      <c r="M108" s="22">
        <f t="shared" si="5"/>
        <v>0</v>
      </c>
    </row>
    <row r="109" spans="1:13" s="23" customFormat="1" ht="12.75" customHeight="1">
      <c r="A109" s="18" t="s">
        <v>291</v>
      </c>
      <c r="B109" s="19">
        <f>+SUMIF(CLASIFICACION!D:D,'CA EF'!A109,CLASIFICACION!G:G)</f>
        <v>101428271.41</v>
      </c>
      <c r="C109" s="20">
        <v>0</v>
      </c>
      <c r="D109" s="20">
        <v>0</v>
      </c>
      <c r="E109" s="22">
        <f>+SUMIF(CLASIFICACION!D:D,'CA EF'!A109,CLASIFICACION!H:H)</f>
        <v>101501619.84</v>
      </c>
      <c r="F109" s="22">
        <f t="shared" si="4"/>
        <v>-73348.430000007153</v>
      </c>
      <c r="G109" s="22">
        <f t="shared" si="6"/>
        <v>73348.430000007153</v>
      </c>
      <c r="H109" s="22">
        <v>0</v>
      </c>
      <c r="I109" s="22">
        <v>0</v>
      </c>
      <c r="J109" s="22">
        <v>0</v>
      </c>
      <c r="K109" s="22">
        <v>0</v>
      </c>
      <c r="L109" s="22">
        <v>0</v>
      </c>
      <c r="M109" s="22">
        <f t="shared" si="5"/>
        <v>0</v>
      </c>
    </row>
    <row r="110" spans="1:13" s="23" customFormat="1" ht="12.75" customHeight="1">
      <c r="A110" s="18" t="s">
        <v>292</v>
      </c>
      <c r="B110" s="19">
        <f>+SUMIF(CLASIFICACION!D:D,'CA EF'!A110,CLASIFICACION!G:G)</f>
        <v>0</v>
      </c>
      <c r="C110" s="20">
        <v>0</v>
      </c>
      <c r="D110" s="20">
        <v>0</v>
      </c>
      <c r="E110" s="22">
        <f>+SUMIF(CLASIFICACION!D:D,'CA EF'!A110,CLASIFICACION!H:H)</f>
        <v>101483363.69</v>
      </c>
      <c r="F110" s="22">
        <f t="shared" si="4"/>
        <v>-101483363.69</v>
      </c>
      <c r="G110" s="22">
        <f t="shared" si="6"/>
        <v>101483363.69</v>
      </c>
      <c r="H110" s="22">
        <v>0</v>
      </c>
      <c r="I110" s="22">
        <v>0</v>
      </c>
      <c r="J110" s="22">
        <v>0</v>
      </c>
      <c r="K110" s="22">
        <v>0</v>
      </c>
      <c r="L110" s="22">
        <v>0</v>
      </c>
      <c r="M110" s="22">
        <f t="shared" si="5"/>
        <v>0</v>
      </c>
    </row>
    <row r="111" spans="1:13" s="23" customFormat="1" ht="12.75" customHeight="1">
      <c r="A111" s="18" t="s">
        <v>293</v>
      </c>
      <c r="B111" s="19">
        <f>+SUMIF(CLASIFICACION!D:D,'CA EF'!A111,CLASIFICACION!G:G)</f>
        <v>101414071.42</v>
      </c>
      <c r="C111" s="20">
        <v>0</v>
      </c>
      <c r="D111" s="20">
        <v>0</v>
      </c>
      <c r="E111" s="22">
        <f>+SUMIF(CLASIFICACION!D:D,'CA EF'!A111,CLASIFICACION!H:H)</f>
        <v>101483363.69</v>
      </c>
      <c r="F111" s="22">
        <f t="shared" si="4"/>
        <v>-69292.269999995828</v>
      </c>
      <c r="G111" s="22">
        <f t="shared" si="6"/>
        <v>69292.269999995828</v>
      </c>
      <c r="H111" s="22">
        <v>0</v>
      </c>
      <c r="I111" s="22">
        <v>0</v>
      </c>
      <c r="J111" s="22">
        <v>0</v>
      </c>
      <c r="K111" s="22">
        <v>0</v>
      </c>
      <c r="L111" s="22">
        <v>0</v>
      </c>
      <c r="M111" s="22">
        <f t="shared" si="5"/>
        <v>0</v>
      </c>
    </row>
    <row r="112" spans="1:13" s="23" customFormat="1" ht="12.75" customHeight="1">
      <c r="A112" s="18" t="s">
        <v>294</v>
      </c>
      <c r="B112" s="19">
        <f>+SUMIF(CLASIFICACION!D:D,'CA EF'!A112,CLASIFICACION!G:G)</f>
        <v>101414071.42</v>
      </c>
      <c r="C112" s="20">
        <v>0</v>
      </c>
      <c r="D112" s="20">
        <v>0</v>
      </c>
      <c r="E112" s="22">
        <f>+SUMIF(CLASIFICACION!D:D,'CA EF'!A112,CLASIFICACION!H:H)</f>
        <v>101483363.69</v>
      </c>
      <c r="F112" s="22">
        <f t="shared" si="4"/>
        <v>-69292.269999995828</v>
      </c>
      <c r="G112" s="22">
        <f t="shared" si="6"/>
        <v>69292.269999995828</v>
      </c>
      <c r="H112" s="22">
        <v>0</v>
      </c>
      <c r="I112" s="22">
        <v>0</v>
      </c>
      <c r="J112" s="22">
        <v>0</v>
      </c>
      <c r="K112" s="22">
        <v>0</v>
      </c>
      <c r="L112" s="22">
        <v>0</v>
      </c>
      <c r="M112" s="22">
        <f t="shared" si="5"/>
        <v>0</v>
      </c>
    </row>
    <row r="113" spans="1:13" s="23" customFormat="1" ht="12.75" customHeight="1">
      <c r="A113" s="18" t="s">
        <v>295</v>
      </c>
      <c r="B113" s="19">
        <f>+SUMIF(CLASIFICACION!D:D,'CA EF'!A113,CLASIFICACION!G:G)</f>
        <v>101414071.42</v>
      </c>
      <c r="C113" s="20">
        <v>0</v>
      </c>
      <c r="D113" s="20">
        <v>0</v>
      </c>
      <c r="E113" s="22">
        <f>+SUMIF(CLASIFICACION!D:D,'CA EF'!A113,CLASIFICACION!H:H)</f>
        <v>101483363.69</v>
      </c>
      <c r="F113" s="22">
        <f t="shared" si="4"/>
        <v>-69292.269999995828</v>
      </c>
      <c r="G113" s="22">
        <f t="shared" si="6"/>
        <v>69292.269999995828</v>
      </c>
      <c r="H113" s="22">
        <v>0</v>
      </c>
      <c r="I113" s="22">
        <v>0</v>
      </c>
      <c r="J113" s="22">
        <v>0</v>
      </c>
      <c r="K113" s="22">
        <v>0</v>
      </c>
      <c r="L113" s="22">
        <v>0</v>
      </c>
      <c r="M113" s="22">
        <f t="shared" si="5"/>
        <v>0</v>
      </c>
    </row>
    <row r="114" spans="1:13" s="23" customFormat="1" ht="12.75" customHeight="1">
      <c r="A114" s="18" t="s">
        <v>296</v>
      </c>
      <c r="B114" s="19">
        <f>+SUMIF(CLASIFICACION!D:D,'CA EF'!A114,CLASIFICACION!G:G)</f>
        <v>0</v>
      </c>
      <c r="C114" s="20">
        <v>0</v>
      </c>
      <c r="D114" s="20">
        <v>0</v>
      </c>
      <c r="E114" s="22">
        <f>+SUMIF(CLASIFICACION!D:D,'CA EF'!A114,CLASIFICACION!H:H)</f>
        <v>505895146</v>
      </c>
      <c r="F114" s="22">
        <f t="shared" si="4"/>
        <v>-505895146</v>
      </c>
      <c r="G114" s="22">
        <f t="shared" si="6"/>
        <v>505895146</v>
      </c>
      <c r="H114" s="22">
        <v>0</v>
      </c>
      <c r="I114" s="22">
        <v>0</v>
      </c>
      <c r="J114" s="22">
        <v>0</v>
      </c>
      <c r="K114" s="22">
        <v>0</v>
      </c>
      <c r="L114" s="22">
        <v>0</v>
      </c>
      <c r="M114" s="22">
        <f t="shared" si="5"/>
        <v>0</v>
      </c>
    </row>
    <row r="115" spans="1:13" s="23" customFormat="1" ht="12.75" customHeight="1">
      <c r="A115" s="18" t="s">
        <v>297</v>
      </c>
      <c r="B115" s="19">
        <f>+SUMIF(CLASIFICACION!D:D,'CA EF'!A115,CLASIFICACION!G:G)</f>
        <v>0</v>
      </c>
      <c r="C115" s="20">
        <v>0</v>
      </c>
      <c r="D115" s="20">
        <v>0</v>
      </c>
      <c r="E115" s="22">
        <f>+SUMIF(CLASIFICACION!D:D,'CA EF'!A115,CLASIFICACION!H:H)</f>
        <v>252947573</v>
      </c>
      <c r="F115" s="22">
        <f t="shared" si="4"/>
        <v>-252947573</v>
      </c>
      <c r="G115" s="22">
        <f t="shared" si="6"/>
        <v>252947573</v>
      </c>
      <c r="H115" s="22">
        <v>0</v>
      </c>
      <c r="I115" s="22">
        <v>0</v>
      </c>
      <c r="J115" s="22">
        <v>0</v>
      </c>
      <c r="K115" s="22">
        <v>0</v>
      </c>
      <c r="L115" s="22">
        <v>0</v>
      </c>
      <c r="M115" s="22">
        <f t="shared" si="5"/>
        <v>0</v>
      </c>
    </row>
    <row r="116" spans="1:13" s="23" customFormat="1" ht="12.75" customHeight="1">
      <c r="A116" s="18" t="s">
        <v>298</v>
      </c>
      <c r="B116" s="19">
        <f>+SUMIF(CLASIFICACION!D:D,'CA EF'!A116,CLASIFICACION!G:G)</f>
        <v>0</v>
      </c>
      <c r="C116" s="20">
        <v>0</v>
      </c>
      <c r="D116" s="20">
        <v>0</v>
      </c>
      <c r="E116" s="22">
        <f>+SUMIF(CLASIFICACION!D:D,'CA EF'!A116,CLASIFICACION!H:H)</f>
        <v>252947573</v>
      </c>
      <c r="F116" s="22">
        <f t="shared" si="4"/>
        <v>-252947573</v>
      </c>
      <c r="G116" s="22">
        <f t="shared" si="6"/>
        <v>252947573</v>
      </c>
      <c r="H116" s="22">
        <v>0</v>
      </c>
      <c r="I116" s="22">
        <v>0</v>
      </c>
      <c r="J116" s="22">
        <v>0</v>
      </c>
      <c r="K116" s="22">
        <v>0</v>
      </c>
      <c r="L116" s="22">
        <v>0</v>
      </c>
      <c r="M116" s="22">
        <f t="shared" si="5"/>
        <v>0</v>
      </c>
    </row>
    <row r="117" spans="1:13" s="23" customFormat="1" ht="12.75" customHeight="1">
      <c r="A117" s="18" t="s">
        <v>299</v>
      </c>
      <c r="B117" s="19">
        <f>+SUMIF(CLASIFICACION!D:D,'CA EF'!A117,CLASIFICACION!G:G)</f>
        <v>0</v>
      </c>
      <c r="C117" s="20">
        <v>0</v>
      </c>
      <c r="D117" s="20">
        <v>0</v>
      </c>
      <c r="E117" s="22">
        <f>+SUMIF(CLASIFICACION!D:D,'CA EF'!A117,CLASIFICACION!H:H)</f>
        <v>252345449.97999999</v>
      </c>
      <c r="F117" s="22">
        <f t="shared" si="4"/>
        <v>-252345449.97999999</v>
      </c>
      <c r="G117" s="22">
        <f t="shared" si="6"/>
        <v>252345449.97999999</v>
      </c>
      <c r="H117" s="22">
        <v>0</v>
      </c>
      <c r="I117" s="22">
        <v>0</v>
      </c>
      <c r="J117" s="22">
        <v>0</v>
      </c>
      <c r="K117" s="22">
        <v>0</v>
      </c>
      <c r="L117" s="22">
        <v>0</v>
      </c>
      <c r="M117" s="22">
        <f t="shared" si="5"/>
        <v>0</v>
      </c>
    </row>
    <row r="118" spans="1:13" s="23" customFormat="1" ht="12.75" customHeight="1">
      <c r="A118" s="18" t="s">
        <v>300</v>
      </c>
      <c r="B118" s="19">
        <f>+SUMIF(CLASIFICACION!D:D,'CA EF'!A118,CLASIFICACION!G:G)</f>
        <v>0</v>
      </c>
      <c r="C118" s="20">
        <v>0</v>
      </c>
      <c r="D118" s="20">
        <v>0</v>
      </c>
      <c r="E118" s="22">
        <f>+SUMIF(CLASIFICACION!D:D,'CA EF'!A118,CLASIFICACION!H:H)</f>
        <v>252345449.97999999</v>
      </c>
      <c r="F118" s="22">
        <f t="shared" si="4"/>
        <v>-252345449.97999999</v>
      </c>
      <c r="G118" s="22">
        <f t="shared" si="6"/>
        <v>252345449.97999999</v>
      </c>
      <c r="H118" s="22">
        <v>0</v>
      </c>
      <c r="I118" s="22">
        <v>0</v>
      </c>
      <c r="J118" s="22">
        <v>0</v>
      </c>
      <c r="K118" s="22">
        <v>0</v>
      </c>
      <c r="L118" s="22">
        <v>0</v>
      </c>
      <c r="M118" s="22">
        <f t="shared" si="5"/>
        <v>0</v>
      </c>
    </row>
    <row r="119" spans="1:13" s="23" customFormat="1" ht="12.75" customHeight="1">
      <c r="A119" s="18" t="s">
        <v>301</v>
      </c>
      <c r="B119" s="19">
        <f>+SUMIF(CLASIFICACION!D:D,'CA EF'!A119,CLASIFICACION!G:G)</f>
        <v>0</v>
      </c>
      <c r="C119" s="20">
        <v>0</v>
      </c>
      <c r="D119" s="20">
        <v>0</v>
      </c>
      <c r="E119" s="22">
        <f>+SUMIF(CLASIFICACION!D:D,'CA EF'!A119,CLASIFICACION!H:H)</f>
        <v>252345449.97999999</v>
      </c>
      <c r="F119" s="22">
        <f t="shared" si="4"/>
        <v>-252345449.97999999</v>
      </c>
      <c r="G119" s="22">
        <f t="shared" si="6"/>
        <v>252345449.97999999</v>
      </c>
      <c r="H119" s="22">
        <v>0</v>
      </c>
      <c r="I119" s="22">
        <v>0</v>
      </c>
      <c r="J119" s="22">
        <v>0</v>
      </c>
      <c r="K119" s="22">
        <v>0</v>
      </c>
      <c r="L119" s="22">
        <v>0</v>
      </c>
      <c r="M119" s="22">
        <f t="shared" si="5"/>
        <v>0</v>
      </c>
    </row>
    <row r="120" spans="1:13" s="23" customFormat="1" ht="12.75" customHeight="1">
      <c r="A120" s="18" t="s">
        <v>302</v>
      </c>
      <c r="B120" s="19">
        <f>+SUMIF(CLASIFICACION!D:D,'CA EF'!A120,CLASIFICACION!G:G)</f>
        <v>0</v>
      </c>
      <c r="C120" s="20">
        <v>0</v>
      </c>
      <c r="D120" s="20">
        <v>0</v>
      </c>
      <c r="E120" s="22">
        <f>+SUMIF(CLASIFICACION!D:D,'CA EF'!A120,CLASIFICACION!H:H)</f>
        <v>252345449.97999999</v>
      </c>
      <c r="F120" s="22">
        <f t="shared" si="4"/>
        <v>-252345449.97999999</v>
      </c>
      <c r="G120" s="22">
        <f t="shared" si="6"/>
        <v>252345449.97999999</v>
      </c>
      <c r="H120" s="22">
        <v>0</v>
      </c>
      <c r="I120" s="22">
        <v>0</v>
      </c>
      <c r="J120" s="22">
        <v>0</v>
      </c>
      <c r="K120" s="22">
        <v>0</v>
      </c>
      <c r="L120" s="22">
        <v>0</v>
      </c>
      <c r="M120" s="22">
        <f t="shared" si="5"/>
        <v>0</v>
      </c>
    </row>
    <row r="121" spans="1:13" s="23" customFormat="1" ht="12.75" customHeight="1">
      <c r="A121" s="18" t="s">
        <v>303</v>
      </c>
      <c r="B121" s="19">
        <f>+SUMIF(CLASIFICACION!D:D,'CA EF'!A121,CLASIFICACION!G:G)</f>
        <v>0</v>
      </c>
      <c r="C121" s="20">
        <v>0</v>
      </c>
      <c r="D121" s="20">
        <v>0</v>
      </c>
      <c r="E121" s="22">
        <f>+SUMIF(CLASIFICACION!D:D,'CA EF'!A121,CLASIFICACION!H:H)</f>
        <v>252345449.97999999</v>
      </c>
      <c r="F121" s="22">
        <f t="shared" si="4"/>
        <v>-252345449.97999999</v>
      </c>
      <c r="G121" s="22">
        <f t="shared" si="6"/>
        <v>252345449.97999999</v>
      </c>
      <c r="H121" s="22">
        <v>0</v>
      </c>
      <c r="I121" s="22">
        <v>0</v>
      </c>
      <c r="J121" s="22">
        <v>0</v>
      </c>
      <c r="K121" s="22">
        <v>0</v>
      </c>
      <c r="L121" s="22">
        <v>0</v>
      </c>
      <c r="M121" s="22">
        <f t="shared" si="5"/>
        <v>0</v>
      </c>
    </row>
    <row r="122" spans="1:13" s="23" customFormat="1" ht="12.75" customHeight="1">
      <c r="A122" s="18" t="s">
        <v>304</v>
      </c>
      <c r="B122" s="19">
        <f>+SUMIF(CLASIFICACION!D:D,'CA EF'!A122,CLASIFICACION!G:G)</f>
        <v>0</v>
      </c>
      <c r="C122" s="20">
        <v>0</v>
      </c>
      <c r="D122" s="20">
        <v>0</v>
      </c>
      <c r="E122" s="22">
        <f>+SUMIF(CLASIFICACION!D:D,'CA EF'!A122,CLASIFICACION!H:H)</f>
        <v>151407269.99000001</v>
      </c>
      <c r="F122" s="22">
        <f t="shared" si="4"/>
        <v>-151407269.99000001</v>
      </c>
      <c r="G122" s="22">
        <f t="shared" si="6"/>
        <v>151407269.99000001</v>
      </c>
      <c r="H122" s="22">
        <v>0</v>
      </c>
      <c r="I122" s="22">
        <v>0</v>
      </c>
      <c r="J122" s="22">
        <v>0</v>
      </c>
      <c r="K122" s="22">
        <v>0</v>
      </c>
      <c r="L122" s="22">
        <v>0</v>
      </c>
      <c r="M122" s="22">
        <f t="shared" si="5"/>
        <v>0</v>
      </c>
    </row>
    <row r="123" spans="1:13" s="23" customFormat="1" ht="12.75" customHeight="1">
      <c r="A123" s="18" t="s">
        <v>305</v>
      </c>
      <c r="B123" s="19">
        <f>+SUMIF(CLASIFICACION!D:D,'CA EF'!A123,CLASIFICACION!G:G)</f>
        <v>0</v>
      </c>
      <c r="C123" s="20">
        <v>0</v>
      </c>
      <c r="D123" s="20">
        <v>0</v>
      </c>
      <c r="E123" s="22">
        <f>+SUMIF(CLASIFICACION!D:D,'CA EF'!A123,CLASIFICACION!H:H)</f>
        <v>151407269.99000001</v>
      </c>
      <c r="F123" s="22">
        <f t="shared" si="4"/>
        <v>-151407269.99000001</v>
      </c>
      <c r="G123" s="22">
        <f t="shared" si="6"/>
        <v>151407269.99000001</v>
      </c>
      <c r="H123" s="22">
        <v>0</v>
      </c>
      <c r="I123" s="22">
        <v>0</v>
      </c>
      <c r="J123" s="22">
        <v>0</v>
      </c>
      <c r="K123" s="22">
        <v>0</v>
      </c>
      <c r="L123" s="22">
        <v>0</v>
      </c>
      <c r="M123" s="22">
        <f t="shared" si="5"/>
        <v>0</v>
      </c>
    </row>
    <row r="124" spans="1:13" s="23" customFormat="1" ht="12.75" customHeight="1">
      <c r="A124" s="18" t="s">
        <v>306</v>
      </c>
      <c r="B124" s="19">
        <f>+SUMIF(CLASIFICACION!D:D,'CA EF'!A124,CLASIFICACION!G:G)</f>
        <v>0</v>
      </c>
      <c r="C124" s="20">
        <v>0</v>
      </c>
      <c r="D124" s="20">
        <v>0</v>
      </c>
      <c r="E124" s="22">
        <f>+SUMIF(CLASIFICACION!D:D,'CA EF'!A124,CLASIFICACION!H:H)</f>
        <v>151407269.99000001</v>
      </c>
      <c r="F124" s="22">
        <f t="shared" si="4"/>
        <v>-151407269.99000001</v>
      </c>
      <c r="G124" s="22">
        <f t="shared" si="6"/>
        <v>151407269.99000001</v>
      </c>
      <c r="H124" s="22">
        <v>0</v>
      </c>
      <c r="I124" s="22">
        <v>0</v>
      </c>
      <c r="J124" s="22">
        <v>0</v>
      </c>
      <c r="K124" s="22">
        <v>0</v>
      </c>
      <c r="L124" s="22">
        <v>0</v>
      </c>
      <c r="M124" s="22">
        <f t="shared" si="5"/>
        <v>0</v>
      </c>
    </row>
    <row r="125" spans="1:13" s="23" customFormat="1" ht="12.75" customHeight="1">
      <c r="A125" s="18" t="s">
        <v>307</v>
      </c>
      <c r="B125" s="19">
        <f>+SUMIF(CLASIFICACION!D:D,'CA EF'!A125,CLASIFICACION!G:G)</f>
        <v>0</v>
      </c>
      <c r="C125" s="20">
        <v>0</v>
      </c>
      <c r="D125" s="20">
        <v>0</v>
      </c>
      <c r="E125" s="22">
        <f>+SUMIF(CLASIFICACION!D:D,'CA EF'!A125,CLASIFICACION!H:H)</f>
        <v>151407269.99000001</v>
      </c>
      <c r="F125" s="22">
        <f t="shared" si="4"/>
        <v>-151407269.99000001</v>
      </c>
      <c r="G125" s="22">
        <f t="shared" si="6"/>
        <v>151407269.99000001</v>
      </c>
      <c r="H125" s="22">
        <v>0</v>
      </c>
      <c r="I125" s="22">
        <v>0</v>
      </c>
      <c r="J125" s="22">
        <v>0</v>
      </c>
      <c r="K125" s="22">
        <v>0</v>
      </c>
      <c r="L125" s="22">
        <v>0</v>
      </c>
      <c r="M125" s="22">
        <f t="shared" si="5"/>
        <v>0</v>
      </c>
    </row>
    <row r="126" spans="1:13" s="23" customFormat="1" ht="12.75" customHeight="1">
      <c r="A126" s="18" t="s">
        <v>308</v>
      </c>
      <c r="B126" s="19">
        <f>+SUMIF(CLASIFICACION!D:D,'CA EF'!A126,CLASIFICACION!G:G)</f>
        <v>0</v>
      </c>
      <c r="C126" s="20">
        <v>0</v>
      </c>
      <c r="D126" s="20">
        <v>0</v>
      </c>
      <c r="E126" s="22">
        <f>+SUMIF(CLASIFICACION!D:D,'CA EF'!A126,CLASIFICACION!H:H)</f>
        <v>151407269.99000001</v>
      </c>
      <c r="F126" s="22">
        <f t="shared" si="4"/>
        <v>-151407269.99000001</v>
      </c>
      <c r="G126" s="22">
        <f t="shared" si="6"/>
        <v>151407269.99000001</v>
      </c>
      <c r="H126" s="22">
        <v>0</v>
      </c>
      <c r="I126" s="22">
        <v>0</v>
      </c>
      <c r="J126" s="22">
        <v>0</v>
      </c>
      <c r="K126" s="22">
        <v>0</v>
      </c>
      <c r="L126" s="22">
        <v>0</v>
      </c>
      <c r="M126" s="22">
        <f t="shared" si="5"/>
        <v>0</v>
      </c>
    </row>
    <row r="127" spans="1:13" s="23" customFormat="1" ht="12.75" customHeight="1">
      <c r="A127" s="18" t="s">
        <v>309</v>
      </c>
      <c r="B127" s="19">
        <f>+SUMIF(CLASIFICACION!D:D,'CA EF'!A127,CLASIFICACION!G:G)</f>
        <v>0</v>
      </c>
      <c r="C127" s="20">
        <v>0</v>
      </c>
      <c r="D127" s="20">
        <v>0</v>
      </c>
      <c r="E127" s="22">
        <f>+SUMIF(CLASIFICACION!D:D,'CA EF'!A127,CLASIFICACION!H:H)</f>
        <v>253222285.53</v>
      </c>
      <c r="F127" s="22">
        <f t="shared" si="4"/>
        <v>-253222285.53</v>
      </c>
      <c r="G127" s="22">
        <f t="shared" si="6"/>
        <v>253222285.53</v>
      </c>
      <c r="H127" s="22">
        <v>0</v>
      </c>
      <c r="I127" s="22">
        <v>0</v>
      </c>
      <c r="J127" s="22">
        <v>0</v>
      </c>
      <c r="K127" s="22">
        <v>0</v>
      </c>
      <c r="L127" s="22">
        <v>0</v>
      </c>
      <c r="M127" s="22">
        <f t="shared" si="5"/>
        <v>0</v>
      </c>
    </row>
    <row r="128" spans="1:13" s="23" customFormat="1" ht="12.75" customHeight="1">
      <c r="A128" s="18" t="s">
        <v>310</v>
      </c>
      <c r="B128" s="19">
        <f>+SUMIF(CLASIFICACION!D:D,'CA EF'!A128,CLASIFICACION!G:G)</f>
        <v>0</v>
      </c>
      <c r="C128" s="20">
        <v>0</v>
      </c>
      <c r="D128" s="20">
        <v>0</v>
      </c>
      <c r="E128" s="22">
        <f>+SUMIF(CLASIFICACION!D:D,'CA EF'!A128,CLASIFICACION!H:H)</f>
        <v>253222285.53</v>
      </c>
      <c r="F128" s="22">
        <f t="shared" si="4"/>
        <v>-253222285.53</v>
      </c>
      <c r="G128" s="22">
        <f t="shared" si="6"/>
        <v>253222285.53</v>
      </c>
      <c r="H128" s="22">
        <v>0</v>
      </c>
      <c r="I128" s="22">
        <v>0</v>
      </c>
      <c r="J128" s="22">
        <v>0</v>
      </c>
      <c r="K128" s="22">
        <v>0</v>
      </c>
      <c r="L128" s="22">
        <v>0</v>
      </c>
      <c r="M128" s="22">
        <f t="shared" si="5"/>
        <v>0</v>
      </c>
    </row>
    <row r="129" spans="1:13" s="23" customFormat="1" ht="12.75" customHeight="1">
      <c r="A129" s="18" t="s">
        <v>311</v>
      </c>
      <c r="B129" s="19">
        <f>+SUMIF(CLASIFICACION!D:D,'CA EF'!A129,CLASIFICACION!G:G)</f>
        <v>0</v>
      </c>
      <c r="C129" s="20">
        <v>0</v>
      </c>
      <c r="D129" s="20">
        <v>0</v>
      </c>
      <c r="E129" s="22">
        <f>+SUMIF(CLASIFICACION!D:D,'CA EF'!A129,CLASIFICACION!H:H)</f>
        <v>253222285.53</v>
      </c>
      <c r="F129" s="22">
        <f t="shared" si="4"/>
        <v>-253222285.53</v>
      </c>
      <c r="G129" s="22">
        <f t="shared" si="6"/>
        <v>253222285.53</v>
      </c>
      <c r="H129" s="22">
        <v>0</v>
      </c>
      <c r="I129" s="22">
        <v>0</v>
      </c>
      <c r="J129" s="22">
        <v>0</v>
      </c>
      <c r="K129" s="22">
        <v>0</v>
      </c>
      <c r="L129" s="22">
        <v>0</v>
      </c>
      <c r="M129" s="22">
        <f t="shared" si="5"/>
        <v>0</v>
      </c>
    </row>
    <row r="130" spans="1:13" s="23" customFormat="1" ht="12.75" customHeight="1">
      <c r="A130" s="18" t="s">
        <v>312</v>
      </c>
      <c r="B130" s="19">
        <f>+SUMIF(CLASIFICACION!D:D,'CA EF'!A130,CLASIFICACION!G:G)</f>
        <v>0</v>
      </c>
      <c r="C130" s="20">
        <v>0</v>
      </c>
      <c r="D130" s="20">
        <v>0</v>
      </c>
      <c r="E130" s="22">
        <f>+SUMIF(CLASIFICACION!D:D,'CA EF'!A130,CLASIFICACION!H:H)</f>
        <v>253222285.53</v>
      </c>
      <c r="F130" s="22">
        <f t="shared" si="4"/>
        <v>-253222285.53</v>
      </c>
      <c r="G130" s="22">
        <f t="shared" si="6"/>
        <v>253222285.53</v>
      </c>
      <c r="H130" s="22">
        <v>0</v>
      </c>
      <c r="I130" s="22">
        <v>0</v>
      </c>
      <c r="J130" s="22">
        <v>0</v>
      </c>
      <c r="K130" s="22">
        <v>0</v>
      </c>
      <c r="L130" s="22">
        <v>0</v>
      </c>
      <c r="M130" s="22">
        <f t="shared" si="5"/>
        <v>0</v>
      </c>
    </row>
    <row r="131" spans="1:13" s="23" customFormat="1" ht="12.75" customHeight="1">
      <c r="A131" s="18" t="s">
        <v>313</v>
      </c>
      <c r="B131" s="19">
        <f>+SUMIF(CLASIFICACION!D:D,'CA EF'!A131,CLASIFICACION!G:G)</f>
        <v>0</v>
      </c>
      <c r="C131" s="20">
        <v>0</v>
      </c>
      <c r="D131" s="20">
        <v>0</v>
      </c>
      <c r="E131" s="22">
        <f>+SUMIF(CLASIFICACION!D:D,'CA EF'!A131,CLASIFICACION!H:H)</f>
        <v>253222285.53</v>
      </c>
      <c r="F131" s="22">
        <f t="shared" si="4"/>
        <v>-253222285.53</v>
      </c>
      <c r="G131" s="22">
        <f t="shared" si="6"/>
        <v>253222285.53</v>
      </c>
      <c r="H131" s="22">
        <v>0</v>
      </c>
      <c r="I131" s="22">
        <v>0</v>
      </c>
      <c r="J131" s="22">
        <v>0</v>
      </c>
      <c r="K131" s="22">
        <v>0</v>
      </c>
      <c r="L131" s="22">
        <v>0</v>
      </c>
      <c r="M131" s="22">
        <f t="shared" si="5"/>
        <v>0</v>
      </c>
    </row>
    <row r="132" spans="1:13" s="23" customFormat="1" ht="12.75" customHeight="1">
      <c r="A132" s="18" t="s">
        <v>314</v>
      </c>
      <c r="B132" s="19">
        <f>+SUMIF(CLASIFICACION!D:D,'CA EF'!A132,CLASIFICACION!G:G)</f>
        <v>0</v>
      </c>
      <c r="C132" s="20">
        <v>0</v>
      </c>
      <c r="D132" s="20">
        <v>0</v>
      </c>
      <c r="E132" s="22">
        <f>+SUMIF(CLASIFICACION!D:D,'CA EF'!A132,CLASIFICACION!H:H)</f>
        <v>151933371.31999999</v>
      </c>
      <c r="F132" s="22">
        <f t="shared" si="4"/>
        <v>-151933371.31999999</v>
      </c>
      <c r="G132" s="22">
        <f t="shared" si="6"/>
        <v>151933371.31999999</v>
      </c>
      <c r="H132" s="22">
        <v>0</v>
      </c>
      <c r="I132" s="22">
        <v>0</v>
      </c>
      <c r="J132" s="22">
        <v>0</v>
      </c>
      <c r="K132" s="22">
        <v>0</v>
      </c>
      <c r="L132" s="22">
        <v>0</v>
      </c>
      <c r="M132" s="22">
        <f t="shared" si="5"/>
        <v>0</v>
      </c>
    </row>
    <row r="133" spans="1:13" s="23" customFormat="1" ht="12.75" customHeight="1">
      <c r="A133" s="18" t="s">
        <v>315</v>
      </c>
      <c r="B133" s="19">
        <f>+SUMIF(CLASIFICACION!D:D,'CA EF'!A133,CLASIFICACION!G:G)</f>
        <v>0</v>
      </c>
      <c r="C133" s="20">
        <v>0</v>
      </c>
      <c r="D133" s="20">
        <v>0</v>
      </c>
      <c r="E133" s="22">
        <f>+SUMIF(CLASIFICACION!D:D,'CA EF'!A133,CLASIFICACION!H:H)</f>
        <v>151933371.31999999</v>
      </c>
      <c r="F133" s="22">
        <f t="shared" ref="F133:F196" si="7">+B133+C133-D133-E133</f>
        <v>-151933371.31999999</v>
      </c>
      <c r="G133" s="22">
        <f t="shared" si="6"/>
        <v>151933371.31999999</v>
      </c>
      <c r="H133" s="22">
        <v>0</v>
      </c>
      <c r="I133" s="22">
        <v>0</v>
      </c>
      <c r="J133" s="22">
        <v>0</v>
      </c>
      <c r="K133" s="22">
        <v>0</v>
      </c>
      <c r="L133" s="22">
        <v>0</v>
      </c>
      <c r="M133" s="22">
        <f t="shared" si="5"/>
        <v>0</v>
      </c>
    </row>
    <row r="134" spans="1:13" s="23" customFormat="1" ht="12.75" customHeight="1">
      <c r="A134" s="18" t="s">
        <v>316</v>
      </c>
      <c r="B134" s="19">
        <f>+SUMIF(CLASIFICACION!D:D,'CA EF'!A134,CLASIFICACION!G:G)</f>
        <v>0</v>
      </c>
      <c r="C134" s="20">
        <v>0</v>
      </c>
      <c r="D134" s="20">
        <v>0</v>
      </c>
      <c r="E134" s="22">
        <f>+SUMIF(CLASIFICACION!D:D,'CA EF'!A134,CLASIFICACION!H:H)</f>
        <v>151933371.31999999</v>
      </c>
      <c r="F134" s="22">
        <f t="shared" si="7"/>
        <v>-151933371.31999999</v>
      </c>
      <c r="G134" s="22">
        <f t="shared" si="6"/>
        <v>151933371.31999999</v>
      </c>
      <c r="H134" s="22">
        <v>0</v>
      </c>
      <c r="I134" s="22">
        <v>0</v>
      </c>
      <c r="J134" s="22">
        <v>0</v>
      </c>
      <c r="K134" s="22">
        <v>0</v>
      </c>
      <c r="L134" s="22">
        <v>0</v>
      </c>
      <c r="M134" s="22">
        <f t="shared" si="5"/>
        <v>0</v>
      </c>
    </row>
    <row r="135" spans="1:13" s="23" customFormat="1" ht="12.75" customHeight="1">
      <c r="A135" s="18" t="s">
        <v>317</v>
      </c>
      <c r="B135" s="19">
        <f>+SUMIF(CLASIFICACION!D:D,'CA EF'!A135,CLASIFICACION!G:G)</f>
        <v>0</v>
      </c>
      <c r="C135" s="20">
        <v>0</v>
      </c>
      <c r="D135" s="20">
        <v>0</v>
      </c>
      <c r="E135" s="22">
        <f>+SUMIF(CLASIFICACION!D:D,'CA EF'!A135,CLASIFICACION!H:H)</f>
        <v>151933371.31999999</v>
      </c>
      <c r="F135" s="22">
        <f t="shared" si="7"/>
        <v>-151933371.31999999</v>
      </c>
      <c r="G135" s="22">
        <f t="shared" si="6"/>
        <v>151933371.31999999</v>
      </c>
      <c r="H135" s="22">
        <v>0</v>
      </c>
      <c r="I135" s="22">
        <v>0</v>
      </c>
      <c r="J135" s="22">
        <v>0</v>
      </c>
      <c r="K135" s="22">
        <v>0</v>
      </c>
      <c r="L135" s="22">
        <v>0</v>
      </c>
      <c r="M135" s="22">
        <f t="shared" ref="M135:M198" si="8">SUM(F135:L135)</f>
        <v>0</v>
      </c>
    </row>
    <row r="136" spans="1:13" s="23" customFormat="1" ht="12.75" customHeight="1">
      <c r="A136" s="18" t="s">
        <v>318</v>
      </c>
      <c r="B136" s="19">
        <f>+SUMIF(CLASIFICACION!D:D,'CA EF'!A136,CLASIFICACION!G:G)</f>
        <v>0</v>
      </c>
      <c r="C136" s="20">
        <v>0</v>
      </c>
      <c r="D136" s="20">
        <v>0</v>
      </c>
      <c r="E136" s="22">
        <f>+SUMIF(CLASIFICACION!D:D,'CA EF'!A136,CLASIFICACION!H:H)</f>
        <v>151933371.31999999</v>
      </c>
      <c r="F136" s="22">
        <f t="shared" si="7"/>
        <v>-151933371.31999999</v>
      </c>
      <c r="G136" s="22">
        <f t="shared" si="6"/>
        <v>151933371.31999999</v>
      </c>
      <c r="H136" s="22">
        <v>0</v>
      </c>
      <c r="I136" s="22">
        <v>0</v>
      </c>
      <c r="J136" s="22">
        <v>0</v>
      </c>
      <c r="K136" s="22">
        <v>0</v>
      </c>
      <c r="L136" s="22">
        <v>0</v>
      </c>
      <c r="M136" s="22">
        <f t="shared" si="8"/>
        <v>0</v>
      </c>
    </row>
    <row r="137" spans="1:13" s="23" customFormat="1" ht="12.75" customHeight="1">
      <c r="A137" s="18" t="s">
        <v>436</v>
      </c>
      <c r="B137" s="19">
        <f>+SUMIF(CLASIFICACION!D:D,'CA EF'!A137,CLASIFICACION!G:G)</f>
        <v>564798653.21999991</v>
      </c>
      <c r="C137" s="20">
        <v>0</v>
      </c>
      <c r="D137" s="20">
        <v>0</v>
      </c>
      <c r="E137" s="22">
        <f>+SUMIF(CLASIFICACION!D:D,'CA EF'!A137,CLASIFICACION!H:H)</f>
        <v>574809644.80999994</v>
      </c>
      <c r="F137" s="22">
        <f t="shared" si="7"/>
        <v>-10010991.590000033</v>
      </c>
      <c r="G137" s="22">
        <f t="shared" si="6"/>
        <v>10010991.590000033</v>
      </c>
      <c r="H137" s="22">
        <v>0</v>
      </c>
      <c r="I137" s="22">
        <v>0</v>
      </c>
      <c r="J137" s="22">
        <v>0</v>
      </c>
      <c r="K137" s="22">
        <v>0</v>
      </c>
      <c r="L137" s="22">
        <v>0</v>
      </c>
      <c r="M137" s="22">
        <f t="shared" si="8"/>
        <v>0</v>
      </c>
    </row>
    <row r="138" spans="1:13" s="23" customFormat="1" ht="12.75" customHeight="1">
      <c r="A138" s="18" t="s">
        <v>437</v>
      </c>
      <c r="B138" s="19">
        <f>+SUMIF(CLASIFICACION!D:D,'CA EF'!A138,CLASIFICACION!G:G)</f>
        <v>564798653.21999991</v>
      </c>
      <c r="C138" s="20">
        <v>0</v>
      </c>
      <c r="D138" s="20">
        <v>0</v>
      </c>
      <c r="E138" s="22">
        <f>+SUMIF(CLASIFICACION!D:D,'CA EF'!A138,CLASIFICACION!H:H)</f>
        <v>574809644.80999994</v>
      </c>
      <c r="F138" s="22">
        <f t="shared" si="7"/>
        <v>-10010991.590000033</v>
      </c>
      <c r="G138" s="22">
        <f t="shared" si="6"/>
        <v>10010991.590000033</v>
      </c>
      <c r="H138" s="22">
        <v>0</v>
      </c>
      <c r="I138" s="22">
        <v>0</v>
      </c>
      <c r="J138" s="22">
        <v>0</v>
      </c>
      <c r="K138" s="22">
        <v>0</v>
      </c>
      <c r="L138" s="22">
        <v>0</v>
      </c>
      <c r="M138" s="22">
        <f t="shared" si="8"/>
        <v>0</v>
      </c>
    </row>
    <row r="139" spans="1:13" s="23" customFormat="1" ht="12.75" customHeight="1">
      <c r="A139" s="18" t="s">
        <v>438</v>
      </c>
      <c r="B139" s="19">
        <f>+SUMIF(CLASIFICACION!D:D,'CA EF'!A139,CLASIFICACION!G:G)</f>
        <v>564798653.21999991</v>
      </c>
      <c r="C139" s="20">
        <v>0</v>
      </c>
      <c r="D139" s="20">
        <v>0</v>
      </c>
      <c r="E139" s="22">
        <f>+SUMIF(CLASIFICACION!D:D,'CA EF'!A139,CLASIFICACION!H:H)</f>
        <v>574809644.80999994</v>
      </c>
      <c r="F139" s="22">
        <f t="shared" si="7"/>
        <v>-10010991.590000033</v>
      </c>
      <c r="G139" s="22">
        <f t="shared" si="6"/>
        <v>10010991.590000033</v>
      </c>
      <c r="H139" s="22">
        <v>0</v>
      </c>
      <c r="I139" s="22">
        <v>0</v>
      </c>
      <c r="J139" s="22">
        <v>0</v>
      </c>
      <c r="K139" s="22">
        <v>0</v>
      </c>
      <c r="L139" s="22">
        <v>0</v>
      </c>
      <c r="M139" s="22">
        <f t="shared" si="8"/>
        <v>0</v>
      </c>
    </row>
    <row r="140" spans="1:13" s="23" customFormat="1" ht="12.75" customHeight="1">
      <c r="A140" s="18" t="s">
        <v>439</v>
      </c>
      <c r="B140" s="19">
        <f>+SUMIF(CLASIFICACION!D:D,'CA EF'!A140,CLASIFICACION!G:G)</f>
        <v>564795944.5</v>
      </c>
      <c r="C140" s="20">
        <v>0</v>
      </c>
      <c r="D140" s="20">
        <v>0</v>
      </c>
      <c r="E140" s="22">
        <f>+SUMIF(CLASIFICACION!D:D,'CA EF'!A140,CLASIFICACION!H:H)</f>
        <v>574806609.61000001</v>
      </c>
      <c r="F140" s="22">
        <f t="shared" si="7"/>
        <v>-10010665.110000014</v>
      </c>
      <c r="G140" s="22">
        <f t="shared" si="6"/>
        <v>10010665.110000014</v>
      </c>
      <c r="H140" s="22">
        <v>0</v>
      </c>
      <c r="I140" s="22">
        <v>0</v>
      </c>
      <c r="J140" s="22">
        <v>0</v>
      </c>
      <c r="K140" s="22">
        <v>0</v>
      </c>
      <c r="L140" s="22">
        <v>0</v>
      </c>
      <c r="M140" s="22">
        <f t="shared" si="8"/>
        <v>0</v>
      </c>
    </row>
    <row r="141" spans="1:13" s="23" customFormat="1" ht="12.75" customHeight="1">
      <c r="A141" s="18" t="s">
        <v>471</v>
      </c>
      <c r="B141" s="19">
        <f>+SUMIF(CLASIFICACION!D:D,'CA EF'!A141,CLASIFICACION!G:G)</f>
        <v>548438071.50999999</v>
      </c>
      <c r="C141" s="20">
        <v>0</v>
      </c>
      <c r="D141" s="20">
        <v>0</v>
      </c>
      <c r="E141" s="22">
        <f>+SUMIF(CLASIFICACION!D:D,'CA EF'!A141,CLASIFICACION!H:H)</f>
        <v>558032577.59000003</v>
      </c>
      <c r="F141" s="22">
        <f t="shared" si="7"/>
        <v>-9594506.0800000429</v>
      </c>
      <c r="G141" s="22">
        <f t="shared" ref="G141:G204" si="9">-F141</f>
        <v>9594506.0800000429</v>
      </c>
      <c r="H141" s="22">
        <v>0</v>
      </c>
      <c r="I141" s="22">
        <v>0</v>
      </c>
      <c r="J141" s="22">
        <v>0</v>
      </c>
      <c r="K141" s="22">
        <v>0</v>
      </c>
      <c r="L141" s="22">
        <v>0</v>
      </c>
      <c r="M141" s="22">
        <f t="shared" si="8"/>
        <v>0</v>
      </c>
    </row>
    <row r="142" spans="1:13" s="23" customFormat="1" ht="12.75" customHeight="1">
      <c r="A142" s="18" t="s">
        <v>440</v>
      </c>
      <c r="B142" s="19">
        <f>+SUMIF(CLASIFICACION!D:D,'CA EF'!A142,CLASIFICACION!G:G)</f>
        <v>539581839.72000003</v>
      </c>
      <c r="C142" s="20">
        <v>0</v>
      </c>
      <c r="D142" s="20">
        <v>0</v>
      </c>
      <c r="E142" s="22">
        <f>+SUMIF(CLASIFICACION!D:D,'CA EF'!A142,CLASIFICACION!H:H)</f>
        <v>549145600.09000003</v>
      </c>
      <c r="F142" s="22">
        <f t="shared" si="7"/>
        <v>-9563760.3700000048</v>
      </c>
      <c r="G142" s="22">
        <f t="shared" si="9"/>
        <v>9563760.3700000048</v>
      </c>
      <c r="H142" s="22">
        <v>0</v>
      </c>
      <c r="I142" s="22">
        <v>0</v>
      </c>
      <c r="J142" s="22">
        <v>0</v>
      </c>
      <c r="K142" s="22">
        <v>0</v>
      </c>
      <c r="L142" s="22">
        <v>0</v>
      </c>
      <c r="M142" s="22">
        <f t="shared" si="8"/>
        <v>0</v>
      </c>
    </row>
    <row r="143" spans="1:13" s="23" customFormat="1" ht="12.75" customHeight="1">
      <c r="A143" s="18" t="s">
        <v>441</v>
      </c>
      <c r="B143" s="19">
        <f>+SUMIF(CLASIFICACION!D:D,'CA EF'!A143,CLASIFICACION!G:G)</f>
        <v>503477226.40999997</v>
      </c>
      <c r="C143" s="20">
        <v>0</v>
      </c>
      <c r="D143" s="20">
        <v>0</v>
      </c>
      <c r="E143" s="22">
        <f>+SUMIF(CLASIFICACION!D:D,'CA EF'!A143,CLASIFICACION!H:H)</f>
        <v>512124216.88</v>
      </c>
      <c r="F143" s="22">
        <f t="shared" si="7"/>
        <v>-8646990.4700000286</v>
      </c>
      <c r="G143" s="22">
        <f t="shared" si="9"/>
        <v>8646990.4700000286</v>
      </c>
      <c r="H143" s="22">
        <v>0</v>
      </c>
      <c r="I143" s="22">
        <v>0</v>
      </c>
      <c r="J143" s="22">
        <v>0</v>
      </c>
      <c r="K143" s="22">
        <v>0</v>
      </c>
      <c r="L143" s="22">
        <v>0</v>
      </c>
      <c r="M143" s="22">
        <f t="shared" si="8"/>
        <v>0</v>
      </c>
    </row>
    <row r="144" spans="1:13" s="23" customFormat="1" ht="12.75" customHeight="1">
      <c r="A144" s="18" t="s">
        <v>442</v>
      </c>
      <c r="B144" s="19">
        <f>+SUMIF(CLASIFICACION!D:D,'CA EF'!A144,CLASIFICACION!G:G)</f>
        <v>503477226.40999997</v>
      </c>
      <c r="C144" s="20">
        <v>0</v>
      </c>
      <c r="D144" s="20">
        <v>0</v>
      </c>
      <c r="E144" s="22">
        <f>+SUMIF(CLASIFICACION!D:D,'CA EF'!A144,CLASIFICACION!H:H)</f>
        <v>512124216.88</v>
      </c>
      <c r="F144" s="22">
        <f t="shared" si="7"/>
        <v>-8646990.4700000286</v>
      </c>
      <c r="G144" s="22">
        <f t="shared" si="9"/>
        <v>8646990.4700000286</v>
      </c>
      <c r="H144" s="22">
        <v>0</v>
      </c>
      <c r="I144" s="22">
        <v>0</v>
      </c>
      <c r="J144" s="22">
        <v>0</v>
      </c>
      <c r="K144" s="22">
        <v>0</v>
      </c>
      <c r="L144" s="22">
        <v>0</v>
      </c>
      <c r="M144" s="22">
        <f t="shared" si="8"/>
        <v>0</v>
      </c>
    </row>
    <row r="145" spans="1:13" s="23" customFormat="1" ht="12.75" customHeight="1">
      <c r="A145" s="18" t="s">
        <v>443</v>
      </c>
      <c r="B145" s="19">
        <f>+SUMIF(CLASIFICACION!D:D,'CA EF'!A145,CLASIFICACION!G:G)</f>
        <v>503477226.40999997</v>
      </c>
      <c r="C145" s="20">
        <v>0</v>
      </c>
      <c r="D145" s="20">
        <v>0</v>
      </c>
      <c r="E145" s="22">
        <f>+SUMIF(CLASIFICACION!D:D,'CA EF'!A145,CLASIFICACION!H:H)</f>
        <v>512124216.88</v>
      </c>
      <c r="F145" s="22">
        <f t="shared" si="7"/>
        <v>-8646990.4700000286</v>
      </c>
      <c r="G145" s="22">
        <f t="shared" si="9"/>
        <v>8646990.4700000286</v>
      </c>
      <c r="H145" s="22">
        <v>0</v>
      </c>
      <c r="I145" s="22">
        <v>0</v>
      </c>
      <c r="J145" s="22">
        <v>0</v>
      </c>
      <c r="K145" s="22">
        <v>0</v>
      </c>
      <c r="L145" s="22">
        <v>0</v>
      </c>
      <c r="M145" s="22">
        <f t="shared" si="8"/>
        <v>0</v>
      </c>
    </row>
    <row r="146" spans="1:13" s="23" customFormat="1" ht="12.75" customHeight="1">
      <c r="A146" s="18" t="s">
        <v>444</v>
      </c>
      <c r="B146" s="19">
        <f>+SUMIF(CLASIFICACION!D:D,'CA EF'!A146,CLASIFICACION!G:G)</f>
        <v>503477226.40999997</v>
      </c>
      <c r="C146" s="20">
        <v>0</v>
      </c>
      <c r="D146" s="20">
        <v>0</v>
      </c>
      <c r="E146" s="22">
        <f>+SUMIF(CLASIFICACION!D:D,'CA EF'!A146,CLASIFICACION!H:H)</f>
        <v>512124216.88</v>
      </c>
      <c r="F146" s="22">
        <f t="shared" si="7"/>
        <v>-8646990.4700000286</v>
      </c>
      <c r="G146" s="22">
        <f t="shared" si="9"/>
        <v>8646990.4700000286</v>
      </c>
      <c r="H146" s="22">
        <v>0</v>
      </c>
      <c r="I146" s="22">
        <v>0</v>
      </c>
      <c r="J146" s="22">
        <v>0</v>
      </c>
      <c r="K146" s="22">
        <v>0</v>
      </c>
      <c r="L146" s="22">
        <v>0</v>
      </c>
      <c r="M146" s="22">
        <f t="shared" si="8"/>
        <v>0</v>
      </c>
    </row>
    <row r="147" spans="1:13" s="23" customFormat="1" ht="12.75" customHeight="1">
      <c r="A147" s="18" t="s">
        <v>472</v>
      </c>
      <c r="B147" s="19">
        <f>+SUMIF(CLASIFICACION!D:D,'CA EF'!A147,CLASIFICACION!G:G)</f>
        <v>503423806.94</v>
      </c>
      <c r="C147" s="20">
        <v>0</v>
      </c>
      <c r="D147" s="20">
        <v>0</v>
      </c>
      <c r="E147" s="22">
        <f>+SUMIF(CLASIFICACION!D:D,'CA EF'!A147,CLASIFICACION!H:H)</f>
        <v>512064531.54000002</v>
      </c>
      <c r="F147" s="22">
        <f t="shared" si="7"/>
        <v>-8640724.6000000238</v>
      </c>
      <c r="G147" s="22">
        <f t="shared" si="9"/>
        <v>8640724.6000000238</v>
      </c>
      <c r="H147" s="22">
        <v>0</v>
      </c>
      <c r="I147" s="22">
        <v>0</v>
      </c>
      <c r="J147" s="22">
        <v>0</v>
      </c>
      <c r="K147" s="22">
        <v>0</v>
      </c>
      <c r="L147" s="22">
        <v>0</v>
      </c>
      <c r="M147" s="22">
        <f t="shared" si="8"/>
        <v>0</v>
      </c>
    </row>
    <row r="148" spans="1:13" s="23" customFormat="1" ht="12.75" customHeight="1">
      <c r="A148" s="18" t="s">
        <v>473</v>
      </c>
      <c r="B148" s="19">
        <f>+SUMIF(CLASIFICACION!D:D,'CA EF'!A148,CLASIFICACION!G:G)</f>
        <v>503423806.94</v>
      </c>
      <c r="C148" s="20">
        <v>0</v>
      </c>
      <c r="D148" s="20">
        <v>0</v>
      </c>
      <c r="E148" s="22">
        <f>+SUMIF(CLASIFICACION!D:D,'CA EF'!A148,CLASIFICACION!H:H)</f>
        <v>512064531.54000002</v>
      </c>
      <c r="F148" s="22">
        <f t="shared" si="7"/>
        <v>-8640724.6000000238</v>
      </c>
      <c r="G148" s="22">
        <f t="shared" si="9"/>
        <v>8640724.6000000238</v>
      </c>
      <c r="H148" s="22">
        <v>0</v>
      </c>
      <c r="I148" s="22">
        <v>0</v>
      </c>
      <c r="J148" s="22">
        <v>0</v>
      </c>
      <c r="K148" s="22">
        <v>0</v>
      </c>
      <c r="L148" s="22">
        <v>0</v>
      </c>
      <c r="M148" s="22">
        <f t="shared" si="8"/>
        <v>0</v>
      </c>
    </row>
    <row r="149" spans="1:13" s="23" customFormat="1" ht="12.75" customHeight="1">
      <c r="A149" s="18" t="s">
        <v>474</v>
      </c>
      <c r="B149" s="19">
        <f>+SUMIF(CLASIFICACION!D:D,'CA EF'!A149,CLASIFICACION!G:G)</f>
        <v>503423806.94</v>
      </c>
      <c r="C149" s="20">
        <v>0</v>
      </c>
      <c r="D149" s="20">
        <v>0</v>
      </c>
      <c r="E149" s="22">
        <f>+SUMIF(CLASIFICACION!D:D,'CA EF'!A149,CLASIFICACION!H:H)</f>
        <v>512064531.54000002</v>
      </c>
      <c r="F149" s="22">
        <f t="shared" si="7"/>
        <v>-8640724.6000000238</v>
      </c>
      <c r="G149" s="22">
        <f t="shared" si="9"/>
        <v>8640724.6000000238</v>
      </c>
      <c r="H149" s="22">
        <v>0</v>
      </c>
      <c r="I149" s="22">
        <v>0</v>
      </c>
      <c r="J149" s="22">
        <v>0</v>
      </c>
      <c r="K149" s="22">
        <v>0</v>
      </c>
      <c r="L149" s="22">
        <v>0</v>
      </c>
      <c r="M149" s="22">
        <f t="shared" si="8"/>
        <v>0</v>
      </c>
    </row>
    <row r="150" spans="1:13" s="23" customFormat="1" ht="12.75" customHeight="1">
      <c r="A150" s="18" t="s">
        <v>475</v>
      </c>
      <c r="B150" s="19">
        <f>+SUMIF(CLASIFICACION!D:D,'CA EF'!A150,CLASIFICACION!G:G)</f>
        <v>503423806.94</v>
      </c>
      <c r="C150" s="20">
        <v>0</v>
      </c>
      <c r="D150" s="20">
        <v>0</v>
      </c>
      <c r="E150" s="22">
        <f>+SUMIF(CLASIFICACION!D:D,'CA EF'!A150,CLASIFICACION!H:H)</f>
        <v>512064531.54000002</v>
      </c>
      <c r="F150" s="22">
        <f t="shared" si="7"/>
        <v>-8640724.6000000238</v>
      </c>
      <c r="G150" s="22">
        <f t="shared" si="9"/>
        <v>8640724.6000000238</v>
      </c>
      <c r="H150" s="22">
        <v>0</v>
      </c>
      <c r="I150" s="22">
        <v>0</v>
      </c>
      <c r="J150" s="22">
        <v>0</v>
      </c>
      <c r="K150" s="22">
        <v>0</v>
      </c>
      <c r="L150" s="22">
        <v>0</v>
      </c>
      <c r="M150" s="22">
        <f t="shared" si="8"/>
        <v>0</v>
      </c>
    </row>
    <row r="151" spans="1:13" s="23" customFormat="1" ht="12.75" customHeight="1">
      <c r="A151" s="18" t="s">
        <v>476</v>
      </c>
      <c r="B151" s="19">
        <f>+SUMIF(CLASIFICACION!D:D,'CA EF'!A151,CLASIFICACION!G:G)</f>
        <v>503423806.94</v>
      </c>
      <c r="C151" s="20">
        <v>0</v>
      </c>
      <c r="D151" s="20">
        <v>0</v>
      </c>
      <c r="E151" s="22">
        <f>+SUMIF(CLASIFICACION!D:D,'CA EF'!A151,CLASIFICACION!H:H)</f>
        <v>512064531.54000002</v>
      </c>
      <c r="F151" s="22">
        <f t="shared" si="7"/>
        <v>-8640724.6000000238</v>
      </c>
      <c r="G151" s="22">
        <f t="shared" si="9"/>
        <v>8640724.6000000238</v>
      </c>
      <c r="H151" s="22">
        <v>0</v>
      </c>
      <c r="I151" s="22">
        <v>0</v>
      </c>
      <c r="J151" s="22">
        <v>0</v>
      </c>
      <c r="K151" s="22">
        <v>0</v>
      </c>
      <c r="L151" s="22">
        <v>0</v>
      </c>
      <c r="M151" s="22">
        <f t="shared" si="8"/>
        <v>0</v>
      </c>
    </row>
    <row r="152" spans="1:13" s="23" customFormat="1" ht="12.75" customHeight="1">
      <c r="A152" s="18" t="s">
        <v>445</v>
      </c>
      <c r="B152" s="19">
        <f>+SUMIF(CLASIFICACION!D:D,'CA EF'!A152,CLASIFICACION!G:G)</f>
        <v>503391832.67000002</v>
      </c>
      <c r="C152" s="20">
        <v>0</v>
      </c>
      <c r="D152" s="20">
        <v>0</v>
      </c>
      <c r="E152" s="22">
        <f>+SUMIF(CLASIFICACION!D:D,'CA EF'!A152,CLASIFICACION!H:H)</f>
        <v>512028807.19</v>
      </c>
      <c r="F152" s="22">
        <f t="shared" si="7"/>
        <v>-8636974.5199999809</v>
      </c>
      <c r="G152" s="22">
        <f t="shared" si="9"/>
        <v>8636974.5199999809</v>
      </c>
      <c r="H152" s="22">
        <v>0</v>
      </c>
      <c r="I152" s="22">
        <v>0</v>
      </c>
      <c r="J152" s="22">
        <v>0</v>
      </c>
      <c r="K152" s="22">
        <v>0</v>
      </c>
      <c r="L152" s="22">
        <v>0</v>
      </c>
      <c r="M152" s="22">
        <f t="shared" si="8"/>
        <v>0</v>
      </c>
    </row>
    <row r="153" spans="1:13" s="23" customFormat="1" ht="12.75" customHeight="1">
      <c r="A153" s="18" t="s">
        <v>446</v>
      </c>
      <c r="B153" s="19">
        <f>+SUMIF(CLASIFICACION!D:D,'CA EF'!A153,CLASIFICACION!G:G)</f>
        <v>503391832.67000002</v>
      </c>
      <c r="C153" s="20">
        <v>0</v>
      </c>
      <c r="D153" s="20">
        <v>0</v>
      </c>
      <c r="E153" s="22">
        <f>+SUMIF(CLASIFICACION!D:D,'CA EF'!A153,CLASIFICACION!H:H)</f>
        <v>512028807.19</v>
      </c>
      <c r="F153" s="22">
        <f t="shared" si="7"/>
        <v>-8636974.5199999809</v>
      </c>
      <c r="G153" s="22">
        <f t="shared" si="9"/>
        <v>8636974.5199999809</v>
      </c>
      <c r="H153" s="22">
        <v>0</v>
      </c>
      <c r="I153" s="22">
        <v>0</v>
      </c>
      <c r="J153" s="22">
        <v>0</v>
      </c>
      <c r="K153" s="22">
        <v>0</v>
      </c>
      <c r="L153" s="22">
        <v>0</v>
      </c>
      <c r="M153" s="22">
        <f t="shared" si="8"/>
        <v>0</v>
      </c>
    </row>
    <row r="154" spans="1:13" s="23" customFormat="1" ht="12.75" customHeight="1">
      <c r="A154" s="18" t="s">
        <v>447</v>
      </c>
      <c r="B154" s="19">
        <f>+SUMIF(CLASIFICACION!D:D,'CA EF'!A154,CLASIFICACION!G:G)</f>
        <v>503391832.67000002</v>
      </c>
      <c r="C154" s="20">
        <v>0</v>
      </c>
      <c r="D154" s="20">
        <v>0</v>
      </c>
      <c r="E154" s="22">
        <f>+SUMIF(CLASIFICACION!D:D,'CA EF'!A154,CLASIFICACION!H:H)</f>
        <v>512028807.19</v>
      </c>
      <c r="F154" s="22">
        <f t="shared" si="7"/>
        <v>-8636974.5199999809</v>
      </c>
      <c r="G154" s="22">
        <f t="shared" si="9"/>
        <v>8636974.5199999809</v>
      </c>
      <c r="H154" s="22">
        <v>0</v>
      </c>
      <c r="I154" s="22">
        <v>0</v>
      </c>
      <c r="J154" s="22">
        <v>0</v>
      </c>
      <c r="K154" s="22">
        <v>0</v>
      </c>
      <c r="L154" s="22">
        <v>0</v>
      </c>
      <c r="M154" s="22">
        <f t="shared" si="8"/>
        <v>0</v>
      </c>
    </row>
    <row r="155" spans="1:13" s="23" customFormat="1" ht="12.75" customHeight="1">
      <c r="A155" s="18" t="s">
        <v>448</v>
      </c>
      <c r="B155" s="19">
        <f>+SUMIF(CLASIFICACION!D:D,'CA EF'!A155,CLASIFICACION!G:G)</f>
        <v>503391832.67000002</v>
      </c>
      <c r="C155" s="20">
        <v>0</v>
      </c>
      <c r="D155" s="20">
        <v>0</v>
      </c>
      <c r="E155" s="22">
        <f>+SUMIF(CLASIFICACION!D:D,'CA EF'!A155,CLASIFICACION!H:H)</f>
        <v>512028807.19</v>
      </c>
      <c r="F155" s="22">
        <f t="shared" si="7"/>
        <v>-8636974.5199999809</v>
      </c>
      <c r="G155" s="22">
        <f t="shared" si="9"/>
        <v>8636974.5199999809</v>
      </c>
      <c r="H155" s="22">
        <v>0</v>
      </c>
      <c r="I155" s="22">
        <v>0</v>
      </c>
      <c r="J155" s="22">
        <v>0</v>
      </c>
      <c r="K155" s="22">
        <v>0</v>
      </c>
      <c r="L155" s="22">
        <v>0</v>
      </c>
      <c r="M155" s="22">
        <f t="shared" si="8"/>
        <v>0</v>
      </c>
    </row>
    <row r="156" spans="1:13" s="23" customFormat="1" ht="12.75" customHeight="1">
      <c r="A156" s="18" t="s">
        <v>449</v>
      </c>
      <c r="B156" s="19">
        <f>+SUMIF(CLASIFICACION!D:D,'CA EF'!A156,CLASIFICACION!G:G)</f>
        <v>503391832.67000002</v>
      </c>
      <c r="C156" s="20">
        <v>0</v>
      </c>
      <c r="D156" s="20">
        <v>0</v>
      </c>
      <c r="E156" s="22">
        <f>+SUMIF(CLASIFICACION!D:D,'CA EF'!A156,CLASIFICACION!H:H)</f>
        <v>512028807.19</v>
      </c>
      <c r="F156" s="22">
        <f t="shared" si="7"/>
        <v>-8636974.5199999809</v>
      </c>
      <c r="G156" s="22">
        <f t="shared" si="9"/>
        <v>8636974.5199999809</v>
      </c>
      <c r="H156" s="22">
        <v>0</v>
      </c>
      <c r="I156" s="22">
        <v>0</v>
      </c>
      <c r="J156" s="22">
        <v>0</v>
      </c>
      <c r="K156" s="22">
        <v>0</v>
      </c>
      <c r="L156" s="22">
        <v>0</v>
      </c>
      <c r="M156" s="22">
        <f t="shared" si="8"/>
        <v>0</v>
      </c>
    </row>
    <row r="157" spans="1:13" s="23" customFormat="1" ht="12.75" customHeight="1">
      <c r="A157" s="18" t="s">
        <v>450</v>
      </c>
      <c r="B157" s="19">
        <f>+SUMIF(CLASIFICACION!D:D,'CA EF'!A157,CLASIFICACION!G:G)</f>
        <v>0</v>
      </c>
      <c r="C157" s="20">
        <v>0</v>
      </c>
      <c r="D157" s="20">
        <v>0</v>
      </c>
      <c r="E157" s="22">
        <f>+SUMIF(CLASIFICACION!D:D,'CA EF'!A157,CLASIFICACION!H:H)</f>
        <v>509658830.49000001</v>
      </c>
      <c r="F157" s="22">
        <f t="shared" si="7"/>
        <v>-509658830.49000001</v>
      </c>
      <c r="G157" s="22">
        <f t="shared" si="9"/>
        <v>509658830.49000001</v>
      </c>
      <c r="H157" s="22">
        <v>0</v>
      </c>
      <c r="I157" s="22">
        <v>0</v>
      </c>
      <c r="J157" s="22">
        <v>0</v>
      </c>
      <c r="K157" s="22">
        <v>0</v>
      </c>
      <c r="L157" s="22">
        <v>0</v>
      </c>
      <c r="M157" s="22">
        <f t="shared" si="8"/>
        <v>0</v>
      </c>
    </row>
    <row r="158" spans="1:13" s="23" customFormat="1" ht="12.75" customHeight="1">
      <c r="A158" s="18" t="s">
        <v>451</v>
      </c>
      <c r="B158" s="19">
        <f>+SUMIF(CLASIFICACION!D:D,'CA EF'!A158,CLASIFICACION!G:G)</f>
        <v>0</v>
      </c>
      <c r="C158" s="20">
        <v>0</v>
      </c>
      <c r="D158" s="20">
        <v>0</v>
      </c>
      <c r="E158" s="22">
        <f>+SUMIF(CLASIFICACION!D:D,'CA EF'!A158,CLASIFICACION!H:H)</f>
        <v>509658830.49000001</v>
      </c>
      <c r="F158" s="22">
        <f t="shared" si="7"/>
        <v>-509658830.49000001</v>
      </c>
      <c r="G158" s="22">
        <f t="shared" si="9"/>
        <v>509658830.49000001</v>
      </c>
      <c r="H158" s="22">
        <v>0</v>
      </c>
      <c r="I158" s="22">
        <v>0</v>
      </c>
      <c r="J158" s="22">
        <v>0</v>
      </c>
      <c r="K158" s="22">
        <v>0</v>
      </c>
      <c r="L158" s="22">
        <v>0</v>
      </c>
      <c r="M158" s="22">
        <f t="shared" si="8"/>
        <v>0</v>
      </c>
    </row>
    <row r="159" spans="1:13" s="23" customFormat="1" ht="12.75" customHeight="1">
      <c r="A159" s="18" t="s">
        <v>452</v>
      </c>
      <c r="B159" s="19">
        <f>+SUMIF(CLASIFICACION!D:D,'CA EF'!A159,CLASIFICACION!G:G)</f>
        <v>0</v>
      </c>
      <c r="C159" s="20">
        <v>0</v>
      </c>
      <c r="D159" s="20">
        <v>0</v>
      </c>
      <c r="E159" s="22">
        <f>+SUMIF(CLASIFICACION!D:D,'CA EF'!A159,CLASIFICACION!H:H)</f>
        <v>505521209.25</v>
      </c>
      <c r="F159" s="22">
        <f t="shared" si="7"/>
        <v>-505521209.25</v>
      </c>
      <c r="G159" s="22">
        <f t="shared" si="9"/>
        <v>505521209.25</v>
      </c>
      <c r="H159" s="22">
        <v>0</v>
      </c>
      <c r="I159" s="22">
        <v>0</v>
      </c>
      <c r="J159" s="22">
        <v>0</v>
      </c>
      <c r="K159" s="22">
        <v>0</v>
      </c>
      <c r="L159" s="22">
        <v>0</v>
      </c>
      <c r="M159" s="22">
        <f t="shared" si="8"/>
        <v>0</v>
      </c>
    </row>
    <row r="160" spans="1:13" s="23" customFormat="1" ht="12.75" customHeight="1">
      <c r="A160" s="18" t="s">
        <v>453</v>
      </c>
      <c r="B160" s="19">
        <f>+SUMIF(CLASIFICACION!D:D,'CA EF'!A160,CLASIFICACION!G:G)</f>
        <v>0</v>
      </c>
      <c r="C160" s="20">
        <v>0</v>
      </c>
      <c r="D160" s="20">
        <v>0</v>
      </c>
      <c r="E160" s="22">
        <f>+SUMIF(CLASIFICACION!D:D,'CA EF'!A160,CLASIFICACION!H:H)</f>
        <v>505521209.25</v>
      </c>
      <c r="F160" s="22">
        <f t="shared" si="7"/>
        <v>-505521209.25</v>
      </c>
      <c r="G160" s="22">
        <f t="shared" si="9"/>
        <v>505521209.25</v>
      </c>
      <c r="H160" s="22">
        <v>0</v>
      </c>
      <c r="I160" s="22">
        <v>0</v>
      </c>
      <c r="J160" s="22">
        <v>0</v>
      </c>
      <c r="K160" s="22">
        <v>0</v>
      </c>
      <c r="L160" s="22">
        <v>0</v>
      </c>
      <c r="M160" s="22">
        <f t="shared" si="8"/>
        <v>0</v>
      </c>
    </row>
    <row r="161" spans="1:13" s="23" customFormat="1" ht="12.75" customHeight="1">
      <c r="A161" s="18" t="s">
        <v>454</v>
      </c>
      <c r="B161" s="19">
        <f>+SUMIF(CLASIFICACION!D:D,'CA EF'!A161,CLASIFICACION!G:G)</f>
        <v>0</v>
      </c>
      <c r="C161" s="20">
        <v>0</v>
      </c>
      <c r="D161" s="20">
        <v>0</v>
      </c>
      <c r="E161" s="22">
        <f>+SUMIF(CLASIFICACION!D:D,'CA EF'!A161,CLASIFICACION!H:H)</f>
        <v>202208534.59999999</v>
      </c>
      <c r="F161" s="22">
        <f t="shared" si="7"/>
        <v>-202208534.59999999</v>
      </c>
      <c r="G161" s="22">
        <f t="shared" si="9"/>
        <v>202208534.59999999</v>
      </c>
      <c r="H161" s="22">
        <v>0</v>
      </c>
      <c r="I161" s="22">
        <v>0</v>
      </c>
      <c r="J161" s="22">
        <v>0</v>
      </c>
      <c r="K161" s="22">
        <v>0</v>
      </c>
      <c r="L161" s="22">
        <v>0</v>
      </c>
      <c r="M161" s="22">
        <f t="shared" si="8"/>
        <v>0</v>
      </c>
    </row>
    <row r="162" spans="1:13" s="23" customFormat="1" ht="12.75" customHeight="1">
      <c r="A162" s="18" t="s">
        <v>319</v>
      </c>
      <c r="B162" s="19">
        <f>+SUMIF(CLASIFICACION!D:D,'CA EF'!A162,CLASIFICACION!G:G)</f>
        <v>0</v>
      </c>
      <c r="C162" s="20">
        <v>0</v>
      </c>
      <c r="D162" s="20">
        <v>0</v>
      </c>
      <c r="E162" s="22">
        <f>+SUMIF(CLASIFICACION!D:D,'CA EF'!A162,CLASIFICACION!H:H)</f>
        <v>252759042.47999999</v>
      </c>
      <c r="F162" s="22">
        <f t="shared" si="7"/>
        <v>-252759042.47999999</v>
      </c>
      <c r="G162" s="22">
        <f t="shared" si="9"/>
        <v>252759042.47999999</v>
      </c>
      <c r="H162" s="22">
        <v>0</v>
      </c>
      <c r="I162" s="22">
        <v>0</v>
      </c>
      <c r="J162" s="22">
        <v>0</v>
      </c>
      <c r="K162" s="22">
        <v>0</v>
      </c>
      <c r="L162" s="22">
        <v>0</v>
      </c>
      <c r="M162" s="22">
        <f t="shared" si="8"/>
        <v>0</v>
      </c>
    </row>
    <row r="163" spans="1:13" s="23" customFormat="1" ht="12.75" customHeight="1">
      <c r="A163" s="18" t="s">
        <v>320</v>
      </c>
      <c r="B163" s="19">
        <f>+SUMIF(CLASIFICACION!D:D,'CA EF'!A163,CLASIFICACION!G:G)</f>
        <v>0</v>
      </c>
      <c r="C163" s="20">
        <v>0</v>
      </c>
      <c r="D163" s="20">
        <v>0</v>
      </c>
      <c r="E163" s="22">
        <f>+SUMIF(CLASIFICACION!D:D,'CA EF'!A163,CLASIFICACION!H:H)</f>
        <v>252759042.47999999</v>
      </c>
      <c r="F163" s="22">
        <f t="shared" si="7"/>
        <v>-252759042.47999999</v>
      </c>
      <c r="G163" s="22">
        <f t="shared" si="9"/>
        <v>252759042.47999999</v>
      </c>
      <c r="H163" s="22">
        <v>0</v>
      </c>
      <c r="I163" s="22">
        <v>0</v>
      </c>
      <c r="J163" s="22">
        <v>0</v>
      </c>
      <c r="K163" s="22">
        <v>0</v>
      </c>
      <c r="L163" s="22">
        <v>0</v>
      </c>
      <c r="M163" s="22">
        <f t="shared" si="8"/>
        <v>0</v>
      </c>
    </row>
    <row r="164" spans="1:13" s="23" customFormat="1" ht="12.75" customHeight="1">
      <c r="A164" s="18" t="s">
        <v>321</v>
      </c>
      <c r="B164" s="19">
        <f>+SUMIF(CLASIFICACION!D:D,'CA EF'!A164,CLASIFICACION!G:G)</f>
        <v>0</v>
      </c>
      <c r="C164" s="20">
        <v>0</v>
      </c>
      <c r="D164" s="20">
        <v>0</v>
      </c>
      <c r="E164" s="22">
        <f>+SUMIF(CLASIFICACION!D:D,'CA EF'!A164,CLASIFICACION!H:H)</f>
        <v>252759042.47999999</v>
      </c>
      <c r="F164" s="22">
        <f t="shared" si="7"/>
        <v>-252759042.47999999</v>
      </c>
      <c r="G164" s="22">
        <f t="shared" si="9"/>
        <v>252759042.47999999</v>
      </c>
      <c r="H164" s="22">
        <v>0</v>
      </c>
      <c r="I164" s="22">
        <v>0</v>
      </c>
      <c r="J164" s="22">
        <v>0</v>
      </c>
      <c r="K164" s="22">
        <v>0</v>
      </c>
      <c r="L164" s="22">
        <v>0</v>
      </c>
      <c r="M164" s="22">
        <f t="shared" si="8"/>
        <v>0</v>
      </c>
    </row>
    <row r="165" spans="1:13" s="23" customFormat="1" ht="12.75" customHeight="1">
      <c r="A165" s="18" t="s">
        <v>322</v>
      </c>
      <c r="B165" s="19">
        <f>+SUMIF(CLASIFICACION!D:D,'CA EF'!A165,CLASIFICACION!G:G)</f>
        <v>0</v>
      </c>
      <c r="C165" s="20">
        <v>0</v>
      </c>
      <c r="D165" s="20">
        <v>0</v>
      </c>
      <c r="E165" s="22">
        <f>+SUMIF(CLASIFICACION!D:D,'CA EF'!A165,CLASIFICACION!H:H)</f>
        <v>252759042.47999999</v>
      </c>
      <c r="F165" s="22">
        <f t="shared" si="7"/>
        <v>-252759042.47999999</v>
      </c>
      <c r="G165" s="22">
        <f t="shared" si="9"/>
        <v>252759042.47999999</v>
      </c>
      <c r="H165" s="22">
        <v>0</v>
      </c>
      <c r="I165" s="22">
        <v>0</v>
      </c>
      <c r="J165" s="22">
        <v>0</v>
      </c>
      <c r="K165" s="22">
        <v>0</v>
      </c>
      <c r="L165" s="22">
        <v>0</v>
      </c>
      <c r="M165" s="22">
        <f t="shared" si="8"/>
        <v>0</v>
      </c>
    </row>
    <row r="166" spans="1:13" s="23" customFormat="1" ht="12.75" customHeight="1">
      <c r="A166" s="18" t="s">
        <v>323</v>
      </c>
      <c r="B166" s="19">
        <f>+SUMIF(CLASIFICACION!D:D,'CA EF'!A166,CLASIFICACION!G:G)</f>
        <v>0</v>
      </c>
      <c r="C166" s="20">
        <v>0</v>
      </c>
      <c r="D166" s="20">
        <v>0</v>
      </c>
      <c r="E166" s="22">
        <f>+SUMIF(CLASIFICACION!D:D,'CA EF'!A166,CLASIFICACION!H:H)</f>
        <v>252759042.47999999</v>
      </c>
      <c r="F166" s="22">
        <f t="shared" si="7"/>
        <v>-252759042.47999999</v>
      </c>
      <c r="G166" s="22">
        <f t="shared" si="9"/>
        <v>252759042.47999999</v>
      </c>
      <c r="H166" s="22">
        <v>0</v>
      </c>
      <c r="I166" s="22">
        <v>0</v>
      </c>
      <c r="J166" s="22">
        <v>0</v>
      </c>
      <c r="K166" s="22">
        <v>0</v>
      </c>
      <c r="L166" s="22">
        <v>0</v>
      </c>
      <c r="M166" s="22">
        <f t="shared" si="8"/>
        <v>0</v>
      </c>
    </row>
    <row r="167" spans="1:13" s="23" customFormat="1" ht="12.75" customHeight="1">
      <c r="A167" s="18" t="s">
        <v>324</v>
      </c>
      <c r="B167" s="19">
        <f>+SUMIF(CLASIFICACION!D:D,'CA EF'!A167,CLASIFICACION!G:G)</f>
        <v>0</v>
      </c>
      <c r="C167" s="20">
        <v>0</v>
      </c>
      <c r="D167" s="20">
        <v>0</v>
      </c>
      <c r="E167" s="22">
        <f>+SUMIF(CLASIFICACION!D:D,'CA EF'!A167,CLASIFICACION!H:H)</f>
        <v>252759042.47999999</v>
      </c>
      <c r="F167" s="22">
        <f t="shared" si="7"/>
        <v>-252759042.47999999</v>
      </c>
      <c r="G167" s="22">
        <f t="shared" si="9"/>
        <v>252759042.47999999</v>
      </c>
      <c r="H167" s="22">
        <v>0</v>
      </c>
      <c r="I167" s="22">
        <v>0</v>
      </c>
      <c r="J167" s="22">
        <v>0</v>
      </c>
      <c r="K167" s="22">
        <v>0</v>
      </c>
      <c r="L167" s="22">
        <v>0</v>
      </c>
      <c r="M167" s="22">
        <f t="shared" si="8"/>
        <v>0</v>
      </c>
    </row>
    <row r="168" spans="1:13" s="23" customFormat="1" ht="12.75" customHeight="1">
      <c r="A168" s="18" t="s">
        <v>325</v>
      </c>
      <c r="B168" s="19">
        <f>+SUMIF(CLASIFICACION!D:D,'CA EF'!A168,CLASIFICACION!G:G)</f>
        <v>0</v>
      </c>
      <c r="C168" s="20">
        <v>0</v>
      </c>
      <c r="D168" s="20">
        <v>0</v>
      </c>
      <c r="E168" s="22">
        <f>+SUMIF(CLASIFICACION!D:D,'CA EF'!A168,CLASIFICACION!H:H)</f>
        <v>252759042.47999999</v>
      </c>
      <c r="F168" s="22">
        <f t="shared" si="7"/>
        <v>-252759042.47999999</v>
      </c>
      <c r="G168" s="22">
        <f t="shared" si="9"/>
        <v>252759042.47999999</v>
      </c>
      <c r="H168" s="22">
        <v>0</v>
      </c>
      <c r="I168" s="22">
        <v>0</v>
      </c>
      <c r="J168" s="22">
        <v>0</v>
      </c>
      <c r="K168" s="22">
        <v>0</v>
      </c>
      <c r="L168" s="22">
        <v>0</v>
      </c>
      <c r="M168" s="22">
        <f t="shared" si="8"/>
        <v>0</v>
      </c>
    </row>
    <row r="169" spans="1:13" s="23" customFormat="1" ht="12.75" customHeight="1">
      <c r="A169" s="18" t="s">
        <v>326</v>
      </c>
      <c r="B169" s="19">
        <f>+SUMIF(CLASIFICACION!D:D,'CA EF'!A169,CLASIFICACION!G:G)</f>
        <v>0</v>
      </c>
      <c r="C169" s="20">
        <v>0</v>
      </c>
      <c r="D169" s="20">
        <v>0</v>
      </c>
      <c r="E169" s="22">
        <f>+SUMIF(CLASIFICACION!D:D,'CA EF'!A169,CLASIFICACION!H:H)</f>
        <v>252759042.47999999</v>
      </c>
      <c r="F169" s="22">
        <f t="shared" si="7"/>
        <v>-252759042.47999999</v>
      </c>
      <c r="G169" s="22">
        <f t="shared" si="9"/>
        <v>252759042.47999999</v>
      </c>
      <c r="H169" s="22">
        <v>0</v>
      </c>
      <c r="I169" s="22">
        <v>0</v>
      </c>
      <c r="J169" s="22">
        <v>0</v>
      </c>
      <c r="K169" s="22">
        <v>0</v>
      </c>
      <c r="L169" s="22">
        <v>0</v>
      </c>
      <c r="M169" s="22">
        <f t="shared" si="8"/>
        <v>0</v>
      </c>
    </row>
    <row r="170" spans="1:13" s="23" customFormat="1" ht="12.75" customHeight="1">
      <c r="A170" s="18" t="s">
        <v>327</v>
      </c>
      <c r="B170" s="19">
        <f>+SUMIF(CLASIFICACION!D:D,'CA EF'!A170,CLASIFICACION!G:G)</f>
        <v>0</v>
      </c>
      <c r="C170" s="20">
        <v>0</v>
      </c>
      <c r="D170" s="20">
        <v>0</v>
      </c>
      <c r="E170" s="22">
        <f>+SUMIF(CLASIFICACION!D:D,'CA EF'!A170,CLASIFICACION!H:H)</f>
        <v>151655424.62</v>
      </c>
      <c r="F170" s="22">
        <f t="shared" si="7"/>
        <v>-151655424.62</v>
      </c>
      <c r="G170" s="22">
        <f t="shared" si="9"/>
        <v>151655424.62</v>
      </c>
      <c r="H170" s="22">
        <v>0</v>
      </c>
      <c r="I170" s="22">
        <v>0</v>
      </c>
      <c r="J170" s="22">
        <v>0</v>
      </c>
      <c r="K170" s="22">
        <v>0</v>
      </c>
      <c r="L170" s="22">
        <v>0</v>
      </c>
      <c r="M170" s="22">
        <f t="shared" si="8"/>
        <v>0</v>
      </c>
    </row>
    <row r="171" spans="1:13" s="23" customFormat="1" ht="12.75" customHeight="1">
      <c r="A171" s="18" t="s">
        <v>328</v>
      </c>
      <c r="B171" s="19">
        <f>+SUMIF(CLASIFICACION!D:D,'CA EF'!A171,CLASIFICACION!G:G)</f>
        <v>0</v>
      </c>
      <c r="C171" s="20">
        <v>0</v>
      </c>
      <c r="D171" s="20">
        <v>0</v>
      </c>
      <c r="E171" s="22">
        <f>+SUMIF(CLASIFICACION!D:D,'CA EF'!A171,CLASIFICACION!H:H)</f>
        <v>151655424.62</v>
      </c>
      <c r="F171" s="22">
        <f t="shared" si="7"/>
        <v>-151655424.62</v>
      </c>
      <c r="G171" s="22">
        <f t="shared" si="9"/>
        <v>151655424.62</v>
      </c>
      <c r="H171" s="22">
        <v>0</v>
      </c>
      <c r="I171" s="22">
        <v>0</v>
      </c>
      <c r="J171" s="22">
        <v>0</v>
      </c>
      <c r="K171" s="22">
        <v>0</v>
      </c>
      <c r="L171" s="22">
        <v>0</v>
      </c>
      <c r="M171" s="22">
        <f t="shared" si="8"/>
        <v>0</v>
      </c>
    </row>
    <row r="172" spans="1:13" s="23" customFormat="1" ht="12.75" customHeight="1">
      <c r="A172" s="18" t="s">
        <v>329</v>
      </c>
      <c r="B172" s="19">
        <f>+SUMIF(CLASIFICACION!D:D,'CA EF'!A172,CLASIFICACION!G:G)</f>
        <v>0</v>
      </c>
      <c r="C172" s="20">
        <v>0</v>
      </c>
      <c r="D172" s="20">
        <v>0</v>
      </c>
      <c r="E172" s="22">
        <f>+SUMIF(CLASIFICACION!D:D,'CA EF'!A172,CLASIFICACION!H:H)</f>
        <v>151655424.62</v>
      </c>
      <c r="F172" s="22">
        <f t="shared" si="7"/>
        <v>-151655424.62</v>
      </c>
      <c r="G172" s="22">
        <f t="shared" si="9"/>
        <v>151655424.62</v>
      </c>
      <c r="H172" s="22">
        <v>0</v>
      </c>
      <c r="I172" s="22">
        <v>0</v>
      </c>
      <c r="J172" s="22">
        <v>0</v>
      </c>
      <c r="K172" s="22">
        <v>0</v>
      </c>
      <c r="L172" s="22">
        <v>0</v>
      </c>
      <c r="M172" s="22">
        <f t="shared" si="8"/>
        <v>0</v>
      </c>
    </row>
    <row r="173" spans="1:13" s="23" customFormat="1" ht="12.75" customHeight="1">
      <c r="A173" s="18" t="s">
        <v>330</v>
      </c>
      <c r="B173" s="19">
        <f>+SUMIF(CLASIFICACION!D:D,'CA EF'!A173,CLASIFICACION!G:G)</f>
        <v>0</v>
      </c>
      <c r="C173" s="20">
        <v>0</v>
      </c>
      <c r="D173" s="20">
        <v>0</v>
      </c>
      <c r="E173" s="22">
        <f>+SUMIF(CLASIFICACION!D:D,'CA EF'!A173,CLASIFICACION!H:H)</f>
        <v>151655424.62</v>
      </c>
      <c r="F173" s="22">
        <f t="shared" si="7"/>
        <v>-151655424.62</v>
      </c>
      <c r="G173" s="22">
        <f t="shared" si="9"/>
        <v>151655424.62</v>
      </c>
      <c r="H173" s="22">
        <v>0</v>
      </c>
      <c r="I173" s="22">
        <v>0</v>
      </c>
      <c r="J173" s="22">
        <v>0</v>
      </c>
      <c r="K173" s="22">
        <v>0</v>
      </c>
      <c r="L173" s="22">
        <v>0</v>
      </c>
      <c r="M173" s="22">
        <f t="shared" si="8"/>
        <v>0</v>
      </c>
    </row>
    <row r="174" spans="1:13" s="23" customFormat="1" ht="12.75" customHeight="1">
      <c r="A174" s="18" t="s">
        <v>331</v>
      </c>
      <c r="B174" s="19">
        <f>+SUMIF(CLASIFICACION!D:D,'CA EF'!A174,CLASIFICACION!G:G)</f>
        <v>0</v>
      </c>
      <c r="C174" s="20">
        <v>0</v>
      </c>
      <c r="D174" s="20">
        <v>0</v>
      </c>
      <c r="E174" s="22">
        <f>+SUMIF(CLASIFICACION!D:D,'CA EF'!A174,CLASIFICACION!H:H)</f>
        <v>151655424.62</v>
      </c>
      <c r="F174" s="22">
        <f t="shared" si="7"/>
        <v>-151655424.62</v>
      </c>
      <c r="G174" s="22">
        <f t="shared" si="9"/>
        <v>151655424.62</v>
      </c>
      <c r="H174" s="22">
        <v>0</v>
      </c>
      <c r="I174" s="22">
        <v>0</v>
      </c>
      <c r="J174" s="22">
        <v>0</v>
      </c>
      <c r="K174" s="22">
        <v>0</v>
      </c>
      <c r="L174" s="22">
        <v>0</v>
      </c>
      <c r="M174" s="22">
        <f t="shared" si="8"/>
        <v>0</v>
      </c>
    </row>
    <row r="175" spans="1:13" s="23" customFormat="1" ht="12.75" customHeight="1">
      <c r="A175" s="18" t="s">
        <v>332</v>
      </c>
      <c r="B175" s="19">
        <f>+SUMIF(CLASIFICACION!D:D,'CA EF'!A175,CLASIFICACION!G:G)</f>
        <v>0</v>
      </c>
      <c r="C175" s="20">
        <v>0</v>
      </c>
      <c r="D175" s="20">
        <v>0</v>
      </c>
      <c r="E175" s="22">
        <f>+SUMIF(CLASIFICACION!D:D,'CA EF'!A175,CLASIFICACION!H:H)</f>
        <v>151655424.62</v>
      </c>
      <c r="F175" s="22">
        <f t="shared" si="7"/>
        <v>-151655424.62</v>
      </c>
      <c r="G175" s="22">
        <f t="shared" si="9"/>
        <v>151655424.62</v>
      </c>
      <c r="H175" s="22">
        <v>0</v>
      </c>
      <c r="I175" s="22">
        <v>0</v>
      </c>
      <c r="J175" s="22">
        <v>0</v>
      </c>
      <c r="K175" s="22">
        <v>0</v>
      </c>
      <c r="L175" s="22">
        <v>0</v>
      </c>
      <c r="M175" s="22">
        <f t="shared" si="8"/>
        <v>0</v>
      </c>
    </row>
    <row r="176" spans="1:13" s="23" customFormat="1" ht="12.75" customHeight="1">
      <c r="A176" s="18" t="s">
        <v>333</v>
      </c>
      <c r="B176" s="19">
        <f>+SUMIF(CLASIFICACION!D:D,'CA EF'!A176,CLASIFICACION!G:G)</f>
        <v>0</v>
      </c>
      <c r="C176" s="20">
        <v>0</v>
      </c>
      <c r="D176" s="20">
        <v>0</v>
      </c>
      <c r="E176" s="22">
        <f>+SUMIF(CLASIFICACION!D:D,'CA EF'!A176,CLASIFICACION!H:H)</f>
        <v>151655424.62</v>
      </c>
      <c r="F176" s="22">
        <f t="shared" si="7"/>
        <v>-151655424.62</v>
      </c>
      <c r="G176" s="22">
        <f t="shared" si="9"/>
        <v>151655424.62</v>
      </c>
      <c r="H176" s="22">
        <v>0</v>
      </c>
      <c r="I176" s="22">
        <v>0</v>
      </c>
      <c r="J176" s="22">
        <v>0</v>
      </c>
      <c r="K176" s="22">
        <v>0</v>
      </c>
      <c r="L176" s="22">
        <v>0</v>
      </c>
      <c r="M176" s="22">
        <f t="shared" si="8"/>
        <v>0</v>
      </c>
    </row>
    <row r="177" spans="1:13" s="23" customFormat="1" ht="12.75" customHeight="1">
      <c r="A177" s="18" t="s">
        <v>334</v>
      </c>
      <c r="B177" s="19">
        <f>+SUMIF(CLASIFICACION!D:D,'CA EF'!A177,CLASIFICACION!G:G)</f>
        <v>0</v>
      </c>
      <c r="C177" s="20">
        <v>0</v>
      </c>
      <c r="D177" s="20">
        <v>0</v>
      </c>
      <c r="E177" s="22">
        <f>+SUMIF(CLASIFICACION!D:D,'CA EF'!A177,CLASIFICACION!H:H)</f>
        <v>151655424.62</v>
      </c>
      <c r="F177" s="22">
        <f t="shared" si="7"/>
        <v>-151655424.62</v>
      </c>
      <c r="G177" s="22">
        <f t="shared" si="9"/>
        <v>151655424.62</v>
      </c>
      <c r="H177" s="22">
        <v>0</v>
      </c>
      <c r="I177" s="22">
        <v>0</v>
      </c>
      <c r="J177" s="22">
        <v>0</v>
      </c>
      <c r="K177" s="22">
        <v>0</v>
      </c>
      <c r="L177" s="22">
        <v>0</v>
      </c>
      <c r="M177" s="22">
        <f t="shared" si="8"/>
        <v>0</v>
      </c>
    </row>
    <row r="178" spans="1:13" s="23" customFormat="1" ht="12.75" customHeight="1">
      <c r="A178" s="18" t="s">
        <v>335</v>
      </c>
      <c r="B178" s="19">
        <f>+SUMIF(CLASIFICACION!D:D,'CA EF'!A178,CLASIFICACION!G:G)</f>
        <v>0</v>
      </c>
      <c r="C178" s="20">
        <v>0</v>
      </c>
      <c r="D178" s="20">
        <v>0</v>
      </c>
      <c r="E178" s="22">
        <f>+SUMIF(CLASIFICACION!D:D,'CA EF'!A178,CLASIFICACION!H:H)</f>
        <v>151655424.62</v>
      </c>
      <c r="F178" s="22">
        <f t="shared" si="7"/>
        <v>-151655424.62</v>
      </c>
      <c r="G178" s="22">
        <f t="shared" si="9"/>
        <v>151655424.62</v>
      </c>
      <c r="H178" s="22">
        <v>0</v>
      </c>
      <c r="I178" s="22">
        <v>0</v>
      </c>
      <c r="J178" s="22">
        <v>0</v>
      </c>
      <c r="K178" s="22">
        <v>0</v>
      </c>
      <c r="L178" s="22">
        <v>0</v>
      </c>
      <c r="M178" s="22">
        <f t="shared" si="8"/>
        <v>0</v>
      </c>
    </row>
    <row r="179" spans="1:13" s="23" customFormat="1" ht="12.75" customHeight="1">
      <c r="A179" s="18" t="s">
        <v>336</v>
      </c>
      <c r="B179" s="19">
        <f>+SUMIF(CLASIFICACION!D:D,'CA EF'!A179,CLASIFICACION!G:G)</f>
        <v>0</v>
      </c>
      <c r="C179" s="20">
        <v>0</v>
      </c>
      <c r="D179" s="20">
        <v>0</v>
      </c>
      <c r="E179" s="22">
        <f>+SUMIF(CLASIFICACION!D:D,'CA EF'!A179,CLASIFICACION!H:H)</f>
        <v>151655424.62</v>
      </c>
      <c r="F179" s="22">
        <f t="shared" si="7"/>
        <v>-151655424.62</v>
      </c>
      <c r="G179" s="22">
        <f t="shared" si="9"/>
        <v>151655424.62</v>
      </c>
      <c r="H179" s="22">
        <v>0</v>
      </c>
      <c r="I179" s="22">
        <v>0</v>
      </c>
      <c r="J179" s="22">
        <v>0</v>
      </c>
      <c r="K179" s="22">
        <v>0</v>
      </c>
      <c r="L179" s="22">
        <v>0</v>
      </c>
      <c r="M179" s="22">
        <f t="shared" si="8"/>
        <v>0</v>
      </c>
    </row>
    <row r="180" spans="1:13" s="23" customFormat="1" ht="12.75" customHeight="1">
      <c r="A180" s="18" t="s">
        <v>337</v>
      </c>
      <c r="B180" s="19">
        <f>+SUMIF(CLASIFICACION!D:D,'CA EF'!A180,CLASIFICACION!G:G)</f>
        <v>0</v>
      </c>
      <c r="C180" s="20">
        <v>0</v>
      </c>
      <c r="D180" s="20">
        <v>0</v>
      </c>
      <c r="E180" s="22">
        <f>+SUMIF(CLASIFICACION!D:D,'CA EF'!A180,CLASIFICACION!H:H)</f>
        <v>151655424.62</v>
      </c>
      <c r="F180" s="22">
        <f t="shared" si="7"/>
        <v>-151655424.62</v>
      </c>
      <c r="G180" s="22">
        <f t="shared" si="9"/>
        <v>151655424.62</v>
      </c>
      <c r="H180" s="22">
        <v>0</v>
      </c>
      <c r="I180" s="22">
        <v>0</v>
      </c>
      <c r="J180" s="22">
        <v>0</v>
      </c>
      <c r="K180" s="22">
        <v>0</v>
      </c>
      <c r="L180" s="22">
        <v>0</v>
      </c>
      <c r="M180" s="22">
        <f t="shared" si="8"/>
        <v>0</v>
      </c>
    </row>
    <row r="181" spans="1:13" s="23" customFormat="1" ht="12.75" customHeight="1">
      <c r="A181" s="18" t="s">
        <v>338</v>
      </c>
      <c r="B181" s="19">
        <f>+SUMIF(CLASIFICACION!D:D,'CA EF'!A181,CLASIFICACION!G:G)</f>
        <v>0</v>
      </c>
      <c r="C181" s="20">
        <v>0</v>
      </c>
      <c r="D181" s="20">
        <v>0</v>
      </c>
      <c r="E181" s="22">
        <f>+SUMIF(CLASIFICACION!D:D,'CA EF'!A181,CLASIFICACION!H:H)</f>
        <v>151655424.62</v>
      </c>
      <c r="F181" s="22">
        <f t="shared" si="7"/>
        <v>-151655424.62</v>
      </c>
      <c r="G181" s="22">
        <f t="shared" si="9"/>
        <v>151655424.62</v>
      </c>
      <c r="H181" s="22">
        <v>0</v>
      </c>
      <c r="I181" s="22">
        <v>0</v>
      </c>
      <c r="J181" s="22">
        <v>0</v>
      </c>
      <c r="K181" s="22">
        <v>0</v>
      </c>
      <c r="L181" s="22">
        <v>0</v>
      </c>
      <c r="M181" s="22">
        <f t="shared" si="8"/>
        <v>0</v>
      </c>
    </row>
    <row r="182" spans="1:13" s="23" customFormat="1" ht="12.75" customHeight="1">
      <c r="A182" s="18" t="s">
        <v>339</v>
      </c>
      <c r="B182" s="19">
        <f>+SUMIF(CLASIFICACION!D:D,'CA EF'!A182,CLASIFICACION!G:G)</f>
        <v>514401319.13999999</v>
      </c>
      <c r="C182" s="20">
        <v>0</v>
      </c>
      <c r="D182" s="20">
        <v>0</v>
      </c>
      <c r="E182" s="22">
        <f>+SUMIF(CLASIFICACION!D:D,'CA EF'!A182,CLASIFICACION!H:H)</f>
        <v>505929076.13</v>
      </c>
      <c r="F182" s="22">
        <f t="shared" si="7"/>
        <v>8472243.0099999905</v>
      </c>
      <c r="G182" s="22">
        <f t="shared" si="9"/>
        <v>-8472243.0099999905</v>
      </c>
      <c r="H182" s="22">
        <v>0</v>
      </c>
      <c r="I182" s="22">
        <v>0</v>
      </c>
      <c r="J182" s="22">
        <v>0</v>
      </c>
      <c r="K182" s="22">
        <v>0</v>
      </c>
      <c r="L182" s="22">
        <v>0</v>
      </c>
      <c r="M182" s="22">
        <f t="shared" si="8"/>
        <v>0</v>
      </c>
    </row>
    <row r="183" spans="1:13" s="23" customFormat="1" ht="12.75" customHeight="1">
      <c r="A183" s="18" t="s">
        <v>340</v>
      </c>
      <c r="B183" s="19">
        <f>+SUMIF(CLASIFICACION!D:D,'CA EF'!A183,CLASIFICACION!G:G)</f>
        <v>514401319.13999999</v>
      </c>
      <c r="C183" s="20">
        <v>0</v>
      </c>
      <c r="D183" s="20">
        <v>0</v>
      </c>
      <c r="E183" s="22">
        <f>+SUMIF(CLASIFICACION!D:D,'CA EF'!A183,CLASIFICACION!H:H)</f>
        <v>505929076.13</v>
      </c>
      <c r="F183" s="22">
        <f t="shared" si="7"/>
        <v>8472243.0099999905</v>
      </c>
      <c r="G183" s="22">
        <f t="shared" si="9"/>
        <v>-8472243.0099999905</v>
      </c>
      <c r="H183" s="22">
        <v>0</v>
      </c>
      <c r="I183" s="22">
        <v>0</v>
      </c>
      <c r="J183" s="22">
        <v>0</v>
      </c>
      <c r="K183" s="22">
        <v>0</v>
      </c>
      <c r="L183" s="22">
        <v>0</v>
      </c>
      <c r="M183" s="22">
        <f t="shared" si="8"/>
        <v>0</v>
      </c>
    </row>
    <row r="184" spans="1:13" s="23" customFormat="1" ht="12.75" customHeight="1">
      <c r="A184" s="18" t="s">
        <v>341</v>
      </c>
      <c r="B184" s="19">
        <f>+SUMIF(CLASIFICACION!D:D,'CA EF'!A184,CLASIFICACION!G:G)</f>
        <v>514401319.13999999</v>
      </c>
      <c r="C184" s="20">
        <v>0</v>
      </c>
      <c r="D184" s="20">
        <v>0</v>
      </c>
      <c r="E184" s="22">
        <f>+SUMIF(CLASIFICACION!D:D,'CA EF'!A184,CLASIFICACION!H:H)</f>
        <v>505929076.13</v>
      </c>
      <c r="F184" s="22">
        <f t="shared" si="7"/>
        <v>8472243.0099999905</v>
      </c>
      <c r="G184" s="22">
        <f t="shared" si="9"/>
        <v>-8472243.0099999905</v>
      </c>
      <c r="H184" s="22">
        <v>0</v>
      </c>
      <c r="I184" s="22">
        <v>0</v>
      </c>
      <c r="J184" s="22">
        <v>0</v>
      </c>
      <c r="K184" s="22">
        <v>0</v>
      </c>
      <c r="L184" s="22">
        <v>0</v>
      </c>
      <c r="M184" s="22">
        <f t="shared" si="8"/>
        <v>0</v>
      </c>
    </row>
    <row r="185" spans="1:13" s="23" customFormat="1" ht="12.75" customHeight="1">
      <c r="A185" s="18" t="s">
        <v>342</v>
      </c>
      <c r="B185" s="19">
        <f>+SUMIF(CLASIFICACION!D:D,'CA EF'!A185,CLASIFICACION!G:G)</f>
        <v>514401319.13999999</v>
      </c>
      <c r="C185" s="20">
        <v>0</v>
      </c>
      <c r="D185" s="20">
        <v>0</v>
      </c>
      <c r="E185" s="22">
        <f>+SUMIF(CLASIFICACION!D:D,'CA EF'!A185,CLASIFICACION!H:H)</f>
        <v>505929076.13</v>
      </c>
      <c r="F185" s="22">
        <f t="shared" si="7"/>
        <v>8472243.0099999905</v>
      </c>
      <c r="G185" s="22">
        <f t="shared" si="9"/>
        <v>-8472243.0099999905</v>
      </c>
      <c r="H185" s="22">
        <v>0</v>
      </c>
      <c r="I185" s="22">
        <v>0</v>
      </c>
      <c r="J185" s="22">
        <v>0</v>
      </c>
      <c r="K185" s="22">
        <v>0</v>
      </c>
      <c r="L185" s="22">
        <v>0</v>
      </c>
      <c r="M185" s="22">
        <f t="shared" si="8"/>
        <v>0</v>
      </c>
    </row>
    <row r="186" spans="1:13" s="23" customFormat="1" ht="12.75" customHeight="1">
      <c r="A186" s="18" t="s">
        <v>343</v>
      </c>
      <c r="B186" s="19">
        <f>+SUMIF(CLASIFICACION!D:D,'CA EF'!A186,CLASIFICACION!G:G)</f>
        <v>514401319.13999999</v>
      </c>
      <c r="C186" s="20">
        <v>0</v>
      </c>
      <c r="D186" s="20">
        <v>0</v>
      </c>
      <c r="E186" s="22">
        <f>+SUMIF(CLASIFICACION!D:D,'CA EF'!A186,CLASIFICACION!H:H)</f>
        <v>505929076.13</v>
      </c>
      <c r="F186" s="22">
        <f t="shared" si="7"/>
        <v>8472243.0099999905</v>
      </c>
      <c r="G186" s="22">
        <f t="shared" si="9"/>
        <v>-8472243.0099999905</v>
      </c>
      <c r="H186" s="22">
        <v>0</v>
      </c>
      <c r="I186" s="22">
        <v>0</v>
      </c>
      <c r="J186" s="22">
        <v>0</v>
      </c>
      <c r="K186" s="22">
        <v>0</v>
      </c>
      <c r="L186" s="22">
        <v>0</v>
      </c>
      <c r="M186" s="22">
        <f t="shared" si="8"/>
        <v>0</v>
      </c>
    </row>
    <row r="187" spans="1:13" s="23" customFormat="1" ht="12.75" customHeight="1">
      <c r="A187" s="18" t="s">
        <v>344</v>
      </c>
      <c r="B187" s="19">
        <f>+SUMIF(CLASIFICACION!D:D,'CA EF'!A187,CLASIFICACION!G:G)</f>
        <v>514401319.13999999</v>
      </c>
      <c r="C187" s="20">
        <v>0</v>
      </c>
      <c r="D187" s="20">
        <v>0</v>
      </c>
      <c r="E187" s="22">
        <f>+SUMIF(CLASIFICACION!D:D,'CA EF'!A187,CLASIFICACION!H:H)</f>
        <v>505929076.13</v>
      </c>
      <c r="F187" s="22">
        <f t="shared" si="7"/>
        <v>8472243.0099999905</v>
      </c>
      <c r="G187" s="22">
        <f t="shared" si="9"/>
        <v>-8472243.0099999905</v>
      </c>
      <c r="H187" s="22">
        <v>0</v>
      </c>
      <c r="I187" s="22">
        <v>0</v>
      </c>
      <c r="J187" s="22">
        <v>0</v>
      </c>
      <c r="K187" s="22">
        <v>0</v>
      </c>
      <c r="L187" s="22">
        <v>0</v>
      </c>
      <c r="M187" s="22">
        <f t="shared" si="8"/>
        <v>0</v>
      </c>
    </row>
    <row r="188" spans="1:13" s="23" customFormat="1" ht="12.75" customHeight="1">
      <c r="A188" s="18" t="s">
        <v>460</v>
      </c>
      <c r="B188" s="19">
        <f>+SUMIF(CLASIFICACION!D:D,'CA EF'!A188,CLASIFICACION!G:G)</f>
        <v>0</v>
      </c>
      <c r="C188" s="20">
        <v>0</v>
      </c>
      <c r="D188" s="20">
        <v>0</v>
      </c>
      <c r="E188" s="22">
        <f>+SUMIF(CLASIFICACION!D:D,'CA EF'!A188,CLASIFICACION!H:H)</f>
        <v>252128798.25</v>
      </c>
      <c r="F188" s="22">
        <f t="shared" si="7"/>
        <v>-252128798.25</v>
      </c>
      <c r="G188" s="22">
        <f t="shared" si="9"/>
        <v>252128798.25</v>
      </c>
      <c r="H188" s="22">
        <v>0</v>
      </c>
      <c r="I188" s="22">
        <v>0</v>
      </c>
      <c r="J188" s="22">
        <v>0</v>
      </c>
      <c r="K188" s="22">
        <v>0</v>
      </c>
      <c r="L188" s="22">
        <v>0</v>
      </c>
      <c r="M188" s="22">
        <f t="shared" si="8"/>
        <v>0</v>
      </c>
    </row>
    <row r="189" spans="1:13" s="23" customFormat="1" ht="12.75" customHeight="1">
      <c r="A189" s="18" t="s">
        <v>461</v>
      </c>
      <c r="B189" s="19">
        <f>+SUMIF(CLASIFICACION!D:D,'CA EF'!A189,CLASIFICACION!G:G)</f>
        <v>0</v>
      </c>
      <c r="C189" s="20">
        <v>0</v>
      </c>
      <c r="D189" s="20">
        <v>0</v>
      </c>
      <c r="E189" s="22">
        <f>+SUMIF(CLASIFICACION!D:D,'CA EF'!A189,CLASIFICACION!H:H)</f>
        <v>252128798.25</v>
      </c>
      <c r="F189" s="22">
        <f t="shared" si="7"/>
        <v>-252128798.25</v>
      </c>
      <c r="G189" s="22">
        <f t="shared" si="9"/>
        <v>252128798.25</v>
      </c>
      <c r="H189" s="22">
        <v>0</v>
      </c>
      <c r="I189" s="22">
        <v>0</v>
      </c>
      <c r="J189" s="22">
        <v>0</v>
      </c>
      <c r="K189" s="22">
        <v>0</v>
      </c>
      <c r="L189" s="22">
        <v>0</v>
      </c>
      <c r="M189" s="22">
        <f t="shared" si="8"/>
        <v>0</v>
      </c>
    </row>
    <row r="190" spans="1:13" s="23" customFormat="1" ht="12.75" customHeight="1">
      <c r="A190" s="18" t="s">
        <v>462</v>
      </c>
      <c r="B190" s="19">
        <f>+SUMIF(CLASIFICACION!D:D,'CA EF'!A190,CLASIFICACION!G:G)</f>
        <v>0</v>
      </c>
      <c r="C190" s="20">
        <v>0</v>
      </c>
      <c r="D190" s="20">
        <v>0</v>
      </c>
      <c r="E190" s="22">
        <f>+SUMIF(CLASIFICACION!D:D,'CA EF'!A190,CLASIFICACION!H:H)</f>
        <v>252128798.25</v>
      </c>
      <c r="F190" s="22">
        <f t="shared" si="7"/>
        <v>-252128798.25</v>
      </c>
      <c r="G190" s="22">
        <f t="shared" si="9"/>
        <v>252128798.25</v>
      </c>
      <c r="H190" s="22">
        <v>0</v>
      </c>
      <c r="I190" s="22">
        <v>0</v>
      </c>
      <c r="J190" s="22">
        <v>0</v>
      </c>
      <c r="K190" s="22">
        <v>0</v>
      </c>
      <c r="L190" s="22">
        <v>0</v>
      </c>
      <c r="M190" s="22">
        <f t="shared" si="8"/>
        <v>0</v>
      </c>
    </row>
    <row r="191" spans="1:13" s="23" customFormat="1" ht="12.75" customHeight="1">
      <c r="A191" s="18" t="s">
        <v>463</v>
      </c>
      <c r="B191" s="19">
        <f>+SUMIF(CLASIFICACION!D:D,'CA EF'!A191,CLASIFICACION!G:G)</f>
        <v>0</v>
      </c>
      <c r="C191" s="20">
        <v>0</v>
      </c>
      <c r="D191" s="20">
        <v>0</v>
      </c>
      <c r="E191" s="22">
        <f>+SUMIF(CLASIFICACION!D:D,'CA EF'!A191,CLASIFICACION!H:H)</f>
        <v>252128798.25</v>
      </c>
      <c r="F191" s="22">
        <f t="shared" si="7"/>
        <v>-252128798.25</v>
      </c>
      <c r="G191" s="22">
        <f t="shared" si="9"/>
        <v>252128798.25</v>
      </c>
      <c r="H191" s="22">
        <v>0</v>
      </c>
      <c r="I191" s="22">
        <v>0</v>
      </c>
      <c r="J191" s="22">
        <v>0</v>
      </c>
      <c r="K191" s="22">
        <v>0</v>
      </c>
      <c r="L191" s="22">
        <v>0</v>
      </c>
      <c r="M191" s="22">
        <f t="shared" si="8"/>
        <v>0</v>
      </c>
    </row>
    <row r="192" spans="1:13" s="23" customFormat="1" ht="12.75" customHeight="1">
      <c r="A192" s="18" t="s">
        <v>464</v>
      </c>
      <c r="B192" s="19">
        <f>+SUMIF(CLASIFICACION!D:D,'CA EF'!A192,CLASIFICACION!G:G)</f>
        <v>0</v>
      </c>
      <c r="C192" s="20">
        <v>0</v>
      </c>
      <c r="D192" s="20">
        <v>0</v>
      </c>
      <c r="E192" s="22">
        <f>+SUMIF(CLASIFICACION!D:D,'CA EF'!A192,CLASIFICACION!H:H)</f>
        <v>252128798.25</v>
      </c>
      <c r="F192" s="22">
        <f t="shared" si="7"/>
        <v>-252128798.25</v>
      </c>
      <c r="G192" s="22">
        <f t="shared" si="9"/>
        <v>252128798.25</v>
      </c>
      <c r="H192" s="22">
        <v>0</v>
      </c>
      <c r="I192" s="22">
        <v>0</v>
      </c>
      <c r="J192" s="22">
        <v>0</v>
      </c>
      <c r="K192" s="22">
        <v>0</v>
      </c>
      <c r="L192" s="22">
        <v>0</v>
      </c>
      <c r="M192" s="22">
        <f t="shared" si="8"/>
        <v>0</v>
      </c>
    </row>
    <row r="193" spans="1:13" s="23" customFormat="1" ht="12.75" customHeight="1">
      <c r="A193" s="18" t="s">
        <v>465</v>
      </c>
      <c r="B193" s="19">
        <f>+SUMIF(CLASIFICACION!D:D,'CA EF'!A193,CLASIFICACION!G:G)</f>
        <v>0</v>
      </c>
      <c r="C193" s="20">
        <v>0</v>
      </c>
      <c r="D193" s="20">
        <v>0</v>
      </c>
      <c r="E193" s="22">
        <f>+SUMIF(CLASIFICACION!D:D,'CA EF'!A193,CLASIFICACION!H:H)</f>
        <v>252128798.25</v>
      </c>
      <c r="F193" s="22">
        <f t="shared" si="7"/>
        <v>-252128798.25</v>
      </c>
      <c r="G193" s="22">
        <f t="shared" si="9"/>
        <v>252128798.25</v>
      </c>
      <c r="H193" s="22">
        <v>0</v>
      </c>
      <c r="I193" s="22">
        <v>0</v>
      </c>
      <c r="J193" s="22">
        <v>0</v>
      </c>
      <c r="K193" s="22">
        <v>0</v>
      </c>
      <c r="L193" s="22">
        <v>0</v>
      </c>
      <c r="M193" s="22">
        <f t="shared" si="8"/>
        <v>0</v>
      </c>
    </row>
    <row r="194" spans="1:13" s="23" customFormat="1" ht="12.75" customHeight="1">
      <c r="A194" s="18" t="s">
        <v>466</v>
      </c>
      <c r="B194" s="19">
        <f>+SUMIF(CLASIFICACION!D:D,'CA EF'!A194,CLASIFICACION!G:G)</f>
        <v>0</v>
      </c>
      <c r="C194" s="20">
        <v>0</v>
      </c>
      <c r="D194" s="20">
        <v>0</v>
      </c>
      <c r="E194" s="22">
        <f>+SUMIF(CLASIFICACION!D:D,'CA EF'!A194,CLASIFICACION!H:H)</f>
        <v>252128798.25</v>
      </c>
      <c r="F194" s="22">
        <f t="shared" si="7"/>
        <v>-252128798.25</v>
      </c>
      <c r="G194" s="22">
        <f t="shared" si="9"/>
        <v>252128798.25</v>
      </c>
      <c r="H194" s="22">
        <v>0</v>
      </c>
      <c r="I194" s="22">
        <v>0</v>
      </c>
      <c r="J194" s="22">
        <v>0</v>
      </c>
      <c r="K194" s="22">
        <v>0</v>
      </c>
      <c r="L194" s="22">
        <v>0</v>
      </c>
      <c r="M194" s="22">
        <f t="shared" si="8"/>
        <v>0</v>
      </c>
    </row>
    <row r="195" spans="1:13" s="23" customFormat="1" ht="12.75" customHeight="1">
      <c r="A195" s="18" t="s">
        <v>467</v>
      </c>
      <c r="B195" s="19">
        <f>+SUMIF(CLASIFICACION!D:D,'CA EF'!A195,CLASIFICACION!G:G)</f>
        <v>0</v>
      </c>
      <c r="C195" s="20">
        <v>0</v>
      </c>
      <c r="D195" s="20">
        <v>0</v>
      </c>
      <c r="E195" s="22">
        <f>+SUMIF(CLASIFICACION!D:D,'CA EF'!A195,CLASIFICACION!H:H)</f>
        <v>252128798.25</v>
      </c>
      <c r="F195" s="22">
        <f t="shared" si="7"/>
        <v>-252128798.25</v>
      </c>
      <c r="G195" s="22">
        <f t="shared" si="9"/>
        <v>252128798.25</v>
      </c>
      <c r="H195" s="22">
        <v>0</v>
      </c>
      <c r="I195" s="22">
        <v>0</v>
      </c>
      <c r="J195" s="22">
        <v>0</v>
      </c>
      <c r="K195" s="22">
        <v>0</v>
      </c>
      <c r="L195" s="22">
        <v>0</v>
      </c>
      <c r="M195" s="22">
        <f t="shared" si="8"/>
        <v>0</v>
      </c>
    </row>
    <row r="196" spans="1:13" s="23" customFormat="1" ht="12.75" customHeight="1">
      <c r="A196" s="18" t="s">
        <v>345</v>
      </c>
      <c r="B196" s="19">
        <f>+SUMIF(CLASIFICACION!D:D,'CA EF'!A196,CLASIFICACION!G:G)</f>
        <v>0</v>
      </c>
      <c r="C196" s="20">
        <v>0</v>
      </c>
      <c r="D196" s="20">
        <v>0</v>
      </c>
      <c r="E196" s="22">
        <f>+SUMIF(CLASIFICACION!D:D,'CA EF'!A196,CLASIFICACION!H:H)</f>
        <v>252112323.75</v>
      </c>
      <c r="F196" s="22">
        <f t="shared" si="7"/>
        <v>-252112323.75</v>
      </c>
      <c r="G196" s="22">
        <f t="shared" si="9"/>
        <v>252112323.75</v>
      </c>
      <c r="H196" s="22">
        <v>0</v>
      </c>
      <c r="I196" s="22">
        <v>0</v>
      </c>
      <c r="J196" s="22">
        <v>0</v>
      </c>
      <c r="K196" s="22">
        <v>0</v>
      </c>
      <c r="L196" s="22">
        <v>0</v>
      </c>
      <c r="M196" s="22">
        <f t="shared" si="8"/>
        <v>0</v>
      </c>
    </row>
    <row r="197" spans="1:13" s="23" customFormat="1" ht="12.75" customHeight="1">
      <c r="A197" s="18" t="s">
        <v>346</v>
      </c>
      <c r="B197" s="19">
        <f>+SUMIF(CLASIFICACION!D:D,'CA EF'!A197,CLASIFICACION!G:G)</f>
        <v>0</v>
      </c>
      <c r="C197" s="20">
        <v>0</v>
      </c>
      <c r="D197" s="20">
        <v>0</v>
      </c>
      <c r="E197" s="22">
        <f>+SUMIF(CLASIFICACION!D:D,'CA EF'!A197,CLASIFICACION!H:H)</f>
        <v>252112323.75</v>
      </c>
      <c r="F197" s="22">
        <f t="shared" ref="F197:F260" si="10">+B197+C197-D197-E197</f>
        <v>-252112323.75</v>
      </c>
      <c r="G197" s="22">
        <f t="shared" si="9"/>
        <v>252112323.75</v>
      </c>
      <c r="H197" s="22">
        <v>0</v>
      </c>
      <c r="I197" s="22">
        <v>0</v>
      </c>
      <c r="J197" s="22">
        <v>0</v>
      </c>
      <c r="K197" s="22">
        <v>0</v>
      </c>
      <c r="L197" s="22">
        <v>0</v>
      </c>
      <c r="M197" s="22">
        <f t="shared" si="8"/>
        <v>0</v>
      </c>
    </row>
    <row r="198" spans="1:13" s="23" customFormat="1" ht="12.75" customHeight="1">
      <c r="A198" s="18" t="s">
        <v>347</v>
      </c>
      <c r="B198" s="19">
        <f>+SUMIF(CLASIFICACION!D:D,'CA EF'!A198,CLASIFICACION!G:G)</f>
        <v>0</v>
      </c>
      <c r="C198" s="20">
        <v>0</v>
      </c>
      <c r="D198" s="20">
        <v>0</v>
      </c>
      <c r="E198" s="22">
        <f>+SUMIF(CLASIFICACION!D:D,'CA EF'!A198,CLASIFICACION!H:H)</f>
        <v>252112323.75</v>
      </c>
      <c r="F198" s="22">
        <f t="shared" si="10"/>
        <v>-252112323.75</v>
      </c>
      <c r="G198" s="22">
        <f t="shared" si="9"/>
        <v>252112323.75</v>
      </c>
      <c r="H198" s="22">
        <v>0</v>
      </c>
      <c r="I198" s="22">
        <v>0</v>
      </c>
      <c r="J198" s="22">
        <v>0</v>
      </c>
      <c r="K198" s="22">
        <v>0</v>
      </c>
      <c r="L198" s="22">
        <v>0</v>
      </c>
      <c r="M198" s="22">
        <f t="shared" si="8"/>
        <v>0</v>
      </c>
    </row>
    <row r="199" spans="1:13" s="23" customFormat="1" ht="12.75" customHeight="1">
      <c r="A199" s="18" t="s">
        <v>348</v>
      </c>
      <c r="B199" s="19">
        <f>+SUMIF(CLASIFICACION!D:D,'CA EF'!A199,CLASIFICACION!G:G)</f>
        <v>0</v>
      </c>
      <c r="C199" s="20">
        <v>0</v>
      </c>
      <c r="D199" s="20">
        <v>0</v>
      </c>
      <c r="E199" s="22">
        <f>+SUMIF(CLASIFICACION!D:D,'CA EF'!A199,CLASIFICACION!H:H)</f>
        <v>252112323.75</v>
      </c>
      <c r="F199" s="22">
        <f t="shared" si="10"/>
        <v>-252112323.75</v>
      </c>
      <c r="G199" s="22">
        <f t="shared" si="9"/>
        <v>252112323.75</v>
      </c>
      <c r="H199" s="22">
        <v>0</v>
      </c>
      <c r="I199" s="22">
        <v>0</v>
      </c>
      <c r="J199" s="22">
        <v>0</v>
      </c>
      <c r="K199" s="22">
        <v>0</v>
      </c>
      <c r="L199" s="22">
        <v>0</v>
      </c>
      <c r="M199" s="22">
        <f t="shared" ref="M199:M262" si="11">SUM(F199:L199)</f>
        <v>0</v>
      </c>
    </row>
    <row r="200" spans="1:13" s="23" customFormat="1" ht="12.75" customHeight="1">
      <c r="A200" s="18" t="s">
        <v>349</v>
      </c>
      <c r="B200" s="19">
        <f>+SUMIF(CLASIFICACION!D:D,'CA EF'!A200,CLASIFICACION!G:G)</f>
        <v>0</v>
      </c>
      <c r="C200" s="20">
        <v>0</v>
      </c>
      <c r="D200" s="20">
        <v>0</v>
      </c>
      <c r="E200" s="22">
        <f>+SUMIF(CLASIFICACION!D:D,'CA EF'!A200,CLASIFICACION!H:H)</f>
        <v>252112323.75</v>
      </c>
      <c r="F200" s="22">
        <f t="shared" si="10"/>
        <v>-252112323.75</v>
      </c>
      <c r="G200" s="22">
        <f t="shared" si="9"/>
        <v>252112323.75</v>
      </c>
      <c r="H200" s="22">
        <v>0</v>
      </c>
      <c r="I200" s="22">
        <v>0</v>
      </c>
      <c r="J200" s="22">
        <v>0</v>
      </c>
      <c r="K200" s="22">
        <v>0</v>
      </c>
      <c r="L200" s="22">
        <v>0</v>
      </c>
      <c r="M200" s="22">
        <f t="shared" si="11"/>
        <v>0</v>
      </c>
    </row>
    <row r="201" spans="1:13" s="23" customFormat="1" ht="12.75" customHeight="1">
      <c r="A201" s="18" t="s">
        <v>350</v>
      </c>
      <c r="B201" s="19">
        <f>+SUMIF(CLASIFICACION!D:D,'CA EF'!A201,CLASIFICACION!G:G)</f>
        <v>0</v>
      </c>
      <c r="C201" s="20">
        <v>0</v>
      </c>
      <c r="D201" s="20">
        <v>0</v>
      </c>
      <c r="E201" s="22">
        <f>+SUMIF(CLASIFICACION!D:D,'CA EF'!A201,CLASIFICACION!H:H)</f>
        <v>252112323.75</v>
      </c>
      <c r="F201" s="22">
        <f t="shared" si="10"/>
        <v>-252112323.75</v>
      </c>
      <c r="G201" s="22">
        <f t="shared" si="9"/>
        <v>252112323.75</v>
      </c>
      <c r="H201" s="22">
        <v>0</v>
      </c>
      <c r="I201" s="22">
        <v>0</v>
      </c>
      <c r="J201" s="22">
        <v>0</v>
      </c>
      <c r="K201" s="22">
        <v>0</v>
      </c>
      <c r="L201" s="22">
        <v>0</v>
      </c>
      <c r="M201" s="22">
        <f t="shared" si="11"/>
        <v>0</v>
      </c>
    </row>
    <row r="202" spans="1:13" s="23" customFormat="1" ht="12.75" customHeight="1">
      <c r="A202" s="18" t="s">
        <v>351</v>
      </c>
      <c r="B202" s="19">
        <f>+SUMIF(CLASIFICACION!D:D,'CA EF'!A202,CLASIFICACION!G:G)</f>
        <v>0</v>
      </c>
      <c r="C202" s="20">
        <v>0</v>
      </c>
      <c r="D202" s="20">
        <v>0</v>
      </c>
      <c r="E202" s="22">
        <f>+SUMIF(CLASIFICACION!D:D,'CA EF'!A202,CLASIFICACION!H:H)</f>
        <v>252112323.75</v>
      </c>
      <c r="F202" s="22">
        <f t="shared" si="10"/>
        <v>-252112323.75</v>
      </c>
      <c r="G202" s="22">
        <f t="shared" si="9"/>
        <v>252112323.75</v>
      </c>
      <c r="H202" s="22">
        <v>0</v>
      </c>
      <c r="I202" s="22">
        <v>0</v>
      </c>
      <c r="J202" s="22">
        <v>0</v>
      </c>
      <c r="K202" s="22">
        <v>0</v>
      </c>
      <c r="L202" s="22">
        <v>0</v>
      </c>
      <c r="M202" s="22">
        <f t="shared" si="11"/>
        <v>0</v>
      </c>
    </row>
    <row r="203" spans="1:13" s="23" customFormat="1" ht="12.75" customHeight="1">
      <c r="A203" s="18" t="s">
        <v>352</v>
      </c>
      <c r="B203" s="19">
        <f>+SUMIF(CLASIFICACION!D:D,'CA EF'!A203,CLASIFICACION!G:G)</f>
        <v>0</v>
      </c>
      <c r="C203" s="20">
        <v>0</v>
      </c>
      <c r="D203" s="20">
        <v>0</v>
      </c>
      <c r="E203" s="22">
        <f>+SUMIF(CLASIFICACION!D:D,'CA EF'!A203,CLASIFICACION!H:H)</f>
        <v>252112323.75</v>
      </c>
      <c r="F203" s="22">
        <f t="shared" si="10"/>
        <v>-252112323.75</v>
      </c>
      <c r="G203" s="22">
        <f t="shared" si="9"/>
        <v>252112323.75</v>
      </c>
      <c r="H203" s="22">
        <v>0</v>
      </c>
      <c r="I203" s="22">
        <v>0</v>
      </c>
      <c r="J203" s="22">
        <v>0</v>
      </c>
      <c r="K203" s="22">
        <v>0</v>
      </c>
      <c r="L203" s="22">
        <v>0</v>
      </c>
      <c r="M203" s="22">
        <f t="shared" si="11"/>
        <v>0</v>
      </c>
    </row>
    <row r="204" spans="1:13" s="23" customFormat="1" ht="12.75" customHeight="1">
      <c r="A204" s="18" t="s">
        <v>353</v>
      </c>
      <c r="B204" s="19">
        <f>+SUMIF(CLASIFICACION!D:D,'CA EF'!A204,CLASIFICACION!G:G)</f>
        <v>0</v>
      </c>
      <c r="C204" s="20">
        <v>0</v>
      </c>
      <c r="D204" s="20">
        <v>0</v>
      </c>
      <c r="E204" s="22">
        <f>+SUMIF(CLASIFICACION!D:D,'CA EF'!A204,CLASIFICACION!H:H)</f>
        <v>252112323.75</v>
      </c>
      <c r="F204" s="22">
        <f t="shared" si="10"/>
        <v>-252112323.75</v>
      </c>
      <c r="G204" s="22">
        <f t="shared" si="9"/>
        <v>252112323.75</v>
      </c>
      <c r="H204" s="22">
        <v>0</v>
      </c>
      <c r="I204" s="22">
        <v>0</v>
      </c>
      <c r="J204" s="22">
        <v>0</v>
      </c>
      <c r="K204" s="22">
        <v>0</v>
      </c>
      <c r="L204" s="22">
        <v>0</v>
      </c>
      <c r="M204" s="22">
        <f t="shared" si="11"/>
        <v>0</v>
      </c>
    </row>
    <row r="205" spans="1:13" s="23" customFormat="1" ht="12.75" customHeight="1">
      <c r="A205" s="18" t="s">
        <v>354</v>
      </c>
      <c r="B205" s="19">
        <f>+SUMIF(CLASIFICACION!D:D,'CA EF'!A205,CLASIFICACION!G:G)</f>
        <v>0</v>
      </c>
      <c r="C205" s="20">
        <v>0</v>
      </c>
      <c r="D205" s="20">
        <v>0</v>
      </c>
      <c r="E205" s="22">
        <f>+SUMIF(CLASIFICACION!D:D,'CA EF'!A205,CLASIFICACION!H:H)</f>
        <v>252112323.75</v>
      </c>
      <c r="F205" s="22">
        <f t="shared" si="10"/>
        <v>-252112323.75</v>
      </c>
      <c r="G205" s="22">
        <f t="shared" ref="G205:G263" si="12">-F205</f>
        <v>252112323.75</v>
      </c>
      <c r="H205" s="22">
        <v>0</v>
      </c>
      <c r="I205" s="22">
        <v>0</v>
      </c>
      <c r="J205" s="22">
        <v>0</v>
      </c>
      <c r="K205" s="22">
        <v>0</v>
      </c>
      <c r="L205" s="22">
        <v>0</v>
      </c>
      <c r="M205" s="22">
        <f t="shared" si="11"/>
        <v>0</v>
      </c>
    </row>
    <row r="206" spans="1:13" s="23" customFormat="1" ht="12.75" customHeight="1">
      <c r="A206" s="18" t="s">
        <v>355</v>
      </c>
      <c r="B206" s="19">
        <f>+SUMIF(CLASIFICACION!D:D,'CA EF'!A206,CLASIFICACION!G:G)</f>
        <v>0</v>
      </c>
      <c r="C206" s="20">
        <v>0</v>
      </c>
      <c r="D206" s="20">
        <v>0</v>
      </c>
      <c r="E206" s="22">
        <f>+SUMIF(CLASIFICACION!D:D,'CA EF'!A206,CLASIFICACION!H:H)</f>
        <v>252112323.75</v>
      </c>
      <c r="F206" s="22">
        <f t="shared" si="10"/>
        <v>-252112323.75</v>
      </c>
      <c r="G206" s="22">
        <f t="shared" si="12"/>
        <v>252112323.75</v>
      </c>
      <c r="H206" s="22">
        <v>0</v>
      </c>
      <c r="I206" s="22">
        <v>0</v>
      </c>
      <c r="J206" s="22">
        <v>0</v>
      </c>
      <c r="K206" s="22">
        <v>0</v>
      </c>
      <c r="L206" s="22">
        <v>0</v>
      </c>
      <c r="M206" s="22">
        <f t="shared" si="11"/>
        <v>0</v>
      </c>
    </row>
    <row r="207" spans="1:13" s="23" customFormat="1" ht="12.75" customHeight="1">
      <c r="A207" s="18" t="s">
        <v>356</v>
      </c>
      <c r="B207" s="19">
        <f>+SUMIF(CLASIFICACION!D:D,'CA EF'!A207,CLASIFICACION!G:G)</f>
        <v>0</v>
      </c>
      <c r="C207" s="20">
        <v>0</v>
      </c>
      <c r="D207" s="20">
        <v>0</v>
      </c>
      <c r="E207" s="22">
        <f>+SUMIF(CLASIFICACION!D:D,'CA EF'!A207,CLASIFICACION!H:H)</f>
        <v>252112323.75</v>
      </c>
      <c r="F207" s="22">
        <f t="shared" si="10"/>
        <v>-252112323.75</v>
      </c>
      <c r="G207" s="22">
        <f t="shared" si="12"/>
        <v>252112323.75</v>
      </c>
      <c r="H207" s="22">
        <v>0</v>
      </c>
      <c r="I207" s="22">
        <v>0</v>
      </c>
      <c r="J207" s="22">
        <v>0</v>
      </c>
      <c r="K207" s="22">
        <v>0</v>
      </c>
      <c r="L207" s="22">
        <v>0</v>
      </c>
      <c r="M207" s="22">
        <f t="shared" si="11"/>
        <v>0</v>
      </c>
    </row>
    <row r="208" spans="1:13" s="23" customFormat="1" ht="12.75" customHeight="1">
      <c r="A208" s="18" t="s">
        <v>455</v>
      </c>
      <c r="B208" s="19">
        <f>+SUMIF(CLASIFICACION!D:D,'CA EF'!A208,CLASIFICACION!G:G)</f>
        <v>0</v>
      </c>
      <c r="C208" s="20">
        <v>0</v>
      </c>
      <c r="D208" s="20">
        <v>0</v>
      </c>
      <c r="E208" s="22">
        <f>+SUMIF(CLASIFICACION!D:D,'CA EF'!A208,CLASIFICACION!H:H)</f>
        <v>522420302.10000002</v>
      </c>
      <c r="F208" s="22">
        <f t="shared" si="10"/>
        <v>-522420302.10000002</v>
      </c>
      <c r="G208" s="22">
        <f t="shared" si="12"/>
        <v>522420302.10000002</v>
      </c>
      <c r="H208" s="22">
        <v>0</v>
      </c>
      <c r="I208" s="22">
        <v>0</v>
      </c>
      <c r="J208" s="22">
        <v>0</v>
      </c>
      <c r="K208" s="22">
        <v>0</v>
      </c>
      <c r="L208" s="22">
        <v>0</v>
      </c>
      <c r="M208" s="22">
        <f t="shared" si="11"/>
        <v>0</v>
      </c>
    </row>
    <row r="209" spans="1:13" s="23" customFormat="1" ht="12.75" customHeight="1">
      <c r="A209" s="18" t="s">
        <v>477</v>
      </c>
      <c r="B209" s="19">
        <f>+SUMIF(CLASIFICACION!D:D,'CA EF'!A209,CLASIFICACION!G:G)</f>
        <v>503564279.62</v>
      </c>
      <c r="C209" s="20">
        <v>0</v>
      </c>
      <c r="D209" s="20">
        <v>0</v>
      </c>
      <c r="E209" s="22">
        <f>+SUMIF(CLASIFICACION!D:D,'CA EF'!A209,CLASIFICACION!H:H)</f>
        <v>512212307.14999998</v>
      </c>
      <c r="F209" s="22">
        <f t="shared" si="10"/>
        <v>-8648027.5299999714</v>
      </c>
      <c r="G209" s="22">
        <f t="shared" si="12"/>
        <v>8648027.5299999714</v>
      </c>
      <c r="H209" s="22">
        <v>0</v>
      </c>
      <c r="I209" s="22">
        <v>0</v>
      </c>
      <c r="J209" s="22">
        <v>0</v>
      </c>
      <c r="K209" s="22">
        <v>0</v>
      </c>
      <c r="L209" s="22">
        <v>0</v>
      </c>
      <c r="M209" s="22">
        <f t="shared" si="11"/>
        <v>0</v>
      </c>
    </row>
    <row r="210" spans="1:13" s="23" customFormat="1" ht="12.75" customHeight="1">
      <c r="A210" s="18" t="s">
        <v>478</v>
      </c>
      <c r="B210" s="19">
        <f>+SUMIF(CLASIFICACION!D:D,'CA EF'!A210,CLASIFICACION!G:G)</f>
        <v>503529740.32999998</v>
      </c>
      <c r="C210" s="20">
        <v>0</v>
      </c>
      <c r="D210" s="20">
        <v>0</v>
      </c>
      <c r="E210" s="22">
        <f>+SUMIF(CLASIFICACION!D:D,'CA EF'!A210,CLASIFICACION!H:H)</f>
        <v>512173717.43000001</v>
      </c>
      <c r="F210" s="22">
        <f t="shared" si="10"/>
        <v>-8643977.1000000238</v>
      </c>
      <c r="G210" s="22">
        <f t="shared" si="12"/>
        <v>8643977.1000000238</v>
      </c>
      <c r="H210" s="22">
        <v>0</v>
      </c>
      <c r="I210" s="22">
        <v>0</v>
      </c>
      <c r="J210" s="22">
        <v>0</v>
      </c>
      <c r="K210" s="22">
        <v>0</v>
      </c>
      <c r="L210" s="22">
        <v>0</v>
      </c>
      <c r="M210" s="22">
        <f t="shared" si="11"/>
        <v>0</v>
      </c>
    </row>
    <row r="211" spans="1:13" s="23" customFormat="1" ht="12.75" customHeight="1">
      <c r="A211" s="18" t="s">
        <v>479</v>
      </c>
      <c r="B211" s="19">
        <f>+SUMIF(CLASIFICACION!D:D,'CA EF'!A211,CLASIFICACION!G:G)</f>
        <v>503529740.32999998</v>
      </c>
      <c r="C211" s="20">
        <v>0</v>
      </c>
      <c r="D211" s="20">
        <v>0</v>
      </c>
      <c r="E211" s="22">
        <f>+SUMIF(CLASIFICACION!D:D,'CA EF'!A211,CLASIFICACION!H:H)</f>
        <v>512173717.43000001</v>
      </c>
      <c r="F211" s="22">
        <f t="shared" si="10"/>
        <v>-8643977.1000000238</v>
      </c>
      <c r="G211" s="22">
        <f t="shared" si="12"/>
        <v>8643977.1000000238</v>
      </c>
      <c r="H211" s="22">
        <v>0</v>
      </c>
      <c r="I211" s="22">
        <v>0</v>
      </c>
      <c r="J211" s="22">
        <v>0</v>
      </c>
      <c r="K211" s="22">
        <v>0</v>
      </c>
      <c r="L211" s="22">
        <v>0</v>
      </c>
      <c r="M211" s="22">
        <f t="shared" si="11"/>
        <v>0</v>
      </c>
    </row>
    <row r="212" spans="1:13" s="23" customFormat="1" ht="12.75" customHeight="1">
      <c r="A212" s="18" t="s">
        <v>480</v>
      </c>
      <c r="B212" s="19">
        <f>+SUMIF(CLASIFICACION!D:D,'CA EF'!A212,CLASIFICACION!G:G)</f>
        <v>503529740.32999998</v>
      </c>
      <c r="C212" s="20">
        <v>0</v>
      </c>
      <c r="D212" s="20">
        <v>0</v>
      </c>
      <c r="E212" s="22">
        <f>+SUMIF(CLASIFICACION!D:D,'CA EF'!A212,CLASIFICACION!H:H)</f>
        <v>512173717.43000001</v>
      </c>
      <c r="F212" s="22">
        <f t="shared" si="10"/>
        <v>-8643977.1000000238</v>
      </c>
      <c r="G212" s="22">
        <f t="shared" si="12"/>
        <v>8643977.1000000238</v>
      </c>
      <c r="H212" s="22">
        <v>0</v>
      </c>
      <c r="I212" s="22">
        <v>0</v>
      </c>
      <c r="J212" s="22">
        <v>0</v>
      </c>
      <c r="K212" s="22">
        <v>0</v>
      </c>
      <c r="L212" s="22">
        <v>0</v>
      </c>
      <c r="M212" s="22">
        <f t="shared" si="11"/>
        <v>0</v>
      </c>
    </row>
    <row r="213" spans="1:13" s="23" customFormat="1" ht="12.75" customHeight="1">
      <c r="A213" s="18" t="s">
        <v>456</v>
      </c>
      <c r="B213" s="19">
        <f>+SUMIF(CLASIFICACION!D:D,'CA EF'!A213,CLASIFICACION!G:G)</f>
        <v>5041287974.5</v>
      </c>
      <c r="C213" s="20">
        <v>0</v>
      </c>
      <c r="D213" s="20">
        <v>0</v>
      </c>
      <c r="E213" s="22">
        <f>+SUMIF(CLASIFICACION!D:D,'CA EF'!A213,CLASIFICACION!H:H)</f>
        <v>5049434107</v>
      </c>
      <c r="F213" s="22">
        <f t="shared" si="10"/>
        <v>-8146132.5</v>
      </c>
      <c r="G213" s="22">
        <f t="shared" si="12"/>
        <v>8146132.5</v>
      </c>
      <c r="H213" s="22">
        <v>0</v>
      </c>
      <c r="I213" s="22">
        <v>0</v>
      </c>
      <c r="J213" s="22">
        <v>0</v>
      </c>
      <c r="K213" s="22">
        <v>0</v>
      </c>
      <c r="L213" s="22">
        <v>0</v>
      </c>
      <c r="M213" s="22">
        <f t="shared" si="11"/>
        <v>0</v>
      </c>
    </row>
    <row r="214" spans="1:13" s="23" customFormat="1" ht="12.75" customHeight="1">
      <c r="A214" s="18" t="s">
        <v>457</v>
      </c>
      <c r="B214" s="19">
        <f>+SUMIF(CLASIFICACION!D:D,'CA EF'!A214,CLASIFICACION!G:G)</f>
        <v>5041184478.5</v>
      </c>
      <c r="C214" s="20">
        <v>0</v>
      </c>
      <c r="D214" s="20">
        <v>0</v>
      </c>
      <c r="E214" s="22">
        <f>+SUMIF(CLASIFICACION!D:D,'CA EF'!A214,CLASIFICACION!H:H)</f>
        <v>5049270123.5</v>
      </c>
      <c r="F214" s="22">
        <f t="shared" si="10"/>
        <v>-8085645</v>
      </c>
      <c r="G214" s="22">
        <f t="shared" si="12"/>
        <v>8085645</v>
      </c>
      <c r="H214" s="22">
        <v>0</v>
      </c>
      <c r="I214" s="22">
        <v>0</v>
      </c>
      <c r="J214" s="22">
        <v>0</v>
      </c>
      <c r="K214" s="22">
        <v>0</v>
      </c>
      <c r="L214" s="22">
        <v>0</v>
      </c>
      <c r="M214" s="22">
        <f t="shared" si="11"/>
        <v>0</v>
      </c>
    </row>
    <row r="215" spans="1:13" s="23" customFormat="1" ht="12.75" customHeight="1">
      <c r="A215" s="18" t="s">
        <v>458</v>
      </c>
      <c r="B215" s="19">
        <f>+SUMIF(CLASIFICACION!D:D,'CA EF'!A215,CLASIFICACION!G:G)</f>
        <v>516858081.5</v>
      </c>
      <c r="C215" s="20">
        <v>0</v>
      </c>
      <c r="D215" s="20">
        <v>0</v>
      </c>
      <c r="E215" s="22">
        <f>+SUMIF(CLASIFICACION!D:D,'CA EF'!A215,CLASIFICACION!H:H)</f>
        <v>509018468.39999998</v>
      </c>
      <c r="F215" s="22">
        <f t="shared" si="10"/>
        <v>7839613.1000000238</v>
      </c>
      <c r="G215" s="22">
        <f t="shared" si="12"/>
        <v>-7839613.1000000238</v>
      </c>
      <c r="H215" s="22">
        <v>0</v>
      </c>
      <c r="I215" s="22">
        <v>0</v>
      </c>
      <c r="J215" s="22">
        <v>0</v>
      </c>
      <c r="K215" s="22">
        <v>0</v>
      </c>
      <c r="L215" s="22">
        <v>0</v>
      </c>
      <c r="M215" s="22">
        <f t="shared" si="11"/>
        <v>0</v>
      </c>
    </row>
    <row r="216" spans="1:13" s="23" customFormat="1" ht="12.75" customHeight="1">
      <c r="A216" s="18" t="s">
        <v>459</v>
      </c>
      <c r="B216" s="19">
        <f>+SUMIF(CLASIFICACION!D:D,'CA EF'!A216,CLASIFICACION!G:G)</f>
        <v>516858081.5</v>
      </c>
      <c r="C216" s="20">
        <v>0</v>
      </c>
      <c r="D216" s="20">
        <v>0</v>
      </c>
      <c r="E216" s="22">
        <f>+SUMIF(CLASIFICACION!D:D,'CA EF'!A216,CLASIFICACION!H:H)</f>
        <v>509018468.39999998</v>
      </c>
      <c r="F216" s="22">
        <f t="shared" si="10"/>
        <v>7839613.1000000238</v>
      </c>
      <c r="G216" s="22">
        <f t="shared" si="12"/>
        <v>-7839613.1000000238</v>
      </c>
      <c r="H216" s="22">
        <v>0</v>
      </c>
      <c r="I216" s="22">
        <v>0</v>
      </c>
      <c r="J216" s="22">
        <v>0</v>
      </c>
      <c r="K216" s="22">
        <v>0</v>
      </c>
      <c r="L216" s="22">
        <v>0</v>
      </c>
      <c r="M216" s="22">
        <f t="shared" si="11"/>
        <v>0</v>
      </c>
    </row>
    <row r="217" spans="1:13" s="23" customFormat="1" ht="12.75" customHeight="1">
      <c r="A217" s="18" t="s">
        <v>481</v>
      </c>
      <c r="B217" s="19">
        <f>+SUMIF(CLASIFICACION!D:D,'CA EF'!A217,CLASIFICACION!G:G)</f>
        <v>0</v>
      </c>
      <c r="C217" s="20">
        <v>0</v>
      </c>
      <c r="D217" s="20">
        <v>0</v>
      </c>
      <c r="E217" s="22">
        <f>+SUMIF(CLASIFICACION!D:D,'CA EF'!A217,CLASIFICACION!H:H)</f>
        <v>500060434.58999997</v>
      </c>
      <c r="F217" s="22">
        <f t="shared" si="10"/>
        <v>-500060434.58999997</v>
      </c>
      <c r="G217" s="22">
        <f t="shared" si="12"/>
        <v>500060434.58999997</v>
      </c>
      <c r="H217" s="22">
        <v>0</v>
      </c>
      <c r="I217" s="22">
        <v>0</v>
      </c>
      <c r="J217" s="22">
        <v>0</v>
      </c>
      <c r="K217" s="22">
        <v>0</v>
      </c>
      <c r="L217" s="22">
        <v>0</v>
      </c>
      <c r="M217" s="22">
        <f t="shared" si="11"/>
        <v>0</v>
      </c>
    </row>
    <row r="218" spans="1:13" s="23" customFormat="1" ht="12.75" customHeight="1">
      <c r="A218" s="18" t="s">
        <v>482</v>
      </c>
      <c r="B218" s="19">
        <f>+SUMIF(CLASIFICACION!D:D,'CA EF'!A218,CLASIFICACION!G:G)</f>
        <v>250760480.92999998</v>
      </c>
      <c r="C218" s="20">
        <v>0</v>
      </c>
      <c r="D218" s="20">
        <v>0</v>
      </c>
      <c r="E218" s="22">
        <f>+SUMIF(CLASIFICACION!D:D,'CA EF'!A218,CLASIFICACION!H:H)</f>
        <v>250761549.47999999</v>
      </c>
      <c r="F218" s="22">
        <f t="shared" si="10"/>
        <v>-1068.5500000119209</v>
      </c>
      <c r="G218" s="22">
        <f t="shared" si="12"/>
        <v>1068.5500000119209</v>
      </c>
      <c r="H218" s="22">
        <v>0</v>
      </c>
      <c r="I218" s="22">
        <v>0</v>
      </c>
      <c r="J218" s="22">
        <v>0</v>
      </c>
      <c r="K218" s="22">
        <v>0</v>
      </c>
      <c r="L218" s="22">
        <v>0</v>
      </c>
      <c r="M218" s="22">
        <f t="shared" si="11"/>
        <v>0</v>
      </c>
    </row>
    <row r="219" spans="1:13" s="23" customFormat="1" ht="12.75" customHeight="1">
      <c r="A219" s="18" t="s">
        <v>483</v>
      </c>
      <c r="B219" s="19">
        <f>+SUMIF(CLASIFICACION!D:D,'CA EF'!A219,CLASIFICACION!G:G)</f>
        <v>250760480.92999998</v>
      </c>
      <c r="C219" s="20">
        <v>0</v>
      </c>
      <c r="D219" s="20">
        <v>0</v>
      </c>
      <c r="E219" s="22">
        <f>+SUMIF(CLASIFICACION!D:D,'CA EF'!A219,CLASIFICACION!H:H)</f>
        <v>250761549.47999999</v>
      </c>
      <c r="F219" s="22">
        <f t="shared" si="10"/>
        <v>-1068.5500000119209</v>
      </c>
      <c r="G219" s="22">
        <f t="shared" si="12"/>
        <v>1068.5500000119209</v>
      </c>
      <c r="H219" s="22">
        <v>0</v>
      </c>
      <c r="I219" s="22">
        <v>0</v>
      </c>
      <c r="J219" s="22">
        <v>0</v>
      </c>
      <c r="K219" s="22">
        <v>0</v>
      </c>
      <c r="L219" s="22">
        <v>0</v>
      </c>
      <c r="M219" s="22">
        <f t="shared" si="11"/>
        <v>0</v>
      </c>
    </row>
    <row r="220" spans="1:13" s="23" customFormat="1" ht="12.75" customHeight="1">
      <c r="A220" s="18" t="s">
        <v>484</v>
      </c>
      <c r="B220" s="19">
        <f>+SUMIF(CLASIFICACION!D:D,'CA EF'!A220,CLASIFICACION!G:G)</f>
        <v>250760480.92999998</v>
      </c>
      <c r="C220" s="20">
        <v>0</v>
      </c>
      <c r="D220" s="20">
        <v>0</v>
      </c>
      <c r="E220" s="22">
        <f>+SUMIF(CLASIFICACION!D:D,'CA EF'!A220,CLASIFICACION!H:H)</f>
        <v>250761549.47999999</v>
      </c>
      <c r="F220" s="22">
        <f t="shared" si="10"/>
        <v>-1068.5500000119209</v>
      </c>
      <c r="G220" s="22">
        <f t="shared" si="12"/>
        <v>1068.5500000119209</v>
      </c>
      <c r="H220" s="22">
        <v>0</v>
      </c>
      <c r="I220" s="22">
        <v>0</v>
      </c>
      <c r="J220" s="22">
        <v>0</v>
      </c>
      <c r="K220" s="22">
        <v>0</v>
      </c>
      <c r="L220" s="22">
        <v>0</v>
      </c>
      <c r="M220" s="22">
        <f t="shared" si="11"/>
        <v>0</v>
      </c>
    </row>
    <row r="221" spans="1:13" s="23" customFormat="1" ht="12.75" customHeight="1">
      <c r="A221" s="18" t="s">
        <v>485</v>
      </c>
      <c r="B221" s="19">
        <f>+SUMIF(CLASIFICACION!D:D,'CA EF'!A221,CLASIFICACION!G:G)</f>
        <v>250760480.92999998</v>
      </c>
      <c r="C221" s="20">
        <v>0</v>
      </c>
      <c r="D221" s="20">
        <v>0</v>
      </c>
      <c r="E221" s="22">
        <f>+SUMIF(CLASIFICACION!D:D,'CA EF'!A221,CLASIFICACION!H:H)</f>
        <v>250761549.47999999</v>
      </c>
      <c r="F221" s="22">
        <f t="shared" si="10"/>
        <v>-1068.5500000119209</v>
      </c>
      <c r="G221" s="22">
        <f t="shared" si="12"/>
        <v>1068.5500000119209</v>
      </c>
      <c r="H221" s="22">
        <v>0</v>
      </c>
      <c r="I221" s="22">
        <v>0</v>
      </c>
      <c r="J221" s="22">
        <v>0</v>
      </c>
      <c r="K221" s="22">
        <v>0</v>
      </c>
      <c r="L221" s="22">
        <v>0</v>
      </c>
      <c r="M221" s="22">
        <f t="shared" si="11"/>
        <v>0</v>
      </c>
    </row>
    <row r="222" spans="1:13" s="23" customFormat="1" ht="12.75" customHeight="1">
      <c r="A222" s="18" t="s">
        <v>486</v>
      </c>
      <c r="B222" s="19">
        <f>+SUMIF(CLASIFICACION!D:D,'CA EF'!A222,CLASIFICACION!G:G)</f>
        <v>250760480.92999998</v>
      </c>
      <c r="C222" s="20">
        <v>0</v>
      </c>
      <c r="D222" s="20">
        <v>0</v>
      </c>
      <c r="E222" s="22">
        <f>+SUMIF(CLASIFICACION!D:D,'CA EF'!A222,CLASIFICACION!H:H)</f>
        <v>250761549.47999999</v>
      </c>
      <c r="F222" s="22">
        <f t="shared" si="10"/>
        <v>-1068.5500000119209</v>
      </c>
      <c r="G222" s="22">
        <f t="shared" si="12"/>
        <v>1068.5500000119209</v>
      </c>
      <c r="H222" s="22">
        <v>0</v>
      </c>
      <c r="I222" s="22">
        <v>0</v>
      </c>
      <c r="J222" s="22">
        <v>0</v>
      </c>
      <c r="K222" s="22">
        <v>0</v>
      </c>
      <c r="L222" s="22">
        <v>0</v>
      </c>
      <c r="M222" s="22">
        <f t="shared" si="11"/>
        <v>0</v>
      </c>
    </row>
    <row r="223" spans="1:13" s="23" customFormat="1" ht="12.75" customHeight="1">
      <c r="A223" s="18" t="s">
        <v>487</v>
      </c>
      <c r="B223" s="19">
        <f>+SUMIF(CLASIFICACION!D:D,'CA EF'!A223,CLASIFICACION!G:G)</f>
        <v>250760480.92999998</v>
      </c>
      <c r="C223" s="20">
        <v>0</v>
      </c>
      <c r="D223" s="20">
        <v>0</v>
      </c>
      <c r="E223" s="22">
        <f>+SUMIF(CLASIFICACION!D:D,'CA EF'!A223,CLASIFICACION!H:H)</f>
        <v>250761549.47999999</v>
      </c>
      <c r="F223" s="22">
        <f t="shared" si="10"/>
        <v>-1068.5500000119209</v>
      </c>
      <c r="G223" s="22">
        <f t="shared" si="12"/>
        <v>1068.5500000119209</v>
      </c>
      <c r="H223" s="22">
        <v>0</v>
      </c>
      <c r="I223" s="22">
        <v>0</v>
      </c>
      <c r="J223" s="22">
        <v>0</v>
      </c>
      <c r="K223" s="22">
        <v>0</v>
      </c>
      <c r="L223" s="22">
        <v>0</v>
      </c>
      <c r="M223" s="22">
        <f t="shared" si="11"/>
        <v>0</v>
      </c>
    </row>
    <row r="224" spans="1:13" s="23" customFormat="1" ht="12.75" customHeight="1">
      <c r="A224" s="18" t="s">
        <v>488</v>
      </c>
      <c r="B224" s="19">
        <f>+SUMIF(CLASIFICACION!D:D,'CA EF'!A224,CLASIFICACION!G:G)</f>
        <v>250760480.92999998</v>
      </c>
      <c r="C224" s="20">
        <v>0</v>
      </c>
      <c r="D224" s="20">
        <v>0</v>
      </c>
      <c r="E224" s="22">
        <f>+SUMIF(CLASIFICACION!D:D,'CA EF'!A224,CLASIFICACION!H:H)</f>
        <v>250761549.47999999</v>
      </c>
      <c r="F224" s="22">
        <f t="shared" si="10"/>
        <v>-1068.5500000119209</v>
      </c>
      <c r="G224" s="22">
        <f t="shared" si="12"/>
        <v>1068.5500000119209</v>
      </c>
      <c r="H224" s="22">
        <v>0</v>
      </c>
      <c r="I224" s="22">
        <v>0</v>
      </c>
      <c r="J224" s="22">
        <v>0</v>
      </c>
      <c r="K224" s="22">
        <v>0</v>
      </c>
      <c r="L224" s="22">
        <v>0</v>
      </c>
      <c r="M224" s="22">
        <f t="shared" si="11"/>
        <v>0</v>
      </c>
    </row>
    <row r="225" spans="1:13" s="23" customFormat="1" ht="12.75" customHeight="1">
      <c r="A225" s="18" t="s">
        <v>489</v>
      </c>
      <c r="B225" s="19">
        <f>+SUMIF(CLASIFICACION!D:D,'CA EF'!A225,CLASIFICACION!G:G)</f>
        <v>250760480.92999998</v>
      </c>
      <c r="C225" s="20">
        <v>0</v>
      </c>
      <c r="D225" s="20">
        <v>0</v>
      </c>
      <c r="E225" s="22">
        <f>+SUMIF(CLASIFICACION!D:D,'CA EF'!A225,CLASIFICACION!H:H)</f>
        <v>250761549.47999999</v>
      </c>
      <c r="F225" s="22">
        <f t="shared" si="10"/>
        <v>-1068.5500000119209</v>
      </c>
      <c r="G225" s="22">
        <f t="shared" si="12"/>
        <v>1068.5500000119209</v>
      </c>
      <c r="H225" s="22">
        <v>0</v>
      </c>
      <c r="I225" s="22">
        <v>0</v>
      </c>
      <c r="J225" s="22">
        <v>0</v>
      </c>
      <c r="K225" s="22">
        <v>0</v>
      </c>
      <c r="L225" s="22">
        <v>0</v>
      </c>
      <c r="M225" s="22">
        <f t="shared" si="11"/>
        <v>0</v>
      </c>
    </row>
    <row r="226" spans="1:13" s="23" customFormat="1" ht="12.75" customHeight="1">
      <c r="A226" s="18" t="s">
        <v>490</v>
      </c>
      <c r="B226" s="19">
        <f>+SUMIF(CLASIFICACION!D:D,'CA EF'!A226,CLASIFICACION!G:G)</f>
        <v>250760480.92999998</v>
      </c>
      <c r="C226" s="20">
        <v>0</v>
      </c>
      <c r="D226" s="20">
        <v>0</v>
      </c>
      <c r="E226" s="22">
        <f>+SUMIF(CLASIFICACION!D:D,'CA EF'!A226,CLASIFICACION!H:H)</f>
        <v>250761549.47999999</v>
      </c>
      <c r="F226" s="22">
        <f t="shared" si="10"/>
        <v>-1068.5500000119209</v>
      </c>
      <c r="G226" s="22">
        <f t="shared" si="12"/>
        <v>1068.5500000119209</v>
      </c>
      <c r="H226" s="22">
        <v>0</v>
      </c>
      <c r="I226" s="22">
        <v>0</v>
      </c>
      <c r="J226" s="22">
        <v>0</v>
      </c>
      <c r="K226" s="22">
        <v>0</v>
      </c>
      <c r="L226" s="22">
        <v>0</v>
      </c>
      <c r="M226" s="22">
        <f t="shared" si="11"/>
        <v>0</v>
      </c>
    </row>
    <row r="227" spans="1:13" s="23" customFormat="1" ht="12.75" customHeight="1">
      <c r="A227" s="18" t="s">
        <v>491</v>
      </c>
      <c r="B227" s="19">
        <f>+SUMIF(CLASIFICACION!D:D,'CA EF'!A227,CLASIFICACION!G:G)</f>
        <v>250760480.92999998</v>
      </c>
      <c r="C227" s="20">
        <v>0</v>
      </c>
      <c r="D227" s="20">
        <v>0</v>
      </c>
      <c r="E227" s="22">
        <f>+SUMIF(CLASIFICACION!D:D,'CA EF'!A227,CLASIFICACION!H:H)</f>
        <v>250761549.47999999</v>
      </c>
      <c r="F227" s="22">
        <f t="shared" si="10"/>
        <v>-1068.5500000119209</v>
      </c>
      <c r="G227" s="22">
        <f t="shared" si="12"/>
        <v>1068.5500000119209</v>
      </c>
      <c r="H227" s="22">
        <v>0</v>
      </c>
      <c r="I227" s="22">
        <v>0</v>
      </c>
      <c r="J227" s="22">
        <v>0</v>
      </c>
      <c r="K227" s="22">
        <v>0</v>
      </c>
      <c r="L227" s="22">
        <v>0</v>
      </c>
      <c r="M227" s="22">
        <f t="shared" si="11"/>
        <v>0</v>
      </c>
    </row>
    <row r="228" spans="1:13" s="23" customFormat="1" ht="12.75" customHeight="1">
      <c r="A228" s="18" t="s">
        <v>492</v>
      </c>
      <c r="B228" s="19">
        <f>+SUMIF(CLASIFICACION!D:D,'CA EF'!A228,CLASIFICACION!G:G)</f>
        <v>250760480.92999998</v>
      </c>
      <c r="C228" s="20">
        <v>0</v>
      </c>
      <c r="D228" s="20">
        <v>0</v>
      </c>
      <c r="E228" s="22">
        <f>+SUMIF(CLASIFICACION!D:D,'CA EF'!A228,CLASIFICACION!H:H)</f>
        <v>250761549.47999999</v>
      </c>
      <c r="F228" s="22">
        <f t="shared" si="10"/>
        <v>-1068.5500000119209</v>
      </c>
      <c r="G228" s="22">
        <f t="shared" si="12"/>
        <v>1068.5500000119209</v>
      </c>
      <c r="H228" s="22">
        <v>0</v>
      </c>
      <c r="I228" s="22">
        <v>0</v>
      </c>
      <c r="J228" s="22">
        <v>0</v>
      </c>
      <c r="K228" s="22">
        <v>0</v>
      </c>
      <c r="L228" s="22">
        <v>0</v>
      </c>
      <c r="M228" s="22">
        <f t="shared" si="11"/>
        <v>0</v>
      </c>
    </row>
    <row r="229" spans="1:13" s="23" customFormat="1" ht="12.75" customHeight="1">
      <c r="A229" s="18" t="s">
        <v>493</v>
      </c>
      <c r="B229" s="19">
        <f>+SUMIF(CLASIFICACION!D:D,'CA EF'!A229,CLASIFICACION!G:G)</f>
        <v>250760480.92999998</v>
      </c>
      <c r="C229" s="20">
        <v>0</v>
      </c>
      <c r="D229" s="20">
        <v>0</v>
      </c>
      <c r="E229" s="22">
        <f>+SUMIF(CLASIFICACION!D:D,'CA EF'!A229,CLASIFICACION!H:H)</f>
        <v>250761549.47999999</v>
      </c>
      <c r="F229" s="22">
        <f t="shared" si="10"/>
        <v>-1068.5500000119209</v>
      </c>
      <c r="G229" s="22">
        <f t="shared" si="12"/>
        <v>1068.5500000119209</v>
      </c>
      <c r="H229" s="22">
        <v>0</v>
      </c>
      <c r="I229" s="22">
        <v>0</v>
      </c>
      <c r="J229" s="22">
        <v>0</v>
      </c>
      <c r="K229" s="22">
        <v>0</v>
      </c>
      <c r="L229" s="22">
        <v>0</v>
      </c>
      <c r="M229" s="22">
        <f t="shared" si="11"/>
        <v>0</v>
      </c>
    </row>
    <row r="230" spans="1:13" s="23" customFormat="1" ht="12.75" customHeight="1">
      <c r="A230" s="18" t="s">
        <v>494</v>
      </c>
      <c r="B230" s="19">
        <f>+SUMIF(CLASIFICACION!D:D,'CA EF'!A230,CLASIFICACION!G:G)</f>
        <v>140537240.12</v>
      </c>
      <c r="C230" s="20">
        <v>0</v>
      </c>
      <c r="D230" s="20">
        <v>0</v>
      </c>
      <c r="E230" s="22">
        <f>+SUMIF(CLASIFICACION!D:D,'CA EF'!A230,CLASIFICACION!H:H)</f>
        <v>140574593.81</v>
      </c>
      <c r="F230" s="22">
        <f t="shared" si="10"/>
        <v>-37353.689999997616</v>
      </c>
      <c r="G230" s="22">
        <f t="shared" si="12"/>
        <v>37353.689999997616</v>
      </c>
      <c r="H230" s="22">
        <v>0</v>
      </c>
      <c r="I230" s="22">
        <v>0</v>
      </c>
      <c r="J230" s="22">
        <v>0</v>
      </c>
      <c r="K230" s="22">
        <v>0</v>
      </c>
      <c r="L230" s="22">
        <v>0</v>
      </c>
      <c r="M230" s="22">
        <f t="shared" si="11"/>
        <v>0</v>
      </c>
    </row>
    <row r="231" spans="1:13" s="23" customFormat="1" ht="12.75" customHeight="1">
      <c r="A231" s="18" t="s">
        <v>495</v>
      </c>
      <c r="B231" s="19">
        <f>+SUMIF(CLASIFICACION!D:D,'CA EF'!A231,CLASIFICACION!G:G)</f>
        <v>100850504.59</v>
      </c>
      <c r="C231" s="20">
        <v>0</v>
      </c>
      <c r="D231" s="20">
        <v>0</v>
      </c>
      <c r="E231" s="22">
        <f>+SUMIF(CLASIFICACION!D:D,'CA EF'!A231,CLASIFICACION!H:H)</f>
        <v>100989738.64</v>
      </c>
      <c r="F231" s="22">
        <f t="shared" si="10"/>
        <v>-139234.04999999702</v>
      </c>
      <c r="G231" s="22">
        <f t="shared" si="12"/>
        <v>139234.04999999702</v>
      </c>
      <c r="H231" s="22">
        <v>0</v>
      </c>
      <c r="I231" s="22">
        <v>0</v>
      </c>
      <c r="J231" s="22">
        <v>0</v>
      </c>
      <c r="K231" s="22">
        <v>0</v>
      </c>
      <c r="L231" s="22">
        <v>0</v>
      </c>
      <c r="M231" s="22">
        <f t="shared" si="11"/>
        <v>0</v>
      </c>
    </row>
    <row r="232" spans="1:13" s="23" customFormat="1" ht="12.75" customHeight="1">
      <c r="A232" s="18" t="s">
        <v>496</v>
      </c>
      <c r="B232" s="19">
        <f>+SUMIF(CLASIFICACION!D:D,'CA EF'!A232,CLASIFICACION!G:G)</f>
        <v>60128491.649999999</v>
      </c>
      <c r="C232" s="20">
        <v>0</v>
      </c>
      <c r="D232" s="20">
        <v>0</v>
      </c>
      <c r="E232" s="22">
        <f>+SUMIF(CLASIFICACION!D:D,'CA EF'!A232,CLASIFICACION!H:H)</f>
        <v>60332656.909999996</v>
      </c>
      <c r="F232" s="22">
        <f t="shared" si="10"/>
        <v>-204165.25999999791</v>
      </c>
      <c r="G232" s="22">
        <f t="shared" si="12"/>
        <v>204165.25999999791</v>
      </c>
      <c r="H232" s="22">
        <v>0</v>
      </c>
      <c r="I232" s="22">
        <v>0</v>
      </c>
      <c r="J232" s="22">
        <v>0</v>
      </c>
      <c r="K232" s="22">
        <v>0</v>
      </c>
      <c r="L232" s="22">
        <v>0</v>
      </c>
      <c r="M232" s="22">
        <f t="shared" si="11"/>
        <v>0</v>
      </c>
    </row>
    <row r="233" spans="1:13" s="23" customFormat="1" ht="12.75" customHeight="1">
      <c r="A233" s="18" t="s">
        <v>497</v>
      </c>
      <c r="B233" s="19">
        <f>+SUMIF(CLASIFICACION!D:D,'CA EF'!A233,CLASIFICACION!G:G)</f>
        <v>40218768.490000002</v>
      </c>
      <c r="C233" s="20">
        <v>0</v>
      </c>
      <c r="D233" s="20">
        <v>0</v>
      </c>
      <c r="E233" s="22">
        <f>+SUMIF(CLASIFICACION!D:D,'CA EF'!A233,CLASIFICACION!H:H)</f>
        <v>40328289.200000003</v>
      </c>
      <c r="F233" s="22">
        <f t="shared" si="10"/>
        <v>-109520.71000000089</v>
      </c>
      <c r="G233" s="22">
        <f t="shared" si="12"/>
        <v>109520.71000000089</v>
      </c>
      <c r="H233" s="22">
        <v>0</v>
      </c>
      <c r="I233" s="22">
        <v>0</v>
      </c>
      <c r="J233" s="22">
        <v>0</v>
      </c>
      <c r="K233" s="22">
        <v>0</v>
      </c>
      <c r="L233" s="22">
        <v>0</v>
      </c>
      <c r="M233" s="22">
        <f t="shared" si="11"/>
        <v>0</v>
      </c>
    </row>
    <row r="234" spans="1:13" s="23" customFormat="1" ht="12.75" customHeight="1">
      <c r="A234" s="18" t="s">
        <v>604</v>
      </c>
      <c r="B234" s="19">
        <f>+SUMIF(CLASIFICACION!D:D,'CA EF'!A234,CLASIFICACION!G:G)</f>
        <v>504502732.30000001</v>
      </c>
      <c r="C234" s="20">
        <v>0</v>
      </c>
      <c r="D234" s="20">
        <v>0</v>
      </c>
      <c r="E234" s="22">
        <f>+SUMIF(CLASIFICACION!D:D,'CA EF'!A234,CLASIFICACION!H:H)</f>
        <v>0</v>
      </c>
      <c r="F234" s="22">
        <f t="shared" si="10"/>
        <v>504502732.30000001</v>
      </c>
      <c r="G234" s="22">
        <f t="shared" si="12"/>
        <v>-504502732.30000001</v>
      </c>
      <c r="H234" s="22">
        <v>0</v>
      </c>
      <c r="I234" s="22">
        <v>0</v>
      </c>
      <c r="J234" s="22">
        <v>0</v>
      </c>
      <c r="K234" s="22">
        <v>0</v>
      </c>
      <c r="L234" s="22">
        <v>0</v>
      </c>
      <c r="M234" s="22">
        <f t="shared" si="11"/>
        <v>0</v>
      </c>
    </row>
    <row r="235" spans="1:13" s="23" customFormat="1" ht="12.75" customHeight="1">
      <c r="A235" s="18" t="s">
        <v>605</v>
      </c>
      <c r="B235" s="19">
        <f>+SUMIF(CLASIFICACION!D:D,'CA EF'!A235,CLASIFICACION!G:G)</f>
        <v>504502732.30000001</v>
      </c>
      <c r="C235" s="20">
        <v>0</v>
      </c>
      <c r="D235" s="20">
        <v>0</v>
      </c>
      <c r="E235" s="22">
        <f>+SUMIF(CLASIFICACION!D:D,'CA EF'!A235,CLASIFICACION!H:H)</f>
        <v>0</v>
      </c>
      <c r="F235" s="22">
        <f t="shared" si="10"/>
        <v>504502732.30000001</v>
      </c>
      <c r="G235" s="22">
        <f t="shared" si="12"/>
        <v>-504502732.30000001</v>
      </c>
      <c r="H235" s="22">
        <v>0</v>
      </c>
      <c r="I235" s="22">
        <v>0</v>
      </c>
      <c r="J235" s="22">
        <v>0</v>
      </c>
      <c r="K235" s="22">
        <v>0</v>
      </c>
      <c r="L235" s="22">
        <v>0</v>
      </c>
      <c r="M235" s="22">
        <f t="shared" si="11"/>
        <v>0</v>
      </c>
    </row>
    <row r="236" spans="1:13" s="23" customFormat="1" ht="12.75" customHeight="1">
      <c r="A236" s="18" t="s">
        <v>606</v>
      </c>
      <c r="B236" s="19">
        <f>+SUMIF(CLASIFICACION!D:D,'CA EF'!A236,CLASIFICACION!G:G)</f>
        <v>204862001.40000001</v>
      </c>
      <c r="C236" s="20">
        <v>0</v>
      </c>
      <c r="D236" s="20">
        <v>0</v>
      </c>
      <c r="E236" s="22">
        <f>+SUMIF(CLASIFICACION!D:D,'CA EF'!A236,CLASIFICACION!H:H)</f>
        <v>0</v>
      </c>
      <c r="F236" s="22">
        <f t="shared" si="10"/>
        <v>204862001.40000001</v>
      </c>
      <c r="G236" s="22">
        <f t="shared" si="12"/>
        <v>-204862001.40000001</v>
      </c>
      <c r="H236" s="22">
        <v>0</v>
      </c>
      <c r="I236" s="22">
        <v>0</v>
      </c>
      <c r="J236" s="22">
        <v>0</v>
      </c>
      <c r="K236" s="22">
        <v>0</v>
      </c>
      <c r="L236" s="22">
        <v>0</v>
      </c>
      <c r="M236" s="22">
        <f t="shared" si="11"/>
        <v>0</v>
      </c>
    </row>
    <row r="237" spans="1:13" s="23" customFormat="1" ht="12.75" customHeight="1">
      <c r="A237" s="18" t="s">
        <v>607</v>
      </c>
      <c r="B237" s="19">
        <f>+SUMIF(CLASIFICACION!D:D,'CA EF'!A237,CLASIFICACION!G:G)</f>
        <v>204862000.86000001</v>
      </c>
      <c r="C237" s="20">
        <v>0</v>
      </c>
      <c r="D237" s="20">
        <v>0</v>
      </c>
      <c r="E237" s="22">
        <f>+SUMIF(CLASIFICACION!D:D,'CA EF'!A237,CLASIFICACION!H:H)</f>
        <v>0</v>
      </c>
      <c r="F237" s="22">
        <f t="shared" si="10"/>
        <v>204862000.86000001</v>
      </c>
      <c r="G237" s="22">
        <f t="shared" si="12"/>
        <v>-204862000.86000001</v>
      </c>
      <c r="H237" s="22">
        <v>0</v>
      </c>
      <c r="I237" s="22">
        <v>0</v>
      </c>
      <c r="J237" s="22">
        <v>0</v>
      </c>
      <c r="K237" s="22">
        <v>0</v>
      </c>
      <c r="L237" s="22">
        <v>0</v>
      </c>
      <c r="M237" s="22">
        <f t="shared" si="11"/>
        <v>0</v>
      </c>
    </row>
    <row r="238" spans="1:13" s="23" customFormat="1" ht="12.75" customHeight="1">
      <c r="A238" s="18" t="s">
        <v>608</v>
      </c>
      <c r="B238" s="19">
        <f>+SUMIF(CLASIFICACION!D:D,'CA EF'!A238,CLASIFICACION!G:G)</f>
        <v>204862001.40000001</v>
      </c>
      <c r="C238" s="20">
        <v>0</v>
      </c>
      <c r="D238" s="20">
        <v>0</v>
      </c>
      <c r="E238" s="22">
        <f>+SUMIF(CLASIFICACION!D:D,'CA EF'!A238,CLASIFICACION!H:H)</f>
        <v>0</v>
      </c>
      <c r="F238" s="22">
        <f t="shared" si="10"/>
        <v>204862001.40000001</v>
      </c>
      <c r="G238" s="22">
        <f t="shared" si="12"/>
        <v>-204862001.40000001</v>
      </c>
      <c r="H238" s="22">
        <v>0</v>
      </c>
      <c r="I238" s="22">
        <v>0</v>
      </c>
      <c r="J238" s="22">
        <v>0</v>
      </c>
      <c r="K238" s="22">
        <v>0</v>
      </c>
      <c r="L238" s="22">
        <v>0</v>
      </c>
      <c r="M238" s="22">
        <f t="shared" si="11"/>
        <v>0</v>
      </c>
    </row>
    <row r="239" spans="1:13" s="23" customFormat="1" ht="12.75" customHeight="1">
      <c r="A239" s="18" t="s">
        <v>609</v>
      </c>
      <c r="B239" s="19">
        <f>+SUMIF(CLASIFICACION!D:D,'CA EF'!A239,CLASIFICACION!G:G)</f>
        <v>204862001.40000001</v>
      </c>
      <c r="C239" s="20">
        <v>0</v>
      </c>
      <c r="D239" s="20">
        <v>0</v>
      </c>
      <c r="E239" s="22">
        <f>+SUMIF(CLASIFICACION!D:D,'CA EF'!A239,CLASIFICACION!H:H)</f>
        <v>0</v>
      </c>
      <c r="F239" s="22">
        <f t="shared" si="10"/>
        <v>204862001.40000001</v>
      </c>
      <c r="G239" s="22">
        <f t="shared" si="12"/>
        <v>-204862001.40000001</v>
      </c>
      <c r="H239" s="22">
        <v>0</v>
      </c>
      <c r="I239" s="22">
        <v>0</v>
      </c>
      <c r="J239" s="22">
        <v>0</v>
      </c>
      <c r="K239" s="22">
        <v>0</v>
      </c>
      <c r="L239" s="22">
        <v>0</v>
      </c>
      <c r="M239" s="22">
        <f t="shared" si="11"/>
        <v>0</v>
      </c>
    </row>
    <row r="240" spans="1:13" s="23" customFormat="1" ht="12.75" customHeight="1">
      <c r="A240" s="18" t="s">
        <v>610</v>
      </c>
      <c r="B240" s="19">
        <f>+SUMIF(CLASIFICACION!D:D,'CA EF'!A240,CLASIFICACION!G:G)</f>
        <v>204862001.40000001</v>
      </c>
      <c r="C240" s="20">
        <v>0</v>
      </c>
      <c r="D240" s="20">
        <v>0</v>
      </c>
      <c r="E240" s="22">
        <f>+SUMIF(CLASIFICACION!D:D,'CA EF'!A240,CLASIFICACION!H:H)</f>
        <v>0</v>
      </c>
      <c r="F240" s="22">
        <f t="shared" si="10"/>
        <v>204862001.40000001</v>
      </c>
      <c r="G240" s="22">
        <f t="shared" si="12"/>
        <v>-204862001.40000001</v>
      </c>
      <c r="H240" s="22">
        <v>0</v>
      </c>
      <c r="I240" s="22">
        <v>0</v>
      </c>
      <c r="J240" s="22">
        <v>0</v>
      </c>
      <c r="K240" s="22">
        <v>0</v>
      </c>
      <c r="L240" s="22">
        <v>0</v>
      </c>
      <c r="M240" s="22">
        <f t="shared" si="11"/>
        <v>0</v>
      </c>
    </row>
    <row r="241" spans="1:13" s="23" customFormat="1" ht="12.75" customHeight="1">
      <c r="A241" s="18" t="s">
        <v>611</v>
      </c>
      <c r="B241" s="19">
        <f>+SUMIF(CLASIFICACION!D:D,'CA EF'!A241,CLASIFICACION!G:G)</f>
        <v>204862001.40000001</v>
      </c>
      <c r="C241" s="20">
        <v>0</v>
      </c>
      <c r="D241" s="20">
        <v>0</v>
      </c>
      <c r="E241" s="22">
        <f>+SUMIF(CLASIFICACION!D:D,'CA EF'!A241,CLASIFICACION!H:H)</f>
        <v>0</v>
      </c>
      <c r="F241" s="22">
        <f t="shared" si="10"/>
        <v>204862001.40000001</v>
      </c>
      <c r="G241" s="22">
        <f t="shared" si="12"/>
        <v>-204862001.40000001</v>
      </c>
      <c r="H241" s="22">
        <v>0</v>
      </c>
      <c r="I241" s="22">
        <v>0</v>
      </c>
      <c r="J241" s="22">
        <v>0</v>
      </c>
      <c r="K241" s="22">
        <v>0</v>
      </c>
      <c r="L241" s="22">
        <v>0</v>
      </c>
      <c r="M241" s="22">
        <f t="shared" si="11"/>
        <v>0</v>
      </c>
    </row>
    <row r="242" spans="1:13" s="23" customFormat="1" ht="12.75" customHeight="1">
      <c r="A242" s="18" t="s">
        <v>612</v>
      </c>
      <c r="B242" s="19">
        <f>+SUMIF(CLASIFICACION!D:D,'CA EF'!A242,CLASIFICACION!G:G)</f>
        <v>204862001.40000001</v>
      </c>
      <c r="C242" s="20">
        <v>0</v>
      </c>
      <c r="D242" s="20">
        <v>0</v>
      </c>
      <c r="E242" s="22">
        <f>+SUMIF(CLASIFICACION!D:D,'CA EF'!A242,CLASIFICACION!H:H)</f>
        <v>0</v>
      </c>
      <c r="F242" s="22">
        <f t="shared" si="10"/>
        <v>204862001.40000001</v>
      </c>
      <c r="G242" s="22">
        <f t="shared" si="12"/>
        <v>-204862001.40000001</v>
      </c>
      <c r="H242" s="22">
        <v>0</v>
      </c>
      <c r="I242" s="22">
        <v>0</v>
      </c>
      <c r="J242" s="22">
        <v>0</v>
      </c>
      <c r="K242" s="22">
        <v>0</v>
      </c>
      <c r="L242" s="22">
        <v>0</v>
      </c>
      <c r="M242" s="22">
        <f t="shared" si="11"/>
        <v>0</v>
      </c>
    </row>
    <row r="243" spans="1:13" s="23" customFormat="1" ht="12.75" customHeight="1">
      <c r="A243" s="18" t="s">
        <v>613</v>
      </c>
      <c r="B243" s="19">
        <f>+SUMIF(CLASIFICACION!D:D,'CA EF'!A243,CLASIFICACION!G:G)</f>
        <v>204862000.86000001</v>
      </c>
      <c r="C243" s="20">
        <v>0</v>
      </c>
      <c r="D243" s="20">
        <v>0</v>
      </c>
      <c r="E243" s="22">
        <f>+SUMIF(CLASIFICACION!D:D,'CA EF'!A243,CLASIFICACION!H:H)</f>
        <v>0</v>
      </c>
      <c r="F243" s="22">
        <f t="shared" si="10"/>
        <v>204862000.86000001</v>
      </c>
      <c r="G243" s="22">
        <f t="shared" si="12"/>
        <v>-204862000.86000001</v>
      </c>
      <c r="H243" s="22">
        <v>0</v>
      </c>
      <c r="I243" s="22">
        <v>0</v>
      </c>
      <c r="J243" s="22">
        <v>0</v>
      </c>
      <c r="K243" s="22">
        <v>0</v>
      </c>
      <c r="L243" s="22">
        <v>0</v>
      </c>
      <c r="M243" s="22">
        <f t="shared" si="11"/>
        <v>0</v>
      </c>
    </row>
    <row r="244" spans="1:13" s="23" customFormat="1" ht="12.75" customHeight="1">
      <c r="A244" s="18" t="s">
        <v>614</v>
      </c>
      <c r="B244" s="19">
        <f>+SUMIF(CLASIFICACION!D:D,'CA EF'!A244,CLASIFICACION!G:G)</f>
        <v>204862001.40000001</v>
      </c>
      <c r="C244" s="20">
        <v>0</v>
      </c>
      <c r="D244" s="20">
        <v>0</v>
      </c>
      <c r="E244" s="22">
        <f>+SUMIF(CLASIFICACION!D:D,'CA EF'!A244,CLASIFICACION!H:H)</f>
        <v>0</v>
      </c>
      <c r="F244" s="22">
        <f t="shared" si="10"/>
        <v>204862001.40000001</v>
      </c>
      <c r="G244" s="22">
        <f t="shared" si="12"/>
        <v>-204862001.40000001</v>
      </c>
      <c r="H244" s="22">
        <v>0</v>
      </c>
      <c r="I244" s="22">
        <v>0</v>
      </c>
      <c r="J244" s="22">
        <v>0</v>
      </c>
      <c r="K244" s="22">
        <v>0</v>
      </c>
      <c r="L244" s="22">
        <v>0</v>
      </c>
      <c r="M244" s="22">
        <f t="shared" si="11"/>
        <v>0</v>
      </c>
    </row>
    <row r="245" spans="1:13" s="23" customFormat="1" ht="12.75" customHeight="1">
      <c r="A245" s="18" t="s">
        <v>615</v>
      </c>
      <c r="B245" s="19">
        <f>+SUMIF(CLASIFICACION!D:D,'CA EF'!A245,CLASIFICACION!G:G)</f>
        <v>204862001.40000001</v>
      </c>
      <c r="C245" s="20">
        <v>0</v>
      </c>
      <c r="D245" s="20">
        <v>0</v>
      </c>
      <c r="E245" s="22">
        <f>+SUMIF(CLASIFICACION!D:D,'CA EF'!A245,CLASIFICACION!H:H)</f>
        <v>0</v>
      </c>
      <c r="F245" s="22">
        <f t="shared" si="10"/>
        <v>204862001.40000001</v>
      </c>
      <c r="G245" s="22">
        <f t="shared" si="12"/>
        <v>-204862001.40000001</v>
      </c>
      <c r="H245" s="22">
        <v>0</v>
      </c>
      <c r="I245" s="22">
        <v>0</v>
      </c>
      <c r="J245" s="22">
        <v>0</v>
      </c>
      <c r="K245" s="22">
        <v>0</v>
      </c>
      <c r="L245" s="22">
        <v>0</v>
      </c>
      <c r="M245" s="22">
        <f t="shared" si="11"/>
        <v>0</v>
      </c>
    </row>
    <row r="246" spans="1:13" s="23" customFormat="1" ht="12.75" customHeight="1">
      <c r="A246" s="18" t="s">
        <v>616</v>
      </c>
      <c r="B246" s="19">
        <f>+SUMIF(CLASIFICACION!D:D,'CA EF'!A246,CLASIFICACION!G:G)</f>
        <v>204862001.40000001</v>
      </c>
      <c r="C246" s="20">
        <v>0</v>
      </c>
      <c r="D246" s="20">
        <v>0</v>
      </c>
      <c r="E246" s="22">
        <f>+SUMIF(CLASIFICACION!D:D,'CA EF'!A246,CLASIFICACION!H:H)</f>
        <v>0</v>
      </c>
      <c r="F246" s="22">
        <f t="shared" si="10"/>
        <v>204862001.40000001</v>
      </c>
      <c r="G246" s="22">
        <f t="shared" si="12"/>
        <v>-204862001.40000001</v>
      </c>
      <c r="H246" s="22">
        <v>0</v>
      </c>
      <c r="I246" s="22">
        <v>0</v>
      </c>
      <c r="J246" s="22">
        <v>0</v>
      </c>
      <c r="K246" s="22">
        <v>0</v>
      </c>
      <c r="L246" s="22">
        <v>0</v>
      </c>
      <c r="M246" s="22">
        <f t="shared" si="11"/>
        <v>0</v>
      </c>
    </row>
    <row r="247" spans="1:13" s="23" customFormat="1" ht="12.75" customHeight="1">
      <c r="A247" s="18" t="s">
        <v>617</v>
      </c>
      <c r="B247" s="19">
        <f>+SUMIF(CLASIFICACION!D:D,'CA EF'!A247,CLASIFICACION!G:G)</f>
        <v>204862001.40000001</v>
      </c>
      <c r="C247" s="20">
        <v>0</v>
      </c>
      <c r="D247" s="20">
        <v>0</v>
      </c>
      <c r="E247" s="22">
        <f>+SUMIF(CLASIFICACION!D:D,'CA EF'!A247,CLASIFICACION!H:H)</f>
        <v>0</v>
      </c>
      <c r="F247" s="22">
        <f t="shared" si="10"/>
        <v>204862001.40000001</v>
      </c>
      <c r="G247" s="22">
        <f t="shared" si="12"/>
        <v>-204862001.40000001</v>
      </c>
      <c r="H247" s="22">
        <v>0</v>
      </c>
      <c r="I247" s="22">
        <v>0</v>
      </c>
      <c r="J247" s="22">
        <v>0</v>
      </c>
      <c r="K247" s="22">
        <v>0</v>
      </c>
      <c r="L247" s="22">
        <v>0</v>
      </c>
      <c r="M247" s="22">
        <f t="shared" si="11"/>
        <v>0</v>
      </c>
    </row>
    <row r="248" spans="1:13" s="23" customFormat="1" ht="12.75" customHeight="1">
      <c r="A248" s="18" t="s">
        <v>618</v>
      </c>
      <c r="B248" s="19">
        <f>+SUMIF(CLASIFICACION!D:D,'CA EF'!A248,CLASIFICACION!G:G)</f>
        <v>204862001.40000001</v>
      </c>
      <c r="C248" s="20">
        <v>0</v>
      </c>
      <c r="D248" s="20">
        <v>0</v>
      </c>
      <c r="E248" s="22">
        <f>+SUMIF(CLASIFICACION!D:D,'CA EF'!A248,CLASIFICACION!H:H)</f>
        <v>0</v>
      </c>
      <c r="F248" s="22">
        <f t="shared" si="10"/>
        <v>204862001.40000001</v>
      </c>
      <c r="G248" s="22">
        <f t="shared" si="12"/>
        <v>-204862001.40000001</v>
      </c>
      <c r="H248" s="22">
        <v>0</v>
      </c>
      <c r="I248" s="22">
        <v>0</v>
      </c>
      <c r="J248" s="22">
        <v>0</v>
      </c>
      <c r="K248" s="22">
        <v>0</v>
      </c>
      <c r="L248" s="22">
        <v>0</v>
      </c>
      <c r="M248" s="22">
        <f t="shared" si="11"/>
        <v>0</v>
      </c>
    </row>
    <row r="249" spans="1:13" s="23" customFormat="1" ht="12.75" customHeight="1">
      <c r="A249" s="18" t="s">
        <v>619</v>
      </c>
      <c r="B249" s="19">
        <f>+SUMIF(CLASIFICACION!D:D,'CA EF'!A249,CLASIFICACION!G:G)</f>
        <v>204862001.40000001</v>
      </c>
      <c r="C249" s="20">
        <v>0</v>
      </c>
      <c r="D249" s="20">
        <v>0</v>
      </c>
      <c r="E249" s="22">
        <f>+SUMIF(CLASIFICACION!D:D,'CA EF'!A249,CLASIFICACION!H:H)</f>
        <v>0</v>
      </c>
      <c r="F249" s="22">
        <f t="shared" si="10"/>
        <v>204862001.40000001</v>
      </c>
      <c r="G249" s="22">
        <f t="shared" si="12"/>
        <v>-204862001.40000001</v>
      </c>
      <c r="H249" s="22">
        <v>0</v>
      </c>
      <c r="I249" s="22">
        <v>0</v>
      </c>
      <c r="J249" s="22">
        <v>0</v>
      </c>
      <c r="K249" s="22">
        <v>0</v>
      </c>
      <c r="L249" s="22">
        <v>0</v>
      </c>
      <c r="M249" s="22">
        <f t="shared" si="11"/>
        <v>0</v>
      </c>
    </row>
    <row r="250" spans="1:13" s="23" customFormat="1" ht="12.75" customHeight="1">
      <c r="A250" s="18" t="s">
        <v>620</v>
      </c>
      <c r="B250" s="19">
        <f>+SUMIF(CLASIFICACION!D:D,'CA EF'!A250,CLASIFICACION!G:G)</f>
        <v>204862001.40000001</v>
      </c>
      <c r="C250" s="20">
        <v>0</v>
      </c>
      <c r="D250" s="20">
        <v>0</v>
      </c>
      <c r="E250" s="22">
        <f>+SUMIF(CLASIFICACION!D:D,'CA EF'!A250,CLASIFICACION!H:H)</f>
        <v>0</v>
      </c>
      <c r="F250" s="22">
        <f t="shared" si="10"/>
        <v>204862001.40000001</v>
      </c>
      <c r="G250" s="22">
        <f t="shared" si="12"/>
        <v>-204862001.40000001</v>
      </c>
      <c r="H250" s="22">
        <v>0</v>
      </c>
      <c r="I250" s="22">
        <v>0</v>
      </c>
      <c r="J250" s="22">
        <v>0</v>
      </c>
      <c r="K250" s="22">
        <v>0</v>
      </c>
      <c r="L250" s="22">
        <v>0</v>
      </c>
      <c r="M250" s="22">
        <f t="shared" si="11"/>
        <v>0</v>
      </c>
    </row>
    <row r="251" spans="1:13" s="23" customFormat="1" ht="12.75" customHeight="1">
      <c r="A251" s="18" t="s">
        <v>621</v>
      </c>
      <c r="B251" s="19">
        <f>+SUMIF(CLASIFICACION!D:D,'CA EF'!A251,CLASIFICACION!G:G)</f>
        <v>1027687582.3</v>
      </c>
      <c r="C251" s="20">
        <v>0</v>
      </c>
      <c r="D251" s="20">
        <v>0</v>
      </c>
      <c r="E251" s="22">
        <f>+SUMIF(CLASIFICACION!D:D,'CA EF'!A251,CLASIFICACION!H:H)</f>
        <v>0</v>
      </c>
      <c r="F251" s="22">
        <f t="shared" si="10"/>
        <v>1027687582.3</v>
      </c>
      <c r="G251" s="22">
        <f t="shared" si="12"/>
        <v>-1027687582.3</v>
      </c>
      <c r="H251" s="22">
        <v>0</v>
      </c>
      <c r="I251" s="22">
        <v>0</v>
      </c>
      <c r="J251" s="22">
        <v>0</v>
      </c>
      <c r="K251" s="22">
        <v>0</v>
      </c>
      <c r="L251" s="22">
        <v>0</v>
      </c>
      <c r="M251" s="22">
        <f t="shared" si="11"/>
        <v>0</v>
      </c>
    </row>
    <row r="252" spans="1:13" s="23" customFormat="1" ht="12.75" customHeight="1">
      <c r="A252" s="18" t="s">
        <v>622</v>
      </c>
      <c r="B252" s="19">
        <f>+SUMIF(CLASIFICACION!D:D,'CA EF'!A252,CLASIFICACION!G:G)</f>
        <v>151156867.19</v>
      </c>
      <c r="C252" s="20">
        <v>0</v>
      </c>
      <c r="D252" s="20">
        <v>0</v>
      </c>
      <c r="E252" s="22">
        <f>+SUMIF(CLASIFICACION!D:D,'CA EF'!A252,CLASIFICACION!H:H)</f>
        <v>0</v>
      </c>
      <c r="F252" s="22">
        <f t="shared" si="10"/>
        <v>151156867.19</v>
      </c>
      <c r="G252" s="22">
        <f t="shared" si="12"/>
        <v>-151156867.19</v>
      </c>
      <c r="H252" s="22">
        <v>0</v>
      </c>
      <c r="I252" s="22">
        <v>0</v>
      </c>
      <c r="J252" s="22">
        <v>0</v>
      </c>
      <c r="K252" s="22">
        <v>0</v>
      </c>
      <c r="L252" s="22">
        <v>0</v>
      </c>
      <c r="M252" s="22">
        <f t="shared" si="11"/>
        <v>0</v>
      </c>
    </row>
    <row r="253" spans="1:13" s="23" customFormat="1" ht="12.75" customHeight="1">
      <c r="A253" s="18" t="s">
        <v>623</v>
      </c>
      <c r="B253" s="19">
        <f>+SUMIF(CLASIFICACION!D:D,'CA EF'!A253,CLASIFICACION!G:G)</f>
        <v>151156867.19</v>
      </c>
      <c r="C253" s="20">
        <v>0</v>
      </c>
      <c r="D253" s="20">
        <v>0</v>
      </c>
      <c r="E253" s="22">
        <f>+SUMIF(CLASIFICACION!D:D,'CA EF'!A253,CLASIFICACION!H:H)</f>
        <v>0</v>
      </c>
      <c r="F253" s="22">
        <f t="shared" si="10"/>
        <v>151156867.19</v>
      </c>
      <c r="G253" s="22">
        <f t="shared" si="12"/>
        <v>-151156867.19</v>
      </c>
      <c r="H253" s="22">
        <v>0</v>
      </c>
      <c r="I253" s="22">
        <v>0</v>
      </c>
      <c r="J253" s="22">
        <v>0</v>
      </c>
      <c r="K253" s="22">
        <v>0</v>
      </c>
      <c r="L253" s="22">
        <v>0</v>
      </c>
      <c r="M253" s="22">
        <f t="shared" si="11"/>
        <v>0</v>
      </c>
    </row>
    <row r="254" spans="1:13" s="23" customFormat="1" ht="12.75" customHeight="1">
      <c r="A254" s="18" t="s">
        <v>624</v>
      </c>
      <c r="B254" s="19">
        <f>+SUMIF(CLASIFICACION!D:D,'CA EF'!A254,CLASIFICACION!G:G)</f>
        <v>151156867.19</v>
      </c>
      <c r="C254" s="20">
        <v>0</v>
      </c>
      <c r="D254" s="20">
        <v>0</v>
      </c>
      <c r="E254" s="22">
        <f>+SUMIF(CLASIFICACION!D:D,'CA EF'!A254,CLASIFICACION!H:H)</f>
        <v>0</v>
      </c>
      <c r="F254" s="22">
        <f t="shared" si="10"/>
        <v>151156867.19</v>
      </c>
      <c r="G254" s="22">
        <f t="shared" si="12"/>
        <v>-151156867.19</v>
      </c>
      <c r="H254" s="22">
        <v>0</v>
      </c>
      <c r="I254" s="22">
        <v>0</v>
      </c>
      <c r="J254" s="22">
        <v>0</v>
      </c>
      <c r="K254" s="22">
        <v>0</v>
      </c>
      <c r="L254" s="22">
        <v>0</v>
      </c>
      <c r="M254" s="22">
        <f t="shared" si="11"/>
        <v>0</v>
      </c>
    </row>
    <row r="255" spans="1:13" s="23" customFormat="1" ht="12.75" customHeight="1">
      <c r="A255" s="18" t="s">
        <v>625</v>
      </c>
      <c r="B255" s="19">
        <f>+SUMIF(CLASIFICACION!D:D,'CA EF'!A255,CLASIFICACION!G:G)</f>
        <v>151156867.19</v>
      </c>
      <c r="C255" s="20">
        <v>0</v>
      </c>
      <c r="D255" s="20">
        <v>0</v>
      </c>
      <c r="E255" s="22">
        <f>+SUMIF(CLASIFICACION!D:D,'CA EF'!A255,CLASIFICACION!H:H)</f>
        <v>0</v>
      </c>
      <c r="F255" s="22">
        <f t="shared" si="10"/>
        <v>151156867.19</v>
      </c>
      <c r="G255" s="22">
        <f t="shared" si="12"/>
        <v>-151156867.19</v>
      </c>
      <c r="H255" s="22">
        <v>0</v>
      </c>
      <c r="I255" s="22">
        <v>0</v>
      </c>
      <c r="J255" s="22">
        <v>0</v>
      </c>
      <c r="K255" s="22">
        <v>0</v>
      </c>
      <c r="L255" s="22">
        <v>0</v>
      </c>
      <c r="M255" s="22">
        <f t="shared" si="11"/>
        <v>0</v>
      </c>
    </row>
    <row r="256" spans="1:13" s="23" customFormat="1" ht="12.75" customHeight="1">
      <c r="A256" s="18" t="s">
        <v>626</v>
      </c>
      <c r="B256" s="19">
        <f>+SUMIF(CLASIFICACION!D:D,'CA EF'!A256,CLASIFICACION!G:G)</f>
        <v>151156867.19</v>
      </c>
      <c r="C256" s="20"/>
      <c r="D256" s="20"/>
      <c r="E256" s="22">
        <f>+SUMIF(CLASIFICACION!D:D,'CA EF'!A256,CLASIFICACION!H:H)</f>
        <v>0</v>
      </c>
      <c r="F256" s="22">
        <f t="shared" si="10"/>
        <v>151156867.19</v>
      </c>
      <c r="G256" s="22">
        <f t="shared" si="12"/>
        <v>-151156867.19</v>
      </c>
      <c r="H256" s="22">
        <v>0</v>
      </c>
      <c r="I256" s="22">
        <v>0</v>
      </c>
      <c r="J256" s="22">
        <v>0</v>
      </c>
      <c r="K256" s="22">
        <v>0</v>
      </c>
      <c r="L256" s="22">
        <v>0</v>
      </c>
      <c r="M256" s="22">
        <f t="shared" si="11"/>
        <v>0</v>
      </c>
    </row>
    <row r="257" spans="1:13" s="23" customFormat="1" ht="12.75" customHeight="1">
      <c r="A257" s="18" t="s">
        <v>627</v>
      </c>
      <c r="B257" s="19">
        <f>+SUMIF(CLASIFICACION!D:D,'CA EF'!A257,CLASIFICACION!G:G)</f>
        <v>151156867.19</v>
      </c>
      <c r="C257" s="20">
        <v>0</v>
      </c>
      <c r="D257" s="20">
        <v>0</v>
      </c>
      <c r="E257" s="22">
        <f>+SUMIF(CLASIFICACION!D:D,'CA EF'!A257,CLASIFICACION!H:H)</f>
        <v>0</v>
      </c>
      <c r="F257" s="22">
        <f t="shared" si="10"/>
        <v>151156867.19</v>
      </c>
      <c r="G257" s="22">
        <f t="shared" si="12"/>
        <v>-151156867.19</v>
      </c>
      <c r="H257" s="22">
        <v>0</v>
      </c>
      <c r="I257" s="22">
        <v>0</v>
      </c>
      <c r="J257" s="22">
        <v>0</v>
      </c>
      <c r="K257" s="22">
        <v>0</v>
      </c>
      <c r="L257" s="22">
        <v>0</v>
      </c>
      <c r="M257" s="22">
        <f t="shared" si="11"/>
        <v>0</v>
      </c>
    </row>
    <row r="258" spans="1:13" s="23" customFormat="1" ht="12.75" customHeight="1">
      <c r="A258" s="18" t="s">
        <v>628</v>
      </c>
      <c r="B258" s="19">
        <f>+SUMIF(CLASIFICACION!D:D,'CA EF'!A258,CLASIFICACION!G:G)</f>
        <v>151156867.19</v>
      </c>
      <c r="C258" s="20">
        <v>0</v>
      </c>
      <c r="D258" s="20">
        <v>0</v>
      </c>
      <c r="E258" s="22">
        <f>+SUMIF(CLASIFICACION!D:D,'CA EF'!A258,CLASIFICACION!H:H)</f>
        <v>0</v>
      </c>
      <c r="F258" s="22">
        <f t="shared" si="10"/>
        <v>151156867.19</v>
      </c>
      <c r="G258" s="22">
        <f t="shared" si="12"/>
        <v>-151156867.19</v>
      </c>
      <c r="H258" s="22">
        <v>0</v>
      </c>
      <c r="I258" s="22">
        <v>0</v>
      </c>
      <c r="J258" s="22">
        <v>0</v>
      </c>
      <c r="K258" s="22">
        <v>0</v>
      </c>
      <c r="L258" s="22">
        <v>0</v>
      </c>
      <c r="M258" s="22">
        <f t="shared" si="11"/>
        <v>0</v>
      </c>
    </row>
    <row r="259" spans="1:13" s="23" customFormat="1" ht="12.75" customHeight="1">
      <c r="A259" s="18" t="s">
        <v>629</v>
      </c>
      <c r="B259" s="19">
        <f>+SUMIF(CLASIFICACION!D:D,'CA EF'!A259,CLASIFICACION!G:G)</f>
        <v>151156867.19</v>
      </c>
      <c r="C259" s="20">
        <v>0</v>
      </c>
      <c r="D259" s="20">
        <v>0</v>
      </c>
      <c r="E259" s="22">
        <f>+SUMIF(CLASIFICACION!D:D,'CA EF'!A259,CLASIFICACION!H:H)</f>
        <v>0</v>
      </c>
      <c r="F259" s="22">
        <f t="shared" si="10"/>
        <v>151156867.19</v>
      </c>
      <c r="G259" s="22">
        <f t="shared" si="12"/>
        <v>-151156867.19</v>
      </c>
      <c r="H259" s="22">
        <v>0</v>
      </c>
      <c r="I259" s="22">
        <v>0</v>
      </c>
      <c r="J259" s="22">
        <v>0</v>
      </c>
      <c r="K259" s="22">
        <v>0</v>
      </c>
      <c r="L259" s="22">
        <v>0</v>
      </c>
      <c r="M259" s="22">
        <f t="shared" si="11"/>
        <v>0</v>
      </c>
    </row>
    <row r="260" spans="1:13" s="23" customFormat="1" ht="12.75" customHeight="1">
      <c r="A260" s="18" t="s">
        <v>630</v>
      </c>
      <c r="B260" s="19">
        <f>+SUMIF(CLASIFICACION!D:D,'CA EF'!A260,CLASIFICACION!G:G)</f>
        <v>151156867.19</v>
      </c>
      <c r="C260" s="20">
        <v>0</v>
      </c>
      <c r="D260" s="20">
        <v>0</v>
      </c>
      <c r="E260" s="22">
        <f>+SUMIF(CLASIFICACION!D:D,'CA EF'!A260,CLASIFICACION!H:H)</f>
        <v>0</v>
      </c>
      <c r="F260" s="22">
        <f t="shared" si="10"/>
        <v>151156867.19</v>
      </c>
      <c r="G260" s="22">
        <f t="shared" si="12"/>
        <v>-151156867.19</v>
      </c>
      <c r="H260" s="22">
        <v>0</v>
      </c>
      <c r="I260" s="22">
        <v>0</v>
      </c>
      <c r="J260" s="22">
        <v>0</v>
      </c>
      <c r="K260" s="22">
        <v>0</v>
      </c>
      <c r="L260" s="22">
        <v>0</v>
      </c>
      <c r="M260" s="22">
        <f t="shared" si="11"/>
        <v>0</v>
      </c>
    </row>
    <row r="261" spans="1:13" s="23" customFormat="1" ht="12.75" customHeight="1">
      <c r="A261" s="18" t="s">
        <v>631</v>
      </c>
      <c r="B261" s="19">
        <f>+SUMIF(CLASIFICACION!D:D,'CA EF'!A261,CLASIFICACION!G:G)</f>
        <v>151156867.19</v>
      </c>
      <c r="C261" s="20">
        <v>0</v>
      </c>
      <c r="D261" s="20">
        <v>0</v>
      </c>
      <c r="E261" s="22">
        <f>+SUMIF(CLASIFICACION!D:D,'CA EF'!A261,CLASIFICACION!H:H)</f>
        <v>0</v>
      </c>
      <c r="F261" s="22">
        <f t="shared" ref="F261:F309" si="13">+B261+C261-D261-E261</f>
        <v>151156867.19</v>
      </c>
      <c r="G261" s="22">
        <f t="shared" si="12"/>
        <v>-151156867.19</v>
      </c>
      <c r="H261" s="22">
        <v>0</v>
      </c>
      <c r="I261" s="22">
        <v>0</v>
      </c>
      <c r="J261" s="22">
        <v>0</v>
      </c>
      <c r="K261" s="22">
        <v>0</v>
      </c>
      <c r="L261" s="22">
        <v>0</v>
      </c>
      <c r="M261" s="22">
        <f t="shared" si="11"/>
        <v>0</v>
      </c>
    </row>
    <row r="262" spans="1:13" s="23" customFormat="1" ht="12.75" customHeight="1">
      <c r="A262" s="18" t="s">
        <v>499</v>
      </c>
      <c r="B262" s="19">
        <f>+SUMIF(CLASIFICACION!D:D,'CA EF'!A262,CLASIFICACION!G:G)</f>
        <v>0</v>
      </c>
      <c r="C262" s="20">
        <v>0</v>
      </c>
      <c r="D262" s="20">
        <v>0</v>
      </c>
      <c r="E262" s="22">
        <f>+SUMIF(CLASIFICACION!D:D,'CA EF'!A262,CLASIFICACION!H:H)</f>
        <v>0</v>
      </c>
      <c r="F262" s="22">
        <f t="shared" si="13"/>
        <v>0</v>
      </c>
      <c r="G262" s="22">
        <f t="shared" si="12"/>
        <v>0</v>
      </c>
      <c r="H262" s="22">
        <v>0</v>
      </c>
      <c r="I262" s="22">
        <v>0</v>
      </c>
      <c r="J262" s="22">
        <f>-F262</f>
        <v>0</v>
      </c>
      <c r="K262" s="22">
        <v>0</v>
      </c>
      <c r="L262" s="22">
        <v>0</v>
      </c>
      <c r="M262" s="22">
        <f t="shared" si="11"/>
        <v>0</v>
      </c>
    </row>
    <row r="263" spans="1:13" s="23" customFormat="1" ht="12.75" customHeight="1">
      <c r="A263" s="18" t="s">
        <v>498</v>
      </c>
      <c r="B263" s="19">
        <f>+SUMIF(CLASIFICACION!D:D,'CA EF'!A263,CLASIFICACION!G:G)</f>
        <v>8261606249</v>
      </c>
      <c r="C263" s="20">
        <v>0</v>
      </c>
      <c r="D263" s="20">
        <v>0</v>
      </c>
      <c r="E263" s="22">
        <f>+SUMIF(CLASIFICACION!D:D,'CA EF'!A263,CLASIFICACION!H:H)</f>
        <v>4098502018</v>
      </c>
      <c r="F263" s="22">
        <f t="shared" si="13"/>
        <v>4163104231</v>
      </c>
      <c r="G263" s="22">
        <f t="shared" si="12"/>
        <v>-4163104231</v>
      </c>
      <c r="H263" s="22">
        <v>0</v>
      </c>
      <c r="I263" s="22">
        <v>0</v>
      </c>
      <c r="J263" s="22">
        <v>0</v>
      </c>
      <c r="K263" s="22">
        <v>0</v>
      </c>
      <c r="L263" s="22">
        <v>0</v>
      </c>
      <c r="M263" s="22">
        <f t="shared" ref="M263:M309" si="14">SUM(F263:L263)</f>
        <v>0</v>
      </c>
    </row>
    <row r="264" spans="1:13" s="23" customFormat="1" ht="12.75" customHeight="1">
      <c r="A264" s="18" t="s">
        <v>357</v>
      </c>
      <c r="B264" s="19">
        <f>+SUMIF(CLASIFICACION!D:D,'CA EF'!A264,CLASIFICACION!G:G)</f>
        <v>0</v>
      </c>
      <c r="C264" s="20">
        <v>0</v>
      </c>
      <c r="D264" s="20">
        <v>0</v>
      </c>
      <c r="E264" s="22">
        <f>+SUMIF(CLASIFICACION!D:D,'CA EF'!A264,CLASIFICACION!H:H)</f>
        <v>0</v>
      </c>
      <c r="F264" s="22">
        <f t="shared" si="13"/>
        <v>0</v>
      </c>
      <c r="G264" s="22">
        <v>0</v>
      </c>
      <c r="H264" s="22">
        <v>0</v>
      </c>
      <c r="I264" s="22">
        <f>-F264</f>
        <v>0</v>
      </c>
      <c r="J264" s="22">
        <v>0</v>
      </c>
      <c r="K264" s="22">
        <v>0</v>
      </c>
      <c r="L264" s="22">
        <v>0</v>
      </c>
      <c r="M264" s="22">
        <f t="shared" si="14"/>
        <v>0</v>
      </c>
    </row>
    <row r="265" spans="1:13" s="23" customFormat="1" ht="12.75" customHeight="1">
      <c r="A265" s="18" t="s">
        <v>358</v>
      </c>
      <c r="B265" s="19">
        <f>+SUMIF(CLASIFICACION!D:D,'CA EF'!A265,CLASIFICACION!G:G)</f>
        <v>0</v>
      </c>
      <c r="C265" s="20">
        <v>0</v>
      </c>
      <c r="D265" s="20">
        <v>0</v>
      </c>
      <c r="E265" s="22">
        <f>+SUMIF(CLASIFICACION!D:D,'CA EF'!A265,CLASIFICACION!H:H)</f>
        <v>0</v>
      </c>
      <c r="F265" s="22">
        <f t="shared" si="13"/>
        <v>0</v>
      </c>
      <c r="G265" s="22">
        <v>0</v>
      </c>
      <c r="H265" s="22">
        <v>0</v>
      </c>
      <c r="I265" s="22">
        <f>-F265</f>
        <v>0</v>
      </c>
      <c r="J265" s="22">
        <v>0</v>
      </c>
      <c r="K265" s="22">
        <v>0</v>
      </c>
      <c r="L265" s="22">
        <v>0</v>
      </c>
      <c r="M265" s="22">
        <f t="shared" si="14"/>
        <v>0</v>
      </c>
    </row>
    <row r="266" spans="1:13" s="23" customFormat="1" ht="12.75" customHeight="1">
      <c r="A266" s="18" t="s">
        <v>500</v>
      </c>
      <c r="B266" s="19">
        <f>+SUMIF(CLASIFICACION!D:D,'CA EF'!A266,CLASIFICACION!G:G)</f>
        <v>13124607</v>
      </c>
      <c r="C266" s="20">
        <v>0</v>
      </c>
      <c r="D266" s="20">
        <v>0</v>
      </c>
      <c r="E266" s="22">
        <f>+SUMIF(CLASIFICACION!D:D,'CA EF'!A266,CLASIFICACION!H:H)</f>
        <v>4873287</v>
      </c>
      <c r="F266" s="22">
        <f t="shared" si="13"/>
        <v>8251320</v>
      </c>
      <c r="G266" s="22">
        <v>0</v>
      </c>
      <c r="H266" s="22">
        <f>-F266</f>
        <v>-8251320</v>
      </c>
      <c r="I266" s="22">
        <v>0</v>
      </c>
      <c r="J266" s="22">
        <v>0</v>
      </c>
      <c r="K266" s="22">
        <v>0</v>
      </c>
      <c r="L266" s="22">
        <v>0</v>
      </c>
      <c r="M266" s="22">
        <f t="shared" si="14"/>
        <v>0</v>
      </c>
    </row>
    <row r="267" spans="1:13" s="23" customFormat="1" ht="12.75" customHeight="1">
      <c r="A267" s="18" t="s">
        <v>434</v>
      </c>
      <c r="B267" s="19">
        <f>+SUMIF(CLASIFICACION!D:D,'CA EF'!A267,CLASIFICACION!G:G)</f>
        <v>0</v>
      </c>
      <c r="C267" s="20">
        <v>0</v>
      </c>
      <c r="D267" s="20">
        <v>0</v>
      </c>
      <c r="E267" s="22">
        <f>+SUMIF(CLASIFICACION!D:D,'CA EF'!A267,CLASIFICACION!H:H)</f>
        <v>0</v>
      </c>
      <c r="F267" s="22">
        <f t="shared" si="13"/>
        <v>0</v>
      </c>
      <c r="G267" s="22">
        <v>0</v>
      </c>
      <c r="H267" s="22">
        <f t="shared" ref="H267:H270" si="15">-F267</f>
        <v>0</v>
      </c>
      <c r="I267" s="22">
        <v>0</v>
      </c>
      <c r="J267" s="22">
        <v>0</v>
      </c>
      <c r="K267" s="22">
        <v>0</v>
      </c>
      <c r="L267" s="22">
        <f>-F267</f>
        <v>0</v>
      </c>
      <c r="M267" s="22">
        <f t="shared" si="14"/>
        <v>0</v>
      </c>
    </row>
    <row r="268" spans="1:13" s="23" customFormat="1" ht="12.75" customHeight="1">
      <c r="A268" s="18" t="s">
        <v>501</v>
      </c>
      <c r="B268" s="19">
        <f>+SUMIF(CLASIFICACION!D:D,'CA EF'!A268,CLASIFICACION!G:G)</f>
        <v>1352740</v>
      </c>
      <c r="C268" s="20">
        <v>0</v>
      </c>
      <c r="D268" s="20">
        <v>0</v>
      </c>
      <c r="E268" s="22">
        <f>+SUMIF(CLASIFICACION!D:D,'CA EF'!A268,CLASIFICACION!H:H)</f>
        <v>1352740</v>
      </c>
      <c r="F268" s="22">
        <f t="shared" si="13"/>
        <v>0</v>
      </c>
      <c r="G268" s="22">
        <v>0</v>
      </c>
      <c r="H268" s="22">
        <f t="shared" si="15"/>
        <v>0</v>
      </c>
      <c r="I268" s="22">
        <v>0</v>
      </c>
      <c r="J268" s="22">
        <v>0</v>
      </c>
      <c r="K268" s="22">
        <f>-F268</f>
        <v>0</v>
      </c>
      <c r="L268" s="22">
        <v>0</v>
      </c>
      <c r="M268" s="22">
        <f t="shared" si="14"/>
        <v>0</v>
      </c>
    </row>
    <row r="269" spans="1:13" s="23" customFormat="1" ht="12.75" customHeight="1">
      <c r="A269" s="18" t="s">
        <v>502</v>
      </c>
      <c r="B269" s="19">
        <f>+SUMIF(CLASIFICACION!D:D,'CA EF'!A269,CLASIFICACION!G:G)</f>
        <v>-1633629.64</v>
      </c>
      <c r="C269" s="20">
        <v>0</v>
      </c>
      <c r="D269" s="20">
        <v>0</v>
      </c>
      <c r="E269" s="22">
        <f>+SUMIF(CLASIFICACION!D:D,'CA EF'!A269,CLASIFICACION!H:H)</f>
        <v>-1633629.64</v>
      </c>
      <c r="F269" s="22">
        <f>+B269+C269-D269-E269</f>
        <v>0</v>
      </c>
      <c r="G269" s="22">
        <v>0</v>
      </c>
      <c r="H269" s="22">
        <f t="shared" si="15"/>
        <v>0</v>
      </c>
      <c r="I269" s="22">
        <v>0</v>
      </c>
      <c r="J269" s="22">
        <v>0</v>
      </c>
      <c r="K269" s="22">
        <v>0</v>
      </c>
      <c r="L269" s="22">
        <v>0</v>
      </c>
      <c r="M269" s="22">
        <f t="shared" si="14"/>
        <v>0</v>
      </c>
    </row>
    <row r="270" spans="1:13" s="23" customFormat="1" ht="12.75" customHeight="1">
      <c r="A270" s="18" t="s">
        <v>435</v>
      </c>
      <c r="B270" s="19">
        <f>+SUMIF(CLASIFICACION!D:D,'CA EF'!A270,CLASIFICACION!G:G)</f>
        <v>-1053897.96</v>
      </c>
      <c r="C270" s="20">
        <v>0</v>
      </c>
      <c r="D270" s="20">
        <v>0</v>
      </c>
      <c r="E270" s="22">
        <f>+SUMIF(CLASIFICACION!D:D,'CA EF'!A270,CLASIFICACION!H:H)</f>
        <v>-1382718.96</v>
      </c>
      <c r="F270" s="22">
        <f>+B270+C270-D270-E270</f>
        <v>328821</v>
      </c>
      <c r="G270" s="22">
        <v>0</v>
      </c>
      <c r="H270" s="22">
        <f t="shared" si="15"/>
        <v>-328821</v>
      </c>
      <c r="I270" s="22">
        <v>0</v>
      </c>
      <c r="J270" s="22">
        <v>0</v>
      </c>
      <c r="K270" s="22">
        <v>0</v>
      </c>
      <c r="L270" s="22">
        <v>0</v>
      </c>
      <c r="M270" s="22">
        <f t="shared" si="14"/>
        <v>0</v>
      </c>
    </row>
    <row r="271" spans="1:13" s="23" customFormat="1" ht="12.75" customHeight="1">
      <c r="A271" s="18" t="s">
        <v>359</v>
      </c>
      <c r="B271" s="19">
        <f>-SUMIF(CLASIFICACION!D:D,'CA EF'!A271,CLASIFICACION!G:G)</f>
        <v>0</v>
      </c>
      <c r="C271" s="20"/>
      <c r="D271" s="20"/>
      <c r="E271" s="22">
        <f>-SUMIF(CLASIFICACION!D:D,'CA EF'!A271,CLASIFICACION!H:H)</f>
        <v>0</v>
      </c>
      <c r="F271" s="22">
        <f t="shared" si="13"/>
        <v>0</v>
      </c>
      <c r="G271" s="22">
        <f t="shared" ref="G271:G274" si="16">-F271</f>
        <v>0</v>
      </c>
      <c r="H271" s="22">
        <v>0</v>
      </c>
      <c r="I271" s="22">
        <v>0</v>
      </c>
      <c r="J271" s="22">
        <v>0</v>
      </c>
      <c r="K271" s="22">
        <v>0</v>
      </c>
      <c r="L271" s="22">
        <v>0</v>
      </c>
      <c r="M271" s="22">
        <f t="shared" si="14"/>
        <v>0</v>
      </c>
    </row>
    <row r="272" spans="1:13" s="23" customFormat="1" ht="12.75" customHeight="1">
      <c r="A272" s="18" t="s">
        <v>360</v>
      </c>
      <c r="B272" s="19">
        <f>-SUMIF(CLASIFICACION!D:D,'CA EF'!A272,CLASIFICACION!G:G)</f>
        <v>0</v>
      </c>
      <c r="C272" s="20"/>
      <c r="D272" s="20"/>
      <c r="E272" s="22">
        <f>-SUMIF(CLASIFICACION!D:D,'CA EF'!A272,CLASIFICACION!H:H)</f>
        <v>0</v>
      </c>
      <c r="F272" s="22">
        <f t="shared" si="13"/>
        <v>0</v>
      </c>
      <c r="G272" s="22">
        <f t="shared" si="16"/>
        <v>0</v>
      </c>
      <c r="H272" s="22">
        <v>0</v>
      </c>
      <c r="I272" s="22">
        <v>0</v>
      </c>
      <c r="J272" s="22">
        <v>0</v>
      </c>
      <c r="K272" s="22">
        <v>0</v>
      </c>
      <c r="L272" s="22">
        <v>0</v>
      </c>
      <c r="M272" s="22">
        <f t="shared" si="14"/>
        <v>0</v>
      </c>
    </row>
    <row r="273" spans="1:13" s="23" customFormat="1" ht="12.75" customHeight="1">
      <c r="A273" s="18" t="s">
        <v>632</v>
      </c>
      <c r="B273" s="19">
        <f>-SUMIF(CLASIFICACION!D:D,'CA EF'!A273,CLASIFICACION!G:G)</f>
        <v>4.2300000000000004</v>
      </c>
      <c r="C273" s="20">
        <v>0</v>
      </c>
      <c r="D273" s="20">
        <v>0</v>
      </c>
      <c r="E273" s="22">
        <f>-SUMIF(CLASIFICACION!D:D,'CA EF'!A273,CLASIFICACION!H:H)</f>
        <v>0</v>
      </c>
      <c r="F273" s="22">
        <f t="shared" si="13"/>
        <v>4.2300000000000004</v>
      </c>
      <c r="G273" s="22">
        <v>0</v>
      </c>
      <c r="H273" s="22">
        <f>-F273</f>
        <v>-4.2300000000000004</v>
      </c>
      <c r="I273" s="22">
        <v>0</v>
      </c>
      <c r="J273" s="22">
        <v>0</v>
      </c>
      <c r="K273" s="22">
        <v>0</v>
      </c>
      <c r="L273" s="22">
        <v>0</v>
      </c>
      <c r="M273" s="22">
        <f t="shared" si="14"/>
        <v>0</v>
      </c>
    </row>
    <row r="274" spans="1:13" s="23" customFormat="1" ht="12.75" customHeight="1">
      <c r="A274" s="18" t="s">
        <v>633</v>
      </c>
      <c r="B274" s="19">
        <f>-SUMIF(CLASIFICACION!D:D,'CA EF'!A274,CLASIFICACION!G:G)</f>
        <v>0.01</v>
      </c>
      <c r="C274" s="20">
        <v>0</v>
      </c>
      <c r="D274" s="20">
        <v>0</v>
      </c>
      <c r="E274" s="22">
        <f>-SUMIF(CLASIFICACION!D:D,'CA EF'!A274,CLASIFICACION!H:H)</f>
        <v>0</v>
      </c>
      <c r="F274" s="22">
        <f t="shared" si="13"/>
        <v>0.01</v>
      </c>
      <c r="G274" s="22">
        <f t="shared" si="16"/>
        <v>-0.01</v>
      </c>
      <c r="H274" s="22">
        <v>0</v>
      </c>
      <c r="I274" s="22">
        <v>0</v>
      </c>
      <c r="J274" s="22">
        <v>0</v>
      </c>
      <c r="K274" s="22">
        <v>0</v>
      </c>
      <c r="L274" s="22">
        <v>0</v>
      </c>
      <c r="M274" s="22">
        <f t="shared" si="14"/>
        <v>0</v>
      </c>
    </row>
    <row r="275" spans="1:13" s="23" customFormat="1" ht="12.75" customHeight="1">
      <c r="A275" s="18" t="s">
        <v>361</v>
      </c>
      <c r="B275" s="19">
        <f>-SUMIF(CLASIFICACION!D:D,'CA EF'!A275,CLASIFICACION!G:G)</f>
        <v>0</v>
      </c>
      <c r="C275" s="20">
        <v>0</v>
      </c>
      <c r="D275" s="20">
        <v>0</v>
      </c>
      <c r="E275" s="22">
        <f>-SUMIF(CLASIFICACION!D:D,'CA EF'!A275,CLASIFICACION!H:H)</f>
        <v>0</v>
      </c>
      <c r="F275" s="22">
        <f t="shared" si="13"/>
        <v>0</v>
      </c>
      <c r="G275" s="22">
        <f>-F275</f>
        <v>0</v>
      </c>
      <c r="H275" s="22">
        <v>0</v>
      </c>
      <c r="I275" s="22">
        <v>0</v>
      </c>
      <c r="J275" s="22">
        <v>0</v>
      </c>
      <c r="K275" s="22">
        <v>0</v>
      </c>
      <c r="L275" s="22">
        <v>0</v>
      </c>
      <c r="M275" s="22">
        <f t="shared" si="14"/>
        <v>0</v>
      </c>
    </row>
    <row r="276" spans="1:13" s="23" customFormat="1" ht="12.75" customHeight="1">
      <c r="A276" s="18" t="s">
        <v>503</v>
      </c>
      <c r="B276" s="19">
        <f>-SUMIF(CLASIFICACION!D:D,'CA EF'!A276,CLASIFICACION!G:G)</f>
        <v>-8408905.4499999993</v>
      </c>
      <c r="C276" s="20">
        <v>0</v>
      </c>
      <c r="D276" s="20">
        <v>0</v>
      </c>
      <c r="E276" s="22">
        <f>-SUMIF(CLASIFICACION!D:D,'CA EF'!A276,CLASIFICACION!H:H)</f>
        <v>-3026850.85</v>
      </c>
      <c r="F276" s="22">
        <f t="shared" si="13"/>
        <v>-5382054.5999999996</v>
      </c>
      <c r="G276" s="22">
        <v>0</v>
      </c>
      <c r="H276" s="22">
        <f t="shared" ref="H276" si="17">-F276</f>
        <v>5382054.5999999996</v>
      </c>
      <c r="I276" s="22">
        <v>0</v>
      </c>
      <c r="J276" s="22">
        <v>0</v>
      </c>
      <c r="K276" s="22">
        <v>0</v>
      </c>
      <c r="L276" s="22">
        <v>0</v>
      </c>
      <c r="M276" s="22">
        <f t="shared" si="14"/>
        <v>0</v>
      </c>
    </row>
    <row r="277" spans="1:13" s="23" customFormat="1" ht="12.75" customHeight="1">
      <c r="A277" s="18" t="s">
        <v>362</v>
      </c>
      <c r="B277" s="19">
        <f>-SUMIF(CLASIFICACION!D:D,'CA EF'!A277,CLASIFICACION!G:G)</f>
        <v>0</v>
      </c>
      <c r="C277" s="20">
        <v>0</v>
      </c>
      <c r="D277" s="20">
        <v>0</v>
      </c>
      <c r="E277" s="22">
        <f>-SUMIF(CLASIFICACION!D:D,'CA EF'!A277,CLASIFICACION!H:H)</f>
        <v>0</v>
      </c>
      <c r="F277" s="22">
        <f t="shared" si="13"/>
        <v>0</v>
      </c>
      <c r="G277" s="22">
        <f>-F277</f>
        <v>0</v>
      </c>
      <c r="H277" s="22">
        <v>0</v>
      </c>
      <c r="I277" s="22">
        <v>0</v>
      </c>
      <c r="J277" s="22">
        <v>0</v>
      </c>
      <c r="K277" s="22">
        <v>0</v>
      </c>
      <c r="L277" s="22">
        <v>0</v>
      </c>
      <c r="M277" s="22">
        <f t="shared" si="14"/>
        <v>0</v>
      </c>
    </row>
    <row r="278" spans="1:13" s="23" customFormat="1" ht="12.75" customHeight="1">
      <c r="A278" s="18" t="s">
        <v>363</v>
      </c>
      <c r="B278" s="19">
        <f>-SUMIF(CLASIFICACION!D:D,'CA EF'!A278,CLASIFICACION!G:G)</f>
        <v>-261.76</v>
      </c>
      <c r="C278" s="20">
        <v>0</v>
      </c>
      <c r="D278" s="20">
        <v>0</v>
      </c>
      <c r="E278" s="22">
        <f>-SUMIF(CLASIFICACION!D:D,'CA EF'!A278,CLASIFICACION!H:H)</f>
        <v>-261.27</v>
      </c>
      <c r="F278" s="22">
        <f t="shared" si="13"/>
        <v>-0.49000000000000909</v>
      </c>
      <c r="G278" s="22">
        <v>0</v>
      </c>
      <c r="H278" s="22">
        <v>0</v>
      </c>
      <c r="I278" s="22">
        <v>0</v>
      </c>
      <c r="J278" s="22">
        <v>0</v>
      </c>
      <c r="K278" s="22">
        <v>0</v>
      </c>
      <c r="L278" s="22">
        <v>0</v>
      </c>
      <c r="M278" s="22">
        <f t="shared" si="14"/>
        <v>-0.49000000000000909</v>
      </c>
    </row>
    <row r="279" spans="1:13" s="23" customFormat="1" ht="12.75" customHeight="1">
      <c r="A279" s="18" t="s">
        <v>364</v>
      </c>
      <c r="B279" s="19">
        <f>-SUMIF(CLASIFICACION!D:D,'CA EF'!A279,CLASIFICACION!G:G)</f>
        <v>0</v>
      </c>
      <c r="C279" s="20">
        <v>0</v>
      </c>
      <c r="D279" s="20">
        <v>0</v>
      </c>
      <c r="E279" s="22">
        <f>-SUMIF(CLASIFICACION!D:D,'CA EF'!A279,CLASIFICACION!H:H)</f>
        <v>0</v>
      </c>
      <c r="F279" s="22">
        <f t="shared" si="13"/>
        <v>0</v>
      </c>
      <c r="G279" s="22">
        <v>0</v>
      </c>
      <c r="H279" s="22">
        <v>0</v>
      </c>
      <c r="I279" s="22">
        <v>0</v>
      </c>
      <c r="J279" s="22">
        <f>-F279</f>
        <v>0</v>
      </c>
      <c r="K279" s="22">
        <v>0</v>
      </c>
      <c r="L279" s="22">
        <v>0</v>
      </c>
      <c r="M279" s="22">
        <f t="shared" si="14"/>
        <v>0</v>
      </c>
    </row>
    <row r="280" spans="1:13" s="23" customFormat="1" ht="12.75" customHeight="1">
      <c r="A280" s="18" t="s">
        <v>365</v>
      </c>
      <c r="B280" s="19">
        <f>-SUMIF(CLASIFICACION!D:D,'CA EF'!A280,CLASIFICACION!G:G)</f>
        <v>-187974638.47999999</v>
      </c>
      <c r="C280" s="20">
        <v>0</v>
      </c>
      <c r="D280" s="20">
        <v>0</v>
      </c>
      <c r="E280" s="22">
        <f>-SUMIF(CLASIFICACION!D:D,'CA EF'!A280,CLASIFICACION!H:H)</f>
        <v>-222477119.16999999</v>
      </c>
      <c r="F280" s="22">
        <f t="shared" si="13"/>
        <v>34502480.689999998</v>
      </c>
      <c r="G280" s="22">
        <v>0</v>
      </c>
      <c r="H280" s="22">
        <v>0</v>
      </c>
      <c r="I280" s="22">
        <f>-F280</f>
        <v>-34502480.689999998</v>
      </c>
      <c r="J280" s="22">
        <v>0</v>
      </c>
      <c r="K280" s="22">
        <v>0</v>
      </c>
      <c r="L280" s="22">
        <v>0</v>
      </c>
      <c r="M280" s="22">
        <f t="shared" si="14"/>
        <v>0</v>
      </c>
    </row>
    <row r="281" spans="1:13" s="23" customFormat="1" ht="12.75" customHeight="1">
      <c r="A281" s="18" t="s">
        <v>366</v>
      </c>
      <c r="B281" s="19">
        <f>-SUMIF(CLASIFICACION!D:D,'CA EF'!A281,CLASIFICACION!G:G)</f>
        <v>-18797463.879999999</v>
      </c>
      <c r="C281" s="20">
        <v>0</v>
      </c>
      <c r="D281" s="20">
        <v>0</v>
      </c>
      <c r="E281" s="22">
        <f>-SUMIF(CLASIFICACION!D:D,'CA EF'!A281,CLASIFICACION!H:H)</f>
        <v>-22247711.93</v>
      </c>
      <c r="F281" s="22">
        <f t="shared" si="13"/>
        <v>3450248.0500000007</v>
      </c>
      <c r="G281" s="22">
        <v>0</v>
      </c>
      <c r="H281" s="22">
        <v>0</v>
      </c>
      <c r="I281" s="22">
        <f>-F281</f>
        <v>-3450248.0500000007</v>
      </c>
      <c r="J281" s="22">
        <v>0</v>
      </c>
      <c r="K281" s="22">
        <v>0</v>
      </c>
      <c r="L281" s="22">
        <v>0</v>
      </c>
      <c r="M281" s="22">
        <f t="shared" si="14"/>
        <v>0</v>
      </c>
    </row>
    <row r="282" spans="1:13" s="23" customFormat="1" ht="12.75" customHeight="1">
      <c r="A282" s="18" t="s">
        <v>367</v>
      </c>
      <c r="B282" s="19">
        <f>-SUMIF(CLASIFICACION!D:D,'CA EF'!A282,CLASIFICACION!G:G)</f>
        <v>0</v>
      </c>
      <c r="C282" s="20">
        <v>0</v>
      </c>
      <c r="D282" s="20">
        <v>0</v>
      </c>
      <c r="E282" s="22">
        <f>-SUMIF(CLASIFICACION!D:D,'CA EF'!A282,CLASIFICACION!H:H)</f>
        <v>0</v>
      </c>
      <c r="F282" s="22">
        <f t="shared" si="13"/>
        <v>0</v>
      </c>
      <c r="G282" s="22">
        <v>0</v>
      </c>
      <c r="H282" s="22">
        <v>0</v>
      </c>
      <c r="I282" s="22">
        <f>-F282</f>
        <v>0</v>
      </c>
      <c r="J282" s="22">
        <v>0</v>
      </c>
      <c r="K282" s="22">
        <v>0</v>
      </c>
      <c r="L282" s="22">
        <v>0</v>
      </c>
      <c r="M282" s="22">
        <f t="shared" si="14"/>
        <v>0</v>
      </c>
    </row>
    <row r="283" spans="1:13" s="23" customFormat="1" ht="12.75" customHeight="1">
      <c r="A283" s="18" t="s">
        <v>368</v>
      </c>
      <c r="B283" s="19">
        <f>-SUMIF(CLASIFICACION!D:D,'CA EF'!A283,CLASIFICACION!G:G)</f>
        <v>0</v>
      </c>
      <c r="C283" s="20"/>
      <c r="D283" s="20"/>
      <c r="E283" s="22">
        <f>-SUMIF(CLASIFICACION!D:D,'CA EF'!A283,CLASIFICACION!H:H)</f>
        <v>0</v>
      </c>
      <c r="F283" s="22">
        <f t="shared" si="13"/>
        <v>0</v>
      </c>
      <c r="G283" s="22">
        <v>0</v>
      </c>
      <c r="H283" s="22">
        <v>0</v>
      </c>
      <c r="I283" s="22">
        <v>0</v>
      </c>
      <c r="J283" s="22">
        <v>0</v>
      </c>
      <c r="K283" s="22">
        <v>0</v>
      </c>
      <c r="L283" s="22">
        <v>0</v>
      </c>
      <c r="M283" s="22">
        <f t="shared" si="14"/>
        <v>0</v>
      </c>
    </row>
    <row r="284" spans="1:13" s="23" customFormat="1" ht="12.75" customHeight="1">
      <c r="A284" s="18" t="s">
        <v>369</v>
      </c>
      <c r="B284" s="19">
        <f>-SUMIF(CLASIFICACION!D:D,'CA EF'!A284,CLASIFICACION!G:G)</f>
        <v>-464133165609.48999</v>
      </c>
      <c r="C284" s="20">
        <v>0</v>
      </c>
      <c r="D284" s="20">
        <v>0</v>
      </c>
      <c r="E284" s="22">
        <f>-SUMIF(CLASIFICACION!D:D,'CA EF'!A284,CLASIFICACION!H:H)</f>
        <v>-433722723866.72998</v>
      </c>
      <c r="F284" s="22">
        <f t="shared" si="13"/>
        <v>-30410441742.76001</v>
      </c>
      <c r="G284" s="22">
        <v>0</v>
      </c>
      <c r="H284" s="22">
        <v>0</v>
      </c>
      <c r="I284" s="22">
        <v>0</v>
      </c>
      <c r="J284" s="22">
        <v>0</v>
      </c>
      <c r="K284" s="22">
        <v>0</v>
      </c>
      <c r="L284" s="22">
        <f>-F284</f>
        <v>30410441742.76001</v>
      </c>
      <c r="M284" s="22">
        <f t="shared" si="14"/>
        <v>0</v>
      </c>
    </row>
    <row r="285" spans="1:13" s="23" customFormat="1" ht="12.75" customHeight="1">
      <c r="A285" s="18" t="s">
        <v>370</v>
      </c>
      <c r="B285" s="19">
        <f>-SUMIF(CLASIFICACION!D:D,'CA EF'!A285,CLASIFICACION!G:G)</f>
        <v>360057535674.70996</v>
      </c>
      <c r="C285" s="20">
        <v>0</v>
      </c>
      <c r="D285" s="20">
        <v>0</v>
      </c>
      <c r="E285" s="22">
        <f>-SUMIF(CLASIFICACION!D:D,'CA EF'!A285,CLASIFICACION!H:H)</f>
        <v>306394679952.47998</v>
      </c>
      <c r="F285" s="22">
        <f t="shared" si="13"/>
        <v>53662855722.22998</v>
      </c>
      <c r="G285" s="22">
        <v>0</v>
      </c>
      <c r="H285" s="22">
        <v>0</v>
      </c>
      <c r="I285" s="22">
        <v>0</v>
      </c>
      <c r="J285" s="22">
        <v>0</v>
      </c>
      <c r="K285" s="22">
        <f>-F285</f>
        <v>-53662855722.22998</v>
      </c>
      <c r="L285" s="22">
        <v>0</v>
      </c>
      <c r="M285" s="22">
        <f t="shared" si="14"/>
        <v>0</v>
      </c>
    </row>
    <row r="286" spans="1:13" s="23" customFormat="1" ht="12.75" customHeight="1">
      <c r="A286" s="18" t="s">
        <v>507</v>
      </c>
      <c r="B286" s="19">
        <f>+SUMIF(CLASIFICACION!D:D,'CA EF'!A286,CLASIFICACION!G:G)</f>
        <v>0</v>
      </c>
      <c r="C286" s="20">
        <v>0</v>
      </c>
      <c r="D286" s="20">
        <v>0</v>
      </c>
      <c r="E286" s="22">
        <f>-SUMIF(CLASIFICACION!D:D,'CA EF'!A286,CLASIFICACION!H:H)</f>
        <v>0</v>
      </c>
      <c r="F286" s="22">
        <f t="shared" si="13"/>
        <v>0</v>
      </c>
      <c r="G286" s="22">
        <f>-F286</f>
        <v>0</v>
      </c>
      <c r="H286" s="22">
        <v>0</v>
      </c>
      <c r="I286" s="22">
        <v>0</v>
      </c>
      <c r="J286" s="22">
        <v>0</v>
      </c>
      <c r="K286" s="22">
        <v>0</v>
      </c>
      <c r="L286" s="22">
        <v>0</v>
      </c>
      <c r="M286" s="22">
        <f t="shared" si="14"/>
        <v>0</v>
      </c>
    </row>
    <row r="287" spans="1:13" s="23" customFormat="1" ht="12.75" customHeight="1">
      <c r="A287" s="18" t="s">
        <v>505</v>
      </c>
      <c r="B287" s="19">
        <f>-SUMIF(CLASIFICACION!D:D,'CA EF'!A287,CLASIFICACION!G:G)</f>
        <v>-4382864904.5</v>
      </c>
      <c r="C287" s="20">
        <f>-B287</f>
        <v>4382864904.5</v>
      </c>
      <c r="D287" s="20">
        <v>0</v>
      </c>
      <c r="E287" s="22">
        <f>-SUMIF(CLASIFICACION!D:D,'CA EF'!A287,CLASIFICACION!H:H)</f>
        <v>0</v>
      </c>
      <c r="F287" s="22">
        <f t="shared" si="13"/>
        <v>0</v>
      </c>
      <c r="G287" s="22">
        <f>-F287</f>
        <v>0</v>
      </c>
      <c r="H287" s="22">
        <v>0</v>
      </c>
      <c r="I287" s="22">
        <v>0</v>
      </c>
      <c r="J287" s="22">
        <v>0</v>
      </c>
      <c r="K287" s="22">
        <v>0</v>
      </c>
      <c r="L287" s="22">
        <v>0</v>
      </c>
      <c r="M287" s="22">
        <f t="shared" si="14"/>
        <v>0</v>
      </c>
    </row>
    <row r="288" spans="1:13" s="23" customFormat="1" ht="12.75" customHeight="1">
      <c r="A288" s="18" t="s">
        <v>506</v>
      </c>
      <c r="B288" s="19">
        <f>-SUMIF(CLASIFICACION!D:D,'CA EF'!A288,CLASIFICACION!G:G)</f>
        <v>-1299200968.6300001</v>
      </c>
      <c r="C288" s="20">
        <f>-B288</f>
        <v>1299200968.6300001</v>
      </c>
      <c r="D288" s="20">
        <f>+C287</f>
        <v>4382864904.5</v>
      </c>
      <c r="E288" s="22">
        <f>-SUMIF(CLASIFICACION!D:D,'CA EF'!A288,CLASIFICACION!H:H)</f>
        <v>-4382864904.5</v>
      </c>
      <c r="F288" s="22">
        <f t="shared" si="13"/>
        <v>0</v>
      </c>
      <c r="G288" s="22">
        <f>-F288</f>
        <v>0</v>
      </c>
      <c r="H288" s="22">
        <v>0</v>
      </c>
      <c r="I288" s="22">
        <v>0</v>
      </c>
      <c r="J288" s="22">
        <v>0</v>
      </c>
      <c r="K288" s="22">
        <v>0</v>
      </c>
      <c r="L288" s="22">
        <v>0</v>
      </c>
      <c r="M288" s="22">
        <f t="shared" si="14"/>
        <v>0</v>
      </c>
    </row>
    <row r="289" spans="1:13" s="23" customFormat="1" ht="12.75" customHeight="1">
      <c r="A289" s="18" t="s">
        <v>508</v>
      </c>
      <c r="B289" s="19">
        <f>+SUMIF(CLASIFICACION!D:D,'CA EF'!A289,CLASIFICACION!G:G)</f>
        <v>0</v>
      </c>
      <c r="C289" s="20">
        <v>0</v>
      </c>
      <c r="D289" s="20">
        <v>0</v>
      </c>
      <c r="E289" s="21">
        <v>0</v>
      </c>
      <c r="F289" s="22">
        <f t="shared" si="13"/>
        <v>0</v>
      </c>
      <c r="G289" s="22">
        <v>0</v>
      </c>
      <c r="H289" s="22">
        <v>0</v>
      </c>
      <c r="I289" s="22">
        <v>0</v>
      </c>
      <c r="J289" s="22">
        <v>0</v>
      </c>
      <c r="K289" s="22">
        <v>0</v>
      </c>
      <c r="L289" s="22">
        <v>0</v>
      </c>
      <c r="M289" s="22">
        <f t="shared" si="14"/>
        <v>0</v>
      </c>
    </row>
    <row r="290" spans="1:13" s="23" customFormat="1" ht="12.75" customHeight="1">
      <c r="A290" s="18" t="s">
        <v>371</v>
      </c>
      <c r="B290" s="19">
        <f>+SUMIF(CLASIFICACION!D:D,'CA EF'!A290,CLASIFICACION!G:G)</f>
        <v>0</v>
      </c>
      <c r="C290" s="20">
        <v>0</v>
      </c>
      <c r="D290" s="20">
        <v>0</v>
      </c>
      <c r="E290" s="21">
        <v>0</v>
      </c>
      <c r="F290" s="22">
        <f t="shared" si="13"/>
        <v>0</v>
      </c>
      <c r="G290" s="22">
        <v>0</v>
      </c>
      <c r="H290" s="22">
        <v>0</v>
      </c>
      <c r="I290" s="22">
        <v>0</v>
      </c>
      <c r="J290" s="22">
        <v>0</v>
      </c>
      <c r="K290" s="22">
        <v>0</v>
      </c>
      <c r="L290" s="22">
        <v>0</v>
      </c>
      <c r="M290" s="22">
        <f t="shared" si="14"/>
        <v>0</v>
      </c>
    </row>
    <row r="291" spans="1:13" s="23" customFormat="1" ht="12.75" customHeight="1">
      <c r="A291" s="18" t="s">
        <v>372</v>
      </c>
      <c r="B291" s="19">
        <f>+SUMIF(CLASIFICACION!D:D,'CA EF'!A291,CLASIFICACION!G:G)</f>
        <v>28446357203.830002</v>
      </c>
      <c r="C291" s="20">
        <v>0</v>
      </c>
      <c r="D291" s="20">
        <v>0</v>
      </c>
      <c r="E291" s="21">
        <v>0</v>
      </c>
      <c r="F291" s="22">
        <f t="shared" si="13"/>
        <v>28446357203.830002</v>
      </c>
      <c r="G291" s="22">
        <f>-F291</f>
        <v>-28446357203.830002</v>
      </c>
      <c r="H291" s="22">
        <v>0</v>
      </c>
      <c r="I291" s="22">
        <v>0</v>
      </c>
      <c r="J291" s="22">
        <v>0</v>
      </c>
      <c r="K291" s="22">
        <v>0</v>
      </c>
      <c r="L291" s="22">
        <v>0</v>
      </c>
      <c r="M291" s="22">
        <f t="shared" si="14"/>
        <v>0</v>
      </c>
    </row>
    <row r="292" spans="1:13" s="23" customFormat="1" ht="12.75" customHeight="1">
      <c r="A292" s="18" t="s">
        <v>373</v>
      </c>
      <c r="B292" s="19">
        <f>+SUMIF(CLASIFICACION!D:D,'CA EF'!A292,CLASIFICACION!G:G)</f>
        <v>0</v>
      </c>
      <c r="C292" s="20">
        <v>0</v>
      </c>
      <c r="D292" s="20">
        <v>0</v>
      </c>
      <c r="E292" s="21">
        <v>0</v>
      </c>
      <c r="F292" s="22">
        <f t="shared" si="13"/>
        <v>0</v>
      </c>
      <c r="G292" s="22">
        <v>0</v>
      </c>
      <c r="H292" s="22">
        <v>0</v>
      </c>
      <c r="I292" s="22">
        <v>0</v>
      </c>
      <c r="J292" s="22">
        <v>0</v>
      </c>
      <c r="K292" s="22">
        <v>0</v>
      </c>
      <c r="L292" s="22">
        <v>0</v>
      </c>
      <c r="M292" s="22">
        <f t="shared" si="14"/>
        <v>0</v>
      </c>
    </row>
    <row r="293" spans="1:13" s="23" customFormat="1" ht="12.75" customHeight="1">
      <c r="A293" s="18" t="s">
        <v>374</v>
      </c>
      <c r="B293" s="19">
        <f>+SUMIF(CLASIFICACION!D:D,'CA EF'!A293,CLASIFICACION!G:G)</f>
        <v>3102088</v>
      </c>
      <c r="C293" s="20">
        <v>0</v>
      </c>
      <c r="D293" s="20">
        <v>0</v>
      </c>
      <c r="E293" s="21">
        <v>0</v>
      </c>
      <c r="F293" s="22">
        <f t="shared" si="13"/>
        <v>3102088</v>
      </c>
      <c r="G293" s="22">
        <v>0</v>
      </c>
      <c r="H293" s="22">
        <v>0</v>
      </c>
      <c r="I293" s="22">
        <v>0</v>
      </c>
      <c r="J293" s="22">
        <f>-F293</f>
        <v>-3102088</v>
      </c>
      <c r="K293" s="22">
        <v>0</v>
      </c>
      <c r="L293" s="22">
        <v>0</v>
      </c>
      <c r="M293" s="22">
        <f t="shared" si="14"/>
        <v>0</v>
      </c>
    </row>
    <row r="294" spans="1:13" s="23" customFormat="1" ht="12.75" customHeight="1">
      <c r="A294" s="18" t="s">
        <v>375</v>
      </c>
      <c r="B294" s="19">
        <f>+SUMIF(CLASIFICACION!D:D,'CA EF'!A294,CLASIFICACION!G:G)</f>
        <v>0</v>
      </c>
      <c r="C294" s="20">
        <v>0</v>
      </c>
      <c r="D294" s="20">
        <v>0</v>
      </c>
      <c r="E294" s="21">
        <v>0</v>
      </c>
      <c r="F294" s="22">
        <f t="shared" si="13"/>
        <v>0</v>
      </c>
      <c r="G294" s="22">
        <v>0</v>
      </c>
      <c r="H294" s="22">
        <v>0</v>
      </c>
      <c r="I294" s="22">
        <v>0</v>
      </c>
      <c r="J294" s="22">
        <v>0</v>
      </c>
      <c r="K294" s="22">
        <v>0</v>
      </c>
      <c r="L294" s="22">
        <v>0</v>
      </c>
      <c r="M294" s="22">
        <f t="shared" si="14"/>
        <v>0</v>
      </c>
    </row>
    <row r="295" spans="1:13" s="23" customFormat="1" ht="12.75" customHeight="1">
      <c r="A295" s="18" t="s">
        <v>376</v>
      </c>
      <c r="B295" s="19">
        <f>+SUMIF(CLASIFICACION!D:D,'CA EF'!A295,CLASIFICACION!G:G)</f>
        <v>599550308.55999994</v>
      </c>
      <c r="C295" s="20">
        <v>0</v>
      </c>
      <c r="D295" s="20">
        <v>0</v>
      </c>
      <c r="E295" s="21">
        <v>0</v>
      </c>
      <c r="F295" s="22">
        <f t="shared" si="13"/>
        <v>599550308.55999994</v>
      </c>
      <c r="G295" s="22">
        <v>0</v>
      </c>
      <c r="H295" s="22">
        <v>0</v>
      </c>
      <c r="I295" s="22">
        <f>-F295</f>
        <v>-599550308.55999994</v>
      </c>
      <c r="J295" s="22">
        <v>0</v>
      </c>
      <c r="K295" s="22">
        <v>0</v>
      </c>
      <c r="L295" s="22">
        <v>0</v>
      </c>
      <c r="M295" s="22">
        <f t="shared" si="14"/>
        <v>0</v>
      </c>
    </row>
    <row r="296" spans="1:13" s="23" customFormat="1" ht="12.75" customHeight="1">
      <c r="A296" s="18" t="s">
        <v>377</v>
      </c>
      <c r="B296" s="19">
        <f>+SUMIF(CLASIFICACION!D:D,'CA EF'!A296,CLASIFICACION!G:G)</f>
        <v>59955030.899999999</v>
      </c>
      <c r="C296" s="20">
        <v>0</v>
      </c>
      <c r="D296" s="20">
        <v>0</v>
      </c>
      <c r="E296" s="21">
        <v>0</v>
      </c>
      <c r="F296" s="22">
        <f t="shared" si="13"/>
        <v>59955030.899999999</v>
      </c>
      <c r="G296" s="22">
        <v>0</v>
      </c>
      <c r="H296" s="22">
        <v>0</v>
      </c>
      <c r="I296" s="22">
        <f>-F296</f>
        <v>-59955030.899999999</v>
      </c>
      <c r="J296" s="22">
        <v>0</v>
      </c>
      <c r="K296" s="22">
        <v>0</v>
      </c>
      <c r="L296" s="22">
        <v>0</v>
      </c>
      <c r="M296" s="22">
        <f t="shared" si="14"/>
        <v>0</v>
      </c>
    </row>
    <row r="297" spans="1:13" s="23" customFormat="1" ht="12.75" customHeight="1">
      <c r="A297" s="18" t="s">
        <v>509</v>
      </c>
      <c r="B297" s="19">
        <f>-SUMIF(CLASIFICACION!D:D,'CA EF'!A297,CLASIFICACION!G:G)</f>
        <v>0</v>
      </c>
      <c r="C297" s="20">
        <v>0</v>
      </c>
      <c r="D297" s="20">
        <v>0</v>
      </c>
      <c r="E297" s="21">
        <v>0</v>
      </c>
      <c r="F297" s="22">
        <f t="shared" si="13"/>
        <v>0</v>
      </c>
      <c r="G297" s="22">
        <v>0</v>
      </c>
      <c r="H297" s="22">
        <v>0</v>
      </c>
      <c r="I297" s="22">
        <v>0</v>
      </c>
      <c r="J297" s="22">
        <v>0</v>
      </c>
      <c r="K297" s="22">
        <v>0</v>
      </c>
      <c r="L297" s="22">
        <v>0</v>
      </c>
      <c r="M297" s="22">
        <f t="shared" si="14"/>
        <v>0</v>
      </c>
    </row>
    <row r="298" spans="1:13" s="23" customFormat="1" ht="12.75" customHeight="1">
      <c r="A298" s="18" t="s">
        <v>378</v>
      </c>
      <c r="B298" s="19">
        <f>-SUMIF(CLASIFICACION!D:D,'CA EF'!A298,CLASIFICACION!G:G)</f>
        <v>0</v>
      </c>
      <c r="C298" s="20">
        <v>0</v>
      </c>
      <c r="D298" s="20">
        <v>0</v>
      </c>
      <c r="E298" s="21">
        <v>0</v>
      </c>
      <c r="F298" s="22">
        <f t="shared" si="13"/>
        <v>0</v>
      </c>
      <c r="G298" s="22">
        <v>0</v>
      </c>
      <c r="H298" s="22">
        <v>0</v>
      </c>
      <c r="I298" s="22">
        <v>0</v>
      </c>
      <c r="J298" s="22">
        <v>0</v>
      </c>
      <c r="K298" s="22">
        <v>0</v>
      </c>
      <c r="L298" s="22">
        <v>0</v>
      </c>
      <c r="M298" s="22">
        <f t="shared" si="14"/>
        <v>0</v>
      </c>
    </row>
    <row r="299" spans="1:13" s="23" customFormat="1" ht="12.75" customHeight="1">
      <c r="A299" s="18" t="s">
        <v>379</v>
      </c>
      <c r="B299" s="19">
        <f>-SUMIF(CLASIFICACION!D:D,'CA EF'!A299,CLASIFICACION!G:G)</f>
        <v>-28452196639.25</v>
      </c>
      <c r="C299" s="20">
        <v>0</v>
      </c>
      <c r="D299" s="20">
        <v>0</v>
      </c>
      <c r="E299" s="21">
        <v>0</v>
      </c>
      <c r="F299" s="22">
        <f t="shared" si="13"/>
        <v>-28452196639.25</v>
      </c>
      <c r="G299" s="22">
        <f>-F299</f>
        <v>28452196639.25</v>
      </c>
      <c r="H299" s="22">
        <v>0</v>
      </c>
      <c r="I299" s="22">
        <v>0</v>
      </c>
      <c r="J299" s="22">
        <v>0</v>
      </c>
      <c r="K299" s="22">
        <v>0</v>
      </c>
      <c r="L299" s="22">
        <v>0</v>
      </c>
      <c r="M299" s="22">
        <f t="shared" si="14"/>
        <v>0</v>
      </c>
    </row>
    <row r="300" spans="1:13" s="23" customFormat="1" ht="12.75" customHeight="1">
      <c r="A300" s="18" t="s">
        <v>380</v>
      </c>
      <c r="B300" s="19">
        <f>-SUMIF(CLASIFICACION!D:D,'CA EF'!A300,CLASIFICACION!G:G)</f>
        <v>0</v>
      </c>
      <c r="C300" s="20">
        <v>0</v>
      </c>
      <c r="D300" s="20">
        <v>0</v>
      </c>
      <c r="E300" s="21">
        <v>0</v>
      </c>
      <c r="F300" s="22">
        <f t="shared" si="13"/>
        <v>0</v>
      </c>
      <c r="G300" s="22">
        <f>-F300</f>
        <v>0</v>
      </c>
      <c r="H300" s="22">
        <v>0</v>
      </c>
      <c r="I300" s="22">
        <v>0</v>
      </c>
      <c r="J300" s="22">
        <v>0</v>
      </c>
      <c r="K300" s="22">
        <v>0</v>
      </c>
      <c r="L300" s="22">
        <v>0</v>
      </c>
      <c r="M300" s="22">
        <f t="shared" si="14"/>
        <v>0</v>
      </c>
    </row>
    <row r="301" spans="1:13" s="23" customFormat="1" ht="12.75" customHeight="1">
      <c r="A301" s="18" t="s">
        <v>381</v>
      </c>
      <c r="B301" s="19">
        <f>-SUMIF(CLASIFICACION!D:D,'CA EF'!A301,CLASIFICACION!G:G)</f>
        <v>-655181924.74000001</v>
      </c>
      <c r="C301" s="20">
        <v>0</v>
      </c>
      <c r="D301" s="20">
        <v>0</v>
      </c>
      <c r="E301" s="21">
        <v>0</v>
      </c>
      <c r="F301" s="22">
        <f t="shared" si="13"/>
        <v>-655181924.74000001</v>
      </c>
      <c r="G301" s="22">
        <f t="shared" ref="G301:G302" si="18">-F301</f>
        <v>655181924.74000001</v>
      </c>
      <c r="H301" s="22">
        <v>0</v>
      </c>
      <c r="I301" s="22">
        <v>0</v>
      </c>
      <c r="J301" s="22">
        <v>0</v>
      </c>
      <c r="K301" s="22">
        <v>0</v>
      </c>
      <c r="L301" s="22">
        <v>0</v>
      </c>
      <c r="M301" s="22">
        <f t="shared" si="14"/>
        <v>0</v>
      </c>
    </row>
    <row r="302" spans="1:13" s="23" customFormat="1" ht="12.75" customHeight="1">
      <c r="A302" s="18" t="s">
        <v>382</v>
      </c>
      <c r="B302" s="19">
        <f>-SUMIF(CLASIFICACION!D:D,'CA EF'!A302,CLASIFICACION!G:G)</f>
        <v>-1105766173.1900001</v>
      </c>
      <c r="C302" s="20">
        <v>0</v>
      </c>
      <c r="D302" s="20">
        <v>0</v>
      </c>
      <c r="E302" s="21">
        <v>0</v>
      </c>
      <c r="F302" s="22">
        <f t="shared" si="13"/>
        <v>-1105766173.1900001</v>
      </c>
      <c r="G302" s="22">
        <f t="shared" si="18"/>
        <v>1105766173.1900001</v>
      </c>
      <c r="H302" s="22">
        <v>0</v>
      </c>
      <c r="I302" s="22">
        <v>0</v>
      </c>
      <c r="J302" s="22">
        <v>0</v>
      </c>
      <c r="K302" s="22">
        <v>0</v>
      </c>
      <c r="L302" s="22">
        <v>0</v>
      </c>
      <c r="M302" s="22">
        <f t="shared" si="14"/>
        <v>0</v>
      </c>
    </row>
    <row r="303" spans="1:13" s="23" customFormat="1" ht="12.75" customHeight="1">
      <c r="A303" s="18" t="s">
        <v>383</v>
      </c>
      <c r="B303" s="19">
        <f>-SUMIF(CLASIFICACION!D:D,'CA EF'!A303,CLASIFICACION!G:G)</f>
        <v>0</v>
      </c>
      <c r="C303" s="20">
        <v>0</v>
      </c>
      <c r="D303" s="20">
        <v>0</v>
      </c>
      <c r="E303" s="21">
        <v>0</v>
      </c>
      <c r="F303" s="22">
        <f t="shared" si="13"/>
        <v>0</v>
      </c>
      <c r="G303" s="22">
        <v>0</v>
      </c>
      <c r="H303" s="22">
        <f>-F303</f>
        <v>0</v>
      </c>
      <c r="I303" s="22">
        <v>0</v>
      </c>
      <c r="J303" s="22">
        <v>0</v>
      </c>
      <c r="K303" s="22">
        <v>0</v>
      </c>
      <c r="L303" s="22">
        <v>0</v>
      </c>
      <c r="M303" s="22">
        <f t="shared" si="14"/>
        <v>0</v>
      </c>
    </row>
    <row r="304" spans="1:13" s="23" customFormat="1" ht="12.75" customHeight="1">
      <c r="A304" s="18" t="s">
        <v>384</v>
      </c>
      <c r="B304" s="19">
        <f>-SUMIF(CLASIFICACION!D:D,'CA EF'!A304,CLASIFICACION!G:G)</f>
        <v>-156279530.40000001</v>
      </c>
      <c r="C304" s="20">
        <v>0</v>
      </c>
      <c r="D304" s="20">
        <v>0</v>
      </c>
      <c r="E304" s="21">
        <v>0</v>
      </c>
      <c r="F304" s="22">
        <f t="shared" si="13"/>
        <v>-156279530.40000001</v>
      </c>
      <c r="G304" s="22">
        <v>0</v>
      </c>
      <c r="H304" s="22">
        <f>-F304</f>
        <v>156279530.40000001</v>
      </c>
      <c r="I304" s="22">
        <v>0</v>
      </c>
      <c r="J304" s="22">
        <v>0</v>
      </c>
      <c r="K304" s="22">
        <v>0</v>
      </c>
      <c r="L304" s="22">
        <v>0</v>
      </c>
      <c r="M304" s="22">
        <f t="shared" si="14"/>
        <v>0</v>
      </c>
    </row>
    <row r="305" spans="1:26" s="23" customFormat="1" ht="12.75" customHeight="1">
      <c r="A305" s="18" t="s">
        <v>385</v>
      </c>
      <c r="B305" s="19">
        <f>-SUMIF(CLASIFICACION!D:D,'CA EF'!A305,CLASIFICACION!G:G)</f>
        <v>0</v>
      </c>
      <c r="C305" s="20">
        <v>0</v>
      </c>
      <c r="D305" s="20">
        <v>0</v>
      </c>
      <c r="E305" s="21">
        <v>0</v>
      </c>
      <c r="F305" s="22">
        <f t="shared" si="13"/>
        <v>0</v>
      </c>
      <c r="G305" s="22">
        <v>0</v>
      </c>
      <c r="H305" s="22">
        <v>0</v>
      </c>
      <c r="I305" s="22">
        <v>0</v>
      </c>
      <c r="J305" s="22">
        <v>0</v>
      </c>
      <c r="K305" s="22">
        <v>0</v>
      </c>
      <c r="L305" s="22">
        <v>0</v>
      </c>
      <c r="M305" s="22">
        <f t="shared" si="14"/>
        <v>0</v>
      </c>
    </row>
    <row r="306" spans="1:26" s="23" customFormat="1" ht="12.75" customHeight="1">
      <c r="A306" s="18" t="s">
        <v>386</v>
      </c>
      <c r="B306" s="19">
        <f>-SUMIF(CLASIFICACION!D:D,'CA EF'!A306,CLASIFICACION!G:G)</f>
        <v>-307961235</v>
      </c>
      <c r="C306" s="20">
        <v>0</v>
      </c>
      <c r="D306" s="20">
        <v>0</v>
      </c>
      <c r="E306" s="21">
        <v>0</v>
      </c>
      <c r="F306" s="22">
        <f t="shared" si="13"/>
        <v>-307961235</v>
      </c>
      <c r="G306" s="22">
        <f t="shared" ref="G306:G309" si="19">-F306</f>
        <v>307961235</v>
      </c>
      <c r="H306" s="22">
        <v>0</v>
      </c>
      <c r="I306" s="22">
        <v>0</v>
      </c>
      <c r="J306" s="22">
        <v>0</v>
      </c>
      <c r="K306" s="22">
        <v>0</v>
      </c>
      <c r="L306" s="22">
        <v>0</v>
      </c>
      <c r="M306" s="22">
        <f t="shared" si="14"/>
        <v>0</v>
      </c>
    </row>
    <row r="307" spans="1:26" s="23" customFormat="1" ht="12.75" customHeight="1">
      <c r="A307" s="18" t="s">
        <v>387</v>
      </c>
      <c r="B307" s="19">
        <f>-SUMIF(CLASIFICACION!D:D,'CA EF'!A307,CLASIFICACION!G:G)</f>
        <v>180594910.94999999</v>
      </c>
      <c r="C307" s="20">
        <v>0</v>
      </c>
      <c r="D307" s="20">
        <v>0</v>
      </c>
      <c r="E307" s="21">
        <v>0</v>
      </c>
      <c r="F307" s="22">
        <f t="shared" si="13"/>
        <v>180594910.94999999</v>
      </c>
      <c r="G307" s="22">
        <f t="shared" si="19"/>
        <v>-180594910.94999999</v>
      </c>
      <c r="H307" s="22">
        <v>0</v>
      </c>
      <c r="I307" s="22">
        <v>0</v>
      </c>
      <c r="J307" s="22">
        <v>0</v>
      </c>
      <c r="K307" s="22">
        <v>0</v>
      </c>
      <c r="L307" s="22">
        <v>0</v>
      </c>
      <c r="M307" s="22">
        <f t="shared" si="14"/>
        <v>0</v>
      </c>
    </row>
    <row r="308" spans="1:26" s="23" customFormat="1" ht="12.75" customHeight="1">
      <c r="A308" s="18" t="s">
        <v>388</v>
      </c>
      <c r="B308" s="19">
        <f>-SUMIF(CLASIFICACION!D:D,'CA EF'!A308,CLASIFICACION!G:G)</f>
        <v>-145064737.41999999</v>
      </c>
      <c r="C308" s="20">
        <v>0</v>
      </c>
      <c r="D308" s="20">
        <v>0</v>
      </c>
      <c r="E308" s="21">
        <v>0</v>
      </c>
      <c r="F308" s="22">
        <f t="shared" si="13"/>
        <v>-145064737.41999999</v>
      </c>
      <c r="G308" s="22">
        <f t="shared" si="19"/>
        <v>145064737.41999999</v>
      </c>
      <c r="H308" s="22">
        <v>0</v>
      </c>
      <c r="I308" s="22">
        <v>0</v>
      </c>
      <c r="J308" s="22">
        <v>0</v>
      </c>
      <c r="K308" s="22">
        <v>0</v>
      </c>
      <c r="L308" s="22">
        <v>0</v>
      </c>
      <c r="M308" s="22">
        <f t="shared" si="14"/>
        <v>0</v>
      </c>
    </row>
    <row r="309" spans="1:26" s="23" customFormat="1" ht="12.75" customHeight="1">
      <c r="A309" s="18" t="s">
        <v>389</v>
      </c>
      <c r="B309" s="19">
        <f>-SUMIF(CLASIFICACION!D:D,'CA EF'!A309,CLASIFICACION!G:G)</f>
        <v>233689729.13</v>
      </c>
      <c r="C309" s="20">
        <v>0</v>
      </c>
      <c r="D309" s="20">
        <v>0</v>
      </c>
      <c r="E309" s="21">
        <v>0</v>
      </c>
      <c r="F309" s="22">
        <f t="shared" si="13"/>
        <v>233689729.13</v>
      </c>
      <c r="G309" s="22">
        <f t="shared" si="19"/>
        <v>-233689729.13</v>
      </c>
      <c r="H309" s="22">
        <v>0</v>
      </c>
      <c r="I309" s="22">
        <v>0</v>
      </c>
      <c r="J309" s="22">
        <v>0</v>
      </c>
      <c r="K309" s="22">
        <v>0</v>
      </c>
      <c r="L309" s="22">
        <v>0</v>
      </c>
      <c r="M309" s="22">
        <f t="shared" si="14"/>
        <v>0</v>
      </c>
    </row>
    <row r="310" spans="1:26" s="26" customFormat="1" ht="10.199999999999999">
      <c r="A310" s="28" t="s">
        <v>424</v>
      </c>
      <c r="B310" s="29">
        <f>-B288</f>
        <v>1299200968.6300001</v>
      </c>
      <c r="C310" s="30">
        <v>0</v>
      </c>
      <c r="D310" s="31">
        <f>+B310</f>
        <v>1299200968.6300001</v>
      </c>
      <c r="E310" s="29">
        <v>0</v>
      </c>
      <c r="F310" s="32">
        <f>+B310+C310-D310</f>
        <v>0</v>
      </c>
      <c r="G310" s="22">
        <v>0</v>
      </c>
      <c r="H310" s="22">
        <v>0</v>
      </c>
      <c r="I310" s="22">
        <v>0</v>
      </c>
      <c r="J310" s="22">
        <v>0</v>
      </c>
      <c r="K310" s="22">
        <v>0</v>
      </c>
      <c r="L310" s="22">
        <v>0</v>
      </c>
      <c r="M310" s="27">
        <f>SUM(F310:L310)</f>
        <v>0</v>
      </c>
      <c r="N310" s="25"/>
      <c r="O310" s="25"/>
      <c r="P310" s="25"/>
      <c r="Q310" s="25"/>
      <c r="R310" s="25"/>
      <c r="S310" s="25"/>
      <c r="T310" s="25"/>
      <c r="U310" s="25"/>
      <c r="V310" s="25"/>
      <c r="W310" s="25"/>
      <c r="X310" s="25"/>
      <c r="Y310" s="25"/>
      <c r="Z310" s="25"/>
    </row>
    <row r="311" spans="1:26" s="36" customFormat="1" ht="10.8" thickBot="1">
      <c r="A311" s="33" t="s">
        <v>425</v>
      </c>
      <c r="B311" s="34">
        <f>+SUM(B4:B310)</f>
        <v>-1.1348724365234375E-4</v>
      </c>
      <c r="C311" s="34">
        <f>+SUM(C4:C310)</f>
        <v>5682065873.1300001</v>
      </c>
      <c r="D311" s="34">
        <f>+SUM(D4:D310)</f>
        <v>5682065873.1300001</v>
      </c>
      <c r="E311" s="34">
        <f>+SUM(E4:E310)</f>
        <v>-1.220703125E-4</v>
      </c>
      <c r="F311" s="34">
        <f t="shared" ref="F311:M311" si="20">+SUM(F4:F310)</f>
        <v>-5.6922435760498047E-6</v>
      </c>
      <c r="G311" s="34">
        <f t="shared" si="20"/>
        <v>17430878085.009975</v>
      </c>
      <c r="H311" s="34">
        <f t="shared" si="20"/>
        <v>153081439.77000001</v>
      </c>
      <c r="I311" s="34">
        <f t="shared" si="20"/>
        <v>-697458068.19999993</v>
      </c>
      <c r="J311" s="34">
        <f t="shared" si="20"/>
        <v>-3102088</v>
      </c>
      <c r="K311" s="34">
        <f t="shared" si="20"/>
        <v>-53662855722.22998</v>
      </c>
      <c r="L311" s="34">
        <f t="shared" si="20"/>
        <v>30410441742.76001</v>
      </c>
      <c r="M311" s="34">
        <f t="shared" si="20"/>
        <v>-6369014610.8899994</v>
      </c>
      <c r="N311" s="35"/>
      <c r="O311" s="35"/>
      <c r="P311" s="35"/>
      <c r="Q311" s="35"/>
      <c r="R311" s="35"/>
      <c r="S311" s="35"/>
      <c r="T311" s="35"/>
      <c r="U311" s="35"/>
      <c r="V311" s="35"/>
      <c r="W311" s="35"/>
      <c r="X311" s="35"/>
      <c r="Y311" s="35"/>
      <c r="Z311" s="35"/>
    </row>
    <row r="312" spans="1:26" thickTop="1">
      <c r="B312" s="37"/>
      <c r="D312" s="38">
        <f>C311-D311</f>
        <v>0</v>
      </c>
      <c r="G312" s="393"/>
      <c r="H312" s="393"/>
      <c r="I312" s="393"/>
      <c r="J312" s="393"/>
      <c r="K312" s="393"/>
      <c r="L312" s="393"/>
      <c r="M312" s="393">
        <f>SUM(F311:L311)</f>
        <v>-6369014610.8899994</v>
      </c>
      <c r="N312" s="24"/>
      <c r="O312" s="24"/>
      <c r="P312" s="24"/>
      <c r="Q312" s="24"/>
      <c r="R312" s="24"/>
      <c r="S312" s="24"/>
      <c r="T312" s="24"/>
      <c r="U312" s="24"/>
      <c r="V312" s="24"/>
      <c r="W312" s="24"/>
      <c r="X312" s="24"/>
      <c r="Y312" s="24"/>
      <c r="Z312" s="24"/>
    </row>
    <row r="313" spans="1:26" ht="14.4">
      <c r="A313" s="40"/>
      <c r="B313" s="40"/>
      <c r="C313" s="40"/>
      <c r="D313" s="41"/>
      <c r="E313" s="40"/>
      <c r="F313" s="42"/>
      <c r="G313" s="394"/>
      <c r="H313" s="394"/>
      <c r="I313" s="394"/>
      <c r="J313" s="394"/>
      <c r="K313" s="394"/>
      <c r="L313" s="394"/>
      <c r="M313" s="394">
        <f>+M312-M311</f>
        <v>0</v>
      </c>
      <c r="N313" s="43"/>
      <c r="O313" s="24"/>
      <c r="P313" s="24"/>
      <c r="Q313" s="24"/>
      <c r="R313" s="24"/>
      <c r="S313" s="24"/>
      <c r="T313" s="24"/>
      <c r="U313" s="24"/>
      <c r="V313" s="24"/>
      <c r="W313" s="24"/>
      <c r="X313" s="24"/>
      <c r="Y313" s="24"/>
      <c r="Z313" s="24"/>
    </row>
    <row r="314" spans="1:26" ht="14.4">
      <c r="F314" s="44"/>
      <c r="M314" s="38"/>
      <c r="N314" s="43"/>
    </row>
    <row r="315" spans="1:26" ht="14.4">
      <c r="B315" s="38"/>
      <c r="E315" s="38"/>
      <c r="F315" s="45"/>
      <c r="G315" s="46"/>
      <c r="H315" s="46"/>
      <c r="I315" s="46"/>
      <c r="J315" s="46"/>
      <c r="K315" s="46"/>
      <c r="L315" s="46"/>
    </row>
    <row r="316" spans="1:26" ht="14.4">
      <c r="B316" s="37"/>
      <c r="G316" s="47"/>
      <c r="H316" s="47"/>
      <c r="I316" s="47"/>
      <c r="J316" s="47"/>
      <c r="K316" s="47"/>
      <c r="L316" s="47"/>
      <c r="M316" s="38"/>
    </row>
    <row r="317" spans="1:26" ht="15" customHeight="1">
      <c r="B317" s="37"/>
    </row>
  </sheetData>
  <customSheetViews>
    <customSheetView guid="{F3648BCD-1CED-4BBB-AE63-37BDB925883F}">
      <pane xSplit="6" ySplit="3" topLeftCell="G4" activePane="bottomRight" state="frozen"/>
      <selection pane="bottomRight" activeCell="G4" sqref="G4"/>
      <pageMargins left="0.7" right="0.7" top="0.75" bottom="0.75" header="0.3" footer="0.3"/>
      <pageSetup orientation="portrait" r:id="rId1"/>
    </customSheetView>
    <customSheetView guid="{61A52113-890E-4C3B-ADC2-27DE1001C942}">
      <pane xSplit="6" ySplit="3" topLeftCell="G4" activePane="bottomRight" state="frozen"/>
      <selection pane="bottomRight" activeCell="G4" sqref="G4"/>
      <pageMargins left="0.7" right="0.7" top="0.75" bottom="0.75" header="0.3" footer="0.3"/>
      <pageSetup orientation="portrait" r:id="rId2"/>
    </customSheetView>
  </customSheetViews>
  <mergeCells count="6">
    <mergeCell ref="A1:M1"/>
    <mergeCell ref="A2:A3"/>
    <mergeCell ref="C2:D2"/>
    <mergeCell ref="G2:J2"/>
    <mergeCell ref="K2:L2"/>
    <mergeCell ref="M2:M3"/>
  </mergeCells>
  <pageMargins left="0.7" right="0.7" top="0.75" bottom="0.75" header="0.3" footer="0.3"/>
  <pageSetup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B1:X322"/>
  <sheetViews>
    <sheetView showGridLines="0" zoomScale="90" zoomScaleNormal="90" zoomScaleSheetLayoutView="101" workbookViewId="0">
      <pane ySplit="10" topLeftCell="A11" activePane="bottomLeft" state="frozen"/>
      <selection pane="bottomLeft" activeCell="A11" sqref="A11"/>
    </sheetView>
  </sheetViews>
  <sheetFormatPr baseColWidth="10" defaultColWidth="11.44140625" defaultRowHeight="15.6"/>
  <cols>
    <col min="1" max="1" width="2.44140625" style="117" customWidth="1"/>
    <col min="2" max="2" width="3.5546875" style="117" customWidth="1"/>
    <col min="3" max="4" width="11.44140625" style="117"/>
    <col min="5" max="5" width="13.5546875" style="117" bestFit="1" customWidth="1"/>
    <col min="6" max="6" width="11.44140625" style="117"/>
    <col min="7" max="7" width="20.44140625" style="117" bestFit="1" customWidth="1"/>
    <col min="8" max="11" width="11.44140625" style="117"/>
    <col min="12" max="12" width="12.5546875" style="117" customWidth="1"/>
    <col min="13" max="13" width="4.44140625" style="117" customWidth="1"/>
    <col min="14" max="16384" width="11.44140625" style="117"/>
  </cols>
  <sheetData>
    <row r="1" spans="2:21" s="81" customFormat="1">
      <c r="D1" s="99"/>
    </row>
    <row r="2" spans="2:21" s="81" customFormat="1">
      <c r="B2" s="104"/>
      <c r="C2" s="104"/>
      <c r="D2" s="107"/>
      <c r="E2" s="104"/>
      <c r="F2" s="104"/>
      <c r="G2" s="104"/>
      <c r="H2" s="104"/>
      <c r="I2" s="104"/>
      <c r="J2" s="104"/>
      <c r="K2" s="104"/>
      <c r="L2" s="104"/>
      <c r="M2" s="104"/>
      <c r="N2" s="104"/>
      <c r="O2" s="104"/>
      <c r="P2" s="104"/>
      <c r="Q2" s="104"/>
      <c r="R2" s="104"/>
      <c r="S2" s="104"/>
      <c r="T2" s="104"/>
      <c r="U2" s="104"/>
    </row>
    <row r="3" spans="2:21" s="81" customFormat="1">
      <c r="D3" s="99"/>
    </row>
    <row r="4" spans="2:21" s="81" customFormat="1">
      <c r="D4" s="99"/>
    </row>
    <row r="5" spans="2:21" s="81" customFormat="1">
      <c r="D5" s="99"/>
    </row>
    <row r="6" spans="2:21" s="81" customFormat="1">
      <c r="D6" s="99"/>
    </row>
    <row r="7" spans="2:21" s="81" customFormat="1">
      <c r="B7" s="105"/>
      <c r="C7" s="105"/>
      <c r="D7" s="108"/>
      <c r="E7" s="105"/>
      <c r="F7" s="105"/>
      <c r="G7" s="105"/>
      <c r="H7" s="105"/>
      <c r="I7" s="105"/>
      <c r="J7" s="105"/>
      <c r="K7" s="105"/>
      <c r="L7" s="105"/>
      <c r="M7" s="105"/>
      <c r="N7" s="105"/>
      <c r="O7" s="105"/>
      <c r="P7" s="105"/>
      <c r="Q7" s="105"/>
      <c r="R7" s="105"/>
      <c r="S7" s="105"/>
      <c r="T7" s="105"/>
      <c r="U7" s="105"/>
    </row>
    <row r="8" spans="2:21">
      <c r="L8" s="256" t="s">
        <v>120</v>
      </c>
    </row>
    <row r="9" spans="2:21" ht="31.5" customHeight="1">
      <c r="C9" s="449" t="s">
        <v>136</v>
      </c>
      <c r="D9" s="449"/>
      <c r="E9" s="449"/>
      <c r="F9" s="449"/>
      <c r="G9" s="449"/>
      <c r="H9" s="449"/>
      <c r="I9" s="449"/>
      <c r="J9" s="449"/>
      <c r="K9" s="449"/>
      <c r="L9" s="449"/>
    </row>
    <row r="10" spans="2:21" ht="17.399999999999999" customHeight="1">
      <c r="C10" s="445" t="s">
        <v>641</v>
      </c>
      <c r="D10" s="445"/>
      <c r="E10" s="445"/>
      <c r="F10" s="445"/>
      <c r="G10" s="445"/>
      <c r="H10" s="445"/>
      <c r="I10" s="445"/>
      <c r="J10" s="445"/>
      <c r="K10" s="445"/>
      <c r="L10" s="445"/>
    </row>
    <row r="11" spans="2:21">
      <c r="C11" s="246"/>
      <c r="D11" s="246"/>
      <c r="E11" s="246"/>
      <c r="F11" s="246"/>
      <c r="G11" s="246"/>
      <c r="H11" s="246"/>
      <c r="I11" s="246"/>
      <c r="J11" s="246"/>
      <c r="K11" s="246"/>
      <c r="L11" s="246"/>
    </row>
    <row r="12" spans="2:21">
      <c r="C12" s="132" t="s">
        <v>138</v>
      </c>
    </row>
    <row r="13" spans="2:21">
      <c r="C13" s="132"/>
    </row>
    <row r="14" spans="2:21">
      <c r="C14" s="132" t="s">
        <v>139</v>
      </c>
    </row>
    <row r="15" spans="2:21" ht="37.950000000000003" customHeight="1">
      <c r="C15" s="434" t="s">
        <v>149</v>
      </c>
      <c r="D15" s="434"/>
      <c r="E15" s="434"/>
      <c r="F15" s="434"/>
      <c r="G15" s="434"/>
      <c r="H15" s="434"/>
      <c r="I15" s="434"/>
      <c r="J15" s="434"/>
      <c r="K15" s="434"/>
      <c r="L15" s="434"/>
    </row>
    <row r="16" spans="2:21" s="257" customFormat="1" ht="47.4" customHeight="1">
      <c r="C16" s="437" t="s">
        <v>137</v>
      </c>
      <c r="D16" s="437"/>
      <c r="E16" s="437"/>
      <c r="F16" s="437"/>
      <c r="G16" s="437"/>
      <c r="H16" s="437"/>
      <c r="I16" s="437"/>
      <c r="J16" s="437"/>
      <c r="K16" s="437"/>
      <c r="L16" s="437"/>
    </row>
    <row r="17" spans="3:12" s="257" customFormat="1" ht="61.5" customHeight="1">
      <c r="C17" s="437" t="s">
        <v>187</v>
      </c>
      <c r="D17" s="437"/>
      <c r="E17" s="437"/>
      <c r="F17" s="437"/>
      <c r="G17" s="437"/>
      <c r="H17" s="437"/>
      <c r="I17" s="437"/>
      <c r="J17" s="437"/>
      <c r="K17" s="437"/>
      <c r="L17" s="437"/>
    </row>
    <row r="18" spans="3:12" ht="49.2" customHeight="1">
      <c r="C18" s="434" t="s">
        <v>181</v>
      </c>
      <c r="D18" s="434"/>
      <c r="E18" s="434"/>
      <c r="F18" s="434"/>
      <c r="G18" s="434"/>
      <c r="H18" s="434"/>
      <c r="I18" s="434"/>
      <c r="J18" s="434"/>
      <c r="K18" s="434"/>
      <c r="L18" s="434"/>
    </row>
    <row r="19" spans="3:12" s="257" customFormat="1">
      <c r="C19" s="247"/>
      <c r="D19" s="247"/>
      <c r="E19" s="247"/>
      <c r="F19" s="247"/>
      <c r="G19" s="247"/>
      <c r="H19" s="247"/>
      <c r="I19" s="247"/>
      <c r="J19" s="247"/>
      <c r="K19" s="247"/>
      <c r="L19" s="247"/>
    </row>
    <row r="20" spans="3:12">
      <c r="C20" s="132" t="s">
        <v>101</v>
      </c>
    </row>
    <row r="21" spans="3:12" s="257" customFormat="1">
      <c r="C21" s="247"/>
      <c r="D21" s="247"/>
      <c r="E21" s="247"/>
      <c r="F21" s="247"/>
      <c r="G21" s="247"/>
      <c r="H21" s="247"/>
      <c r="I21" s="247"/>
      <c r="J21" s="247"/>
      <c r="K21" s="247"/>
      <c r="L21" s="247"/>
    </row>
    <row r="22" spans="3:12" ht="28.5" customHeight="1">
      <c r="C22" s="438" t="s">
        <v>140</v>
      </c>
      <c r="D22" s="438"/>
      <c r="E22" s="438"/>
      <c r="F22" s="438"/>
      <c r="G22" s="438"/>
      <c r="H22" s="438"/>
      <c r="I22" s="438"/>
      <c r="J22" s="438"/>
      <c r="K22" s="438"/>
      <c r="L22" s="438"/>
    </row>
    <row r="24" spans="3:12">
      <c r="C24" s="132" t="s">
        <v>150</v>
      </c>
    </row>
    <row r="26" spans="3:12">
      <c r="C26" s="132" t="s">
        <v>102</v>
      </c>
    </row>
    <row r="28" spans="3:12" s="257" customFormat="1" ht="31.95" customHeight="1">
      <c r="C28" s="437" t="s">
        <v>182</v>
      </c>
      <c r="D28" s="437"/>
      <c r="E28" s="437"/>
      <c r="F28" s="437"/>
      <c r="G28" s="437"/>
      <c r="H28" s="437"/>
      <c r="I28" s="437"/>
      <c r="J28" s="437"/>
      <c r="K28" s="437"/>
      <c r="L28" s="437"/>
    </row>
    <row r="29" spans="3:12" s="257" customFormat="1" ht="35.25" customHeight="1">
      <c r="C29" s="437" t="s">
        <v>514</v>
      </c>
      <c r="D29" s="437"/>
      <c r="E29" s="437"/>
      <c r="F29" s="437"/>
      <c r="G29" s="437"/>
      <c r="H29" s="437"/>
      <c r="I29" s="437"/>
      <c r="J29" s="437"/>
      <c r="K29" s="437"/>
      <c r="L29" s="437"/>
    </row>
    <row r="30" spans="3:12" s="257" customFormat="1" ht="50.25" customHeight="1">
      <c r="C30" s="437" t="s">
        <v>144</v>
      </c>
      <c r="D30" s="437"/>
      <c r="E30" s="437"/>
      <c r="F30" s="437"/>
      <c r="G30" s="437"/>
      <c r="H30" s="437"/>
      <c r="I30" s="437"/>
      <c r="J30" s="437"/>
      <c r="K30" s="437"/>
      <c r="L30" s="437"/>
    </row>
    <row r="31" spans="3:12" s="257" customFormat="1" ht="18.75" customHeight="1">
      <c r="C31" s="437" t="s">
        <v>143</v>
      </c>
      <c r="D31" s="437"/>
      <c r="E31" s="437"/>
      <c r="F31" s="437"/>
      <c r="G31" s="437"/>
      <c r="H31" s="437"/>
      <c r="I31" s="437"/>
      <c r="J31" s="437"/>
      <c r="K31" s="437"/>
      <c r="L31" s="437"/>
    </row>
    <row r="32" spans="3:12" s="257" customFormat="1" ht="46.5" customHeight="1">
      <c r="C32" s="437" t="s">
        <v>84</v>
      </c>
      <c r="D32" s="437"/>
      <c r="E32" s="437"/>
      <c r="F32" s="437"/>
      <c r="G32" s="437"/>
      <c r="H32" s="437"/>
      <c r="I32" s="437"/>
      <c r="J32" s="437"/>
      <c r="K32" s="437"/>
      <c r="L32" s="437"/>
    </row>
    <row r="33" spans="3:12" s="257" customFormat="1" ht="60.6" customHeight="1">
      <c r="C33" s="437" t="s">
        <v>141</v>
      </c>
      <c r="D33" s="437"/>
      <c r="E33" s="437"/>
      <c r="F33" s="437"/>
      <c r="G33" s="437"/>
      <c r="H33" s="437"/>
      <c r="I33" s="437"/>
      <c r="J33" s="437"/>
      <c r="K33" s="437"/>
      <c r="L33" s="437"/>
    </row>
    <row r="35" spans="3:12">
      <c r="C35" s="132" t="s">
        <v>103</v>
      </c>
    </row>
    <row r="36" spans="3:12">
      <c r="C36" s="132"/>
    </row>
    <row r="37" spans="3:12">
      <c r="C37" s="117" t="s">
        <v>183</v>
      </c>
    </row>
    <row r="39" spans="3:12" ht="28.5" customHeight="1">
      <c r="C39" s="444" t="s">
        <v>142</v>
      </c>
      <c r="D39" s="444"/>
      <c r="E39" s="444"/>
      <c r="F39" s="444"/>
      <c r="G39" s="444"/>
      <c r="H39" s="444"/>
      <c r="I39" s="443" t="s">
        <v>77</v>
      </c>
      <c r="J39" s="443"/>
      <c r="K39" s="443" t="s">
        <v>78</v>
      </c>
      <c r="L39" s="443"/>
    </row>
    <row r="40" spans="3:12" ht="31.5" customHeight="1">
      <c r="C40" s="442" t="s">
        <v>69</v>
      </c>
      <c r="D40" s="442"/>
      <c r="E40" s="442"/>
      <c r="F40" s="442"/>
      <c r="G40" s="442"/>
      <c r="H40" s="442"/>
      <c r="I40" s="435">
        <v>0</v>
      </c>
      <c r="J40" s="436"/>
      <c r="K40" s="436" t="s">
        <v>79</v>
      </c>
      <c r="L40" s="436"/>
    </row>
    <row r="41" spans="3:12" s="258" customFormat="1" ht="24" customHeight="1">
      <c r="C41" s="442" t="s">
        <v>70</v>
      </c>
      <c r="D41" s="442"/>
      <c r="E41" s="442"/>
      <c r="F41" s="442"/>
      <c r="G41" s="442"/>
      <c r="H41" s="442"/>
      <c r="I41" s="435">
        <v>0</v>
      </c>
      <c r="J41" s="436"/>
      <c r="K41" s="436" t="s">
        <v>79</v>
      </c>
      <c r="L41" s="436"/>
    </row>
    <row r="42" spans="3:12" ht="27.75" customHeight="1">
      <c r="C42" s="442" t="s">
        <v>71</v>
      </c>
      <c r="D42" s="442"/>
      <c r="E42" s="442"/>
      <c r="F42" s="442"/>
      <c r="G42" s="442"/>
      <c r="H42" s="442"/>
      <c r="I42" s="435">
        <v>0</v>
      </c>
      <c r="J42" s="436"/>
      <c r="K42" s="436" t="s">
        <v>79</v>
      </c>
      <c r="L42" s="436"/>
    </row>
    <row r="43" spans="3:12" s="258" customFormat="1" ht="35.25" customHeight="1">
      <c r="C43" s="442" t="s">
        <v>72</v>
      </c>
      <c r="D43" s="442"/>
      <c r="E43" s="442"/>
      <c r="F43" s="442"/>
      <c r="G43" s="442"/>
      <c r="H43" s="442"/>
      <c r="I43" s="435">
        <v>0</v>
      </c>
      <c r="J43" s="436"/>
      <c r="K43" s="436" t="s">
        <v>80</v>
      </c>
      <c r="L43" s="436"/>
    </row>
    <row r="44" spans="3:12" s="258" customFormat="1" ht="45.75" customHeight="1">
      <c r="C44" s="442" t="s">
        <v>73</v>
      </c>
      <c r="D44" s="442"/>
      <c r="E44" s="442"/>
      <c r="F44" s="442"/>
      <c r="G44" s="442"/>
      <c r="H44" s="442"/>
      <c r="I44" s="435">
        <v>0</v>
      </c>
      <c r="J44" s="436"/>
      <c r="K44" s="436" t="s">
        <v>80</v>
      </c>
      <c r="L44" s="436"/>
    </row>
    <row r="45" spans="3:12" s="258" customFormat="1" ht="48" customHeight="1">
      <c r="C45" s="442" t="s">
        <v>74</v>
      </c>
      <c r="D45" s="442"/>
      <c r="E45" s="442"/>
      <c r="F45" s="442"/>
      <c r="G45" s="442"/>
      <c r="H45" s="442"/>
      <c r="I45" s="435">
        <v>0</v>
      </c>
      <c r="J45" s="436"/>
      <c r="K45" s="436" t="s">
        <v>81</v>
      </c>
      <c r="L45" s="436"/>
    </row>
    <row r="46" spans="3:12" ht="69" customHeight="1">
      <c r="C46" s="442" t="s">
        <v>75</v>
      </c>
      <c r="D46" s="442"/>
      <c r="E46" s="442"/>
      <c r="F46" s="442"/>
      <c r="G46" s="442"/>
      <c r="H46" s="442"/>
      <c r="I46" s="435">
        <v>0</v>
      </c>
      <c r="J46" s="436"/>
      <c r="K46" s="436" t="s">
        <v>79</v>
      </c>
      <c r="L46" s="436"/>
    </row>
    <row r="47" spans="3:12" s="258" customFormat="1" ht="24" customHeight="1">
      <c r="C47" s="439" t="s">
        <v>76</v>
      </c>
      <c r="D47" s="439"/>
      <c r="E47" s="439"/>
      <c r="F47" s="439"/>
      <c r="G47" s="439"/>
      <c r="H47" s="439"/>
      <c r="I47" s="440">
        <v>0</v>
      </c>
      <c r="J47" s="441"/>
      <c r="K47" s="441" t="s">
        <v>82</v>
      </c>
      <c r="L47" s="441"/>
    </row>
    <row r="48" spans="3:12" s="258" customFormat="1">
      <c r="C48" s="246"/>
      <c r="D48" s="246"/>
      <c r="E48" s="246"/>
      <c r="F48" s="246"/>
      <c r="G48" s="246"/>
      <c r="H48" s="246"/>
      <c r="I48" s="248"/>
      <c r="J48" s="249"/>
      <c r="K48" s="249"/>
      <c r="L48" s="249"/>
    </row>
    <row r="49" spans="3:12" s="257" customFormat="1" ht="66" customHeight="1">
      <c r="C49" s="437" t="s">
        <v>515</v>
      </c>
      <c r="D49" s="437"/>
      <c r="E49" s="437"/>
      <c r="F49" s="437"/>
      <c r="G49" s="437"/>
      <c r="H49" s="437"/>
      <c r="I49" s="437"/>
      <c r="J49" s="437"/>
      <c r="K49" s="437"/>
      <c r="L49" s="437"/>
    </row>
    <row r="50" spans="3:12" s="257" customFormat="1">
      <c r="C50" s="437" t="s">
        <v>83</v>
      </c>
      <c r="D50" s="437"/>
      <c r="E50" s="437"/>
      <c r="F50" s="437"/>
      <c r="G50" s="437"/>
      <c r="H50" s="437"/>
      <c r="I50" s="437"/>
      <c r="J50" s="437"/>
      <c r="K50" s="437"/>
      <c r="L50" s="437"/>
    </row>
    <row r="51" spans="3:12" s="257" customFormat="1">
      <c r="C51" s="247"/>
      <c r="D51" s="247"/>
      <c r="E51" s="247"/>
      <c r="F51" s="247"/>
      <c r="G51" s="247"/>
      <c r="H51" s="247"/>
      <c r="I51" s="247"/>
      <c r="J51" s="247"/>
      <c r="K51" s="247"/>
      <c r="L51" s="247"/>
    </row>
    <row r="52" spans="3:12" s="257" customFormat="1">
      <c r="C52" s="132" t="s">
        <v>145</v>
      </c>
      <c r="D52" s="247"/>
      <c r="E52" s="247"/>
      <c r="F52" s="247"/>
      <c r="G52" s="247"/>
      <c r="H52" s="247"/>
      <c r="I52" s="247"/>
      <c r="J52" s="247"/>
      <c r="K52" s="247"/>
      <c r="L52" s="247"/>
    </row>
    <row r="53" spans="3:12" s="257" customFormat="1">
      <c r="C53" s="247"/>
      <c r="D53" s="247"/>
      <c r="E53" s="247"/>
      <c r="F53" s="247"/>
      <c r="G53" s="247"/>
      <c r="H53" s="247"/>
      <c r="I53" s="247"/>
      <c r="J53" s="247"/>
      <c r="K53" s="247"/>
      <c r="L53" s="247"/>
    </row>
    <row r="54" spans="3:12" s="257" customFormat="1" ht="29.25" customHeight="1">
      <c r="C54" s="437" t="s">
        <v>146</v>
      </c>
      <c r="D54" s="437"/>
      <c r="E54" s="437"/>
      <c r="F54" s="437"/>
      <c r="G54" s="437"/>
      <c r="H54" s="437"/>
      <c r="I54" s="437"/>
      <c r="J54" s="437"/>
      <c r="K54" s="437"/>
      <c r="L54" s="437"/>
    </row>
    <row r="55" spans="3:12" s="257" customFormat="1">
      <c r="C55" s="247"/>
      <c r="D55" s="247"/>
      <c r="E55" s="247"/>
      <c r="F55" s="247"/>
      <c r="G55" s="247"/>
      <c r="H55" s="247"/>
      <c r="I55" s="247"/>
      <c r="J55" s="247"/>
      <c r="K55" s="247"/>
      <c r="L55" s="247"/>
    </row>
    <row r="56" spans="3:12" s="257" customFormat="1">
      <c r="C56" s="132" t="s">
        <v>147</v>
      </c>
      <c r="D56" s="247"/>
      <c r="E56" s="247"/>
      <c r="F56" s="247"/>
      <c r="G56" s="247"/>
      <c r="H56" s="247"/>
      <c r="I56" s="247"/>
      <c r="J56" s="247"/>
      <c r="K56" s="247"/>
      <c r="L56" s="247"/>
    </row>
    <row r="57" spans="3:12" s="257" customFormat="1">
      <c r="C57" s="247"/>
      <c r="D57" s="247"/>
      <c r="E57" s="247"/>
      <c r="F57" s="247"/>
      <c r="G57" s="247"/>
      <c r="H57" s="247"/>
      <c r="I57" s="247"/>
      <c r="J57" s="247"/>
      <c r="K57" s="247"/>
      <c r="L57" s="247"/>
    </row>
    <row r="58" spans="3:12" s="257" customFormat="1" ht="45.75" customHeight="1">
      <c r="C58" s="437" t="s">
        <v>148</v>
      </c>
      <c r="D58" s="437"/>
      <c r="E58" s="437"/>
      <c r="F58" s="437"/>
      <c r="G58" s="437"/>
      <c r="H58" s="437"/>
      <c r="I58" s="437"/>
      <c r="J58" s="437"/>
      <c r="K58" s="437"/>
      <c r="L58" s="437"/>
    </row>
    <row r="59" spans="3:12" s="257" customFormat="1">
      <c r="C59" s="247"/>
      <c r="D59" s="247"/>
      <c r="E59" s="247"/>
      <c r="F59" s="247"/>
      <c r="G59" s="247"/>
      <c r="H59" s="247"/>
      <c r="I59" s="247"/>
      <c r="J59" s="247"/>
      <c r="K59" s="247"/>
      <c r="L59" s="247"/>
    </row>
    <row r="60" spans="3:12" s="257" customFormat="1">
      <c r="C60" s="247"/>
      <c r="D60" s="247"/>
      <c r="E60" s="247"/>
      <c r="F60" s="247"/>
      <c r="G60" s="247"/>
      <c r="H60" s="247"/>
      <c r="I60" s="247"/>
      <c r="J60" s="247"/>
      <c r="K60" s="247"/>
      <c r="L60" s="247"/>
    </row>
    <row r="61" spans="3:12">
      <c r="C61" s="132" t="s">
        <v>121</v>
      </c>
    </row>
    <row r="62" spans="3:12">
      <c r="C62" s="132"/>
    </row>
    <row r="63" spans="3:12">
      <c r="C63" s="132" t="s">
        <v>111</v>
      </c>
    </row>
    <row r="64" spans="3:12" s="257" customFormat="1" ht="89.25" customHeight="1">
      <c r="C64" s="437" t="s">
        <v>85</v>
      </c>
      <c r="D64" s="437"/>
      <c r="E64" s="437"/>
      <c r="F64" s="437"/>
      <c r="G64" s="437"/>
      <c r="H64" s="437"/>
      <c r="I64" s="437"/>
      <c r="J64" s="437"/>
      <c r="K64" s="437"/>
      <c r="L64" s="437"/>
    </row>
    <row r="66" spans="3:24">
      <c r="C66" s="132" t="s">
        <v>151</v>
      </c>
    </row>
    <row r="67" spans="3:24" s="258" customFormat="1" ht="32.25" customHeight="1">
      <c r="C67" s="434" t="s">
        <v>516</v>
      </c>
      <c r="D67" s="434"/>
      <c r="E67" s="434"/>
      <c r="F67" s="434"/>
      <c r="G67" s="434"/>
      <c r="H67" s="434"/>
      <c r="I67" s="434"/>
      <c r="J67" s="434"/>
      <c r="K67" s="434"/>
      <c r="L67" s="434"/>
    </row>
    <row r="68" spans="3:24" ht="36" customHeight="1">
      <c r="C68" s="434" t="s">
        <v>517</v>
      </c>
      <c r="D68" s="434"/>
      <c r="E68" s="434"/>
      <c r="F68" s="434"/>
      <c r="G68" s="434"/>
      <c r="H68" s="434"/>
      <c r="I68" s="434"/>
      <c r="J68" s="434"/>
      <c r="K68" s="434"/>
      <c r="L68" s="434"/>
    </row>
    <row r="69" spans="3:24" ht="35.25" customHeight="1">
      <c r="C69" s="434" t="s">
        <v>518</v>
      </c>
      <c r="D69" s="434"/>
      <c r="E69" s="434"/>
      <c r="F69" s="434"/>
      <c r="G69" s="434"/>
      <c r="H69" s="434"/>
      <c r="I69" s="434"/>
      <c r="J69" s="434"/>
      <c r="K69" s="434"/>
      <c r="L69" s="434"/>
    </row>
    <row r="70" spans="3:24" s="258" customFormat="1" ht="34.5" customHeight="1">
      <c r="C70" s="434" t="s">
        <v>519</v>
      </c>
      <c r="D70" s="434"/>
      <c r="E70" s="434"/>
      <c r="F70" s="434"/>
      <c r="G70" s="434"/>
      <c r="H70" s="434"/>
      <c r="I70" s="434"/>
      <c r="J70" s="434"/>
      <c r="K70" s="434"/>
      <c r="L70" s="434"/>
    </row>
    <row r="71" spans="3:24" s="258" customFormat="1" ht="45" customHeight="1">
      <c r="C71" s="434" t="s">
        <v>520</v>
      </c>
      <c r="D71" s="434"/>
      <c r="E71" s="434"/>
      <c r="F71" s="434"/>
      <c r="G71" s="434"/>
      <c r="H71" s="434"/>
      <c r="I71" s="434"/>
      <c r="J71" s="434"/>
      <c r="K71" s="434"/>
      <c r="L71" s="434"/>
    </row>
    <row r="73" spans="3:24">
      <c r="C73" s="132" t="s">
        <v>104</v>
      </c>
    </row>
    <row r="74" spans="3:24">
      <c r="C74" s="132"/>
    </row>
    <row r="75" spans="3:24" ht="15.6" customHeight="1">
      <c r="C75" s="250" t="s">
        <v>184</v>
      </c>
    </row>
    <row r="76" spans="3:24" ht="63.6" customHeight="1">
      <c r="C76" s="434" t="s">
        <v>152</v>
      </c>
      <c r="D76" s="434"/>
      <c r="E76" s="434"/>
      <c r="F76" s="434"/>
      <c r="G76" s="434"/>
      <c r="H76" s="434"/>
      <c r="I76" s="434"/>
      <c r="J76" s="434"/>
      <c r="K76" s="434"/>
      <c r="L76" s="434"/>
    </row>
    <row r="77" spans="3:24" ht="33.450000000000003" customHeight="1">
      <c r="C77" s="447" t="s">
        <v>642</v>
      </c>
      <c r="D77" s="447"/>
      <c r="E77" s="447"/>
      <c r="F77" s="447"/>
      <c r="G77" s="447"/>
      <c r="H77" s="447"/>
      <c r="I77" s="447"/>
      <c r="J77" s="447"/>
      <c r="K77" s="447"/>
      <c r="L77" s="447"/>
      <c r="O77" s="446"/>
      <c r="P77" s="446"/>
      <c r="Q77" s="446"/>
      <c r="R77" s="446"/>
      <c r="S77" s="446"/>
      <c r="T77" s="446"/>
      <c r="U77" s="446"/>
      <c r="V77" s="446"/>
      <c r="W77" s="446"/>
      <c r="X77" s="446"/>
    </row>
    <row r="78" spans="3:24">
      <c r="C78" s="251"/>
      <c r="D78" s="251"/>
      <c r="E78" s="251"/>
      <c r="F78" s="251"/>
      <c r="G78" s="251"/>
      <c r="H78" s="251"/>
      <c r="I78" s="251"/>
      <c r="J78" s="251"/>
      <c r="K78" s="251"/>
      <c r="L78" s="251"/>
    </row>
    <row r="79" spans="3:24">
      <c r="C79" s="132" t="s">
        <v>106</v>
      </c>
    </row>
    <row r="80" spans="3:24" s="258" customFormat="1">
      <c r="C80" s="434" t="s">
        <v>643</v>
      </c>
      <c r="D80" s="434"/>
      <c r="E80" s="434"/>
      <c r="F80" s="434"/>
      <c r="G80" s="434"/>
      <c r="H80" s="434"/>
      <c r="I80" s="434"/>
      <c r="J80" s="434"/>
      <c r="K80" s="434"/>
      <c r="L80" s="434"/>
    </row>
    <row r="81" spans="3:12">
      <c r="C81" s="251"/>
      <c r="D81" s="251"/>
      <c r="E81" s="251"/>
      <c r="F81" s="251"/>
      <c r="G81" s="251"/>
      <c r="H81" s="251"/>
      <c r="I81" s="251"/>
      <c r="J81" s="251"/>
      <c r="K81" s="251"/>
      <c r="L81" s="251"/>
    </row>
    <row r="82" spans="3:12">
      <c r="C82" s="250" t="s">
        <v>112</v>
      </c>
      <c r="D82" s="246"/>
      <c r="E82" s="246"/>
      <c r="F82" s="246"/>
      <c r="G82" s="246"/>
      <c r="H82" s="246"/>
      <c r="I82" s="246"/>
      <c r="J82" s="246"/>
      <c r="K82" s="246"/>
      <c r="L82" s="246"/>
    </row>
    <row r="83" spans="3:12" s="259" customFormat="1" ht="63" customHeight="1">
      <c r="C83" s="446" t="s">
        <v>521</v>
      </c>
      <c r="D83" s="446"/>
      <c r="E83" s="446"/>
      <c r="F83" s="446"/>
      <c r="G83" s="446"/>
      <c r="H83" s="446"/>
      <c r="I83" s="446"/>
      <c r="J83" s="446"/>
      <c r="K83" s="446"/>
      <c r="L83" s="446"/>
    </row>
    <row r="84" spans="3:12" s="259" customFormat="1" ht="33.75" customHeight="1">
      <c r="C84" s="446" t="s">
        <v>522</v>
      </c>
      <c r="D84" s="446"/>
      <c r="E84" s="446"/>
      <c r="F84" s="446"/>
      <c r="G84" s="446"/>
      <c r="H84" s="446"/>
      <c r="I84" s="446"/>
      <c r="J84" s="446"/>
      <c r="K84" s="446"/>
      <c r="L84" s="446"/>
    </row>
    <row r="85" spans="3:12">
      <c r="C85" s="246"/>
      <c r="D85" s="246"/>
      <c r="E85" s="246"/>
      <c r="F85" s="246"/>
      <c r="G85" s="246"/>
      <c r="H85" s="246"/>
      <c r="I85" s="246"/>
      <c r="J85" s="246"/>
      <c r="K85" s="246"/>
      <c r="L85" s="246"/>
    </row>
    <row r="86" spans="3:12">
      <c r="C86" s="250" t="s">
        <v>34</v>
      </c>
      <c r="D86" s="246"/>
      <c r="E86" s="246"/>
      <c r="F86" s="246"/>
      <c r="G86" s="246"/>
      <c r="H86" s="246"/>
      <c r="I86" s="246"/>
      <c r="J86" s="246"/>
      <c r="K86" s="246"/>
      <c r="L86" s="246"/>
    </row>
    <row r="87" spans="3:12" ht="29.25" customHeight="1">
      <c r="C87" s="434" t="s">
        <v>523</v>
      </c>
      <c r="D87" s="434"/>
      <c r="E87" s="434"/>
      <c r="F87" s="434"/>
      <c r="G87" s="434"/>
      <c r="H87" s="434"/>
      <c r="I87" s="434"/>
      <c r="J87" s="434"/>
      <c r="K87" s="434"/>
      <c r="L87" s="434"/>
    </row>
    <row r="88" spans="3:12" ht="29.25" customHeight="1">
      <c r="C88" s="448" t="s">
        <v>524</v>
      </c>
      <c r="D88" s="434"/>
      <c r="E88" s="434"/>
      <c r="F88" s="434"/>
      <c r="G88" s="434"/>
      <c r="H88" s="434"/>
      <c r="I88" s="434"/>
      <c r="J88" s="434"/>
      <c r="K88" s="434"/>
      <c r="L88" s="434"/>
    </row>
    <row r="89" spans="3:12">
      <c r="C89" s="246"/>
      <c r="D89" s="246"/>
      <c r="E89" s="246"/>
      <c r="F89" s="246"/>
      <c r="G89" s="246"/>
      <c r="H89" s="246"/>
      <c r="I89" s="246"/>
      <c r="J89" s="246"/>
      <c r="K89" s="246"/>
      <c r="L89" s="246"/>
    </row>
    <row r="90" spans="3:12">
      <c r="C90" s="132" t="s">
        <v>185</v>
      </c>
    </row>
    <row r="91" spans="3:12" s="260" customFormat="1" ht="30" customHeight="1">
      <c r="C91" s="438" t="s">
        <v>644</v>
      </c>
      <c r="D91" s="438"/>
      <c r="E91" s="438"/>
      <c r="F91" s="438"/>
      <c r="G91" s="438"/>
      <c r="H91" s="438"/>
      <c r="I91" s="438"/>
      <c r="J91" s="438"/>
      <c r="K91" s="438"/>
      <c r="L91" s="438"/>
    </row>
    <row r="92" spans="3:12" s="260" customFormat="1">
      <c r="C92" s="252"/>
      <c r="D92" s="252"/>
      <c r="E92" s="252"/>
      <c r="F92" s="252"/>
      <c r="G92" s="252"/>
      <c r="H92" s="252"/>
      <c r="I92" s="252"/>
      <c r="J92" s="252"/>
      <c r="K92" s="252"/>
      <c r="L92" s="252"/>
    </row>
    <row r="93" spans="3:12" s="260" customFormat="1">
      <c r="C93" s="253" t="s">
        <v>153</v>
      </c>
      <c r="D93" s="252"/>
      <c r="E93" s="252"/>
      <c r="F93" s="252"/>
      <c r="G93" s="252"/>
      <c r="H93" s="252"/>
      <c r="I93" s="252"/>
      <c r="J93" s="252"/>
      <c r="K93" s="252"/>
      <c r="L93" s="252"/>
    </row>
    <row r="94" spans="3:12" s="260" customFormat="1" ht="35.25" customHeight="1">
      <c r="C94" s="438" t="s">
        <v>154</v>
      </c>
      <c r="D94" s="438"/>
      <c r="E94" s="438"/>
      <c r="F94" s="438"/>
      <c r="G94" s="438"/>
      <c r="H94" s="438"/>
      <c r="I94" s="438"/>
      <c r="J94" s="438"/>
      <c r="K94" s="438"/>
      <c r="L94" s="438"/>
    </row>
    <row r="95" spans="3:12" s="260" customFormat="1">
      <c r="C95" s="252"/>
      <c r="D95" s="252"/>
      <c r="E95" s="252"/>
      <c r="F95" s="252"/>
      <c r="G95" s="252"/>
      <c r="H95" s="252"/>
      <c r="I95" s="252"/>
      <c r="J95" s="252"/>
      <c r="K95" s="252"/>
      <c r="L95" s="252"/>
    </row>
    <row r="96" spans="3:12" s="260" customFormat="1">
      <c r="C96" s="253" t="s">
        <v>155</v>
      </c>
      <c r="D96" s="252"/>
      <c r="E96" s="252"/>
      <c r="F96" s="252"/>
      <c r="G96" s="252"/>
      <c r="H96" s="252"/>
      <c r="I96" s="252"/>
      <c r="J96" s="252"/>
      <c r="K96" s="252"/>
      <c r="L96" s="252"/>
    </row>
    <row r="97" spans="3:12" s="260" customFormat="1" ht="49.5" customHeight="1">
      <c r="C97" s="438" t="s">
        <v>156</v>
      </c>
      <c r="D97" s="438"/>
      <c r="E97" s="438"/>
      <c r="F97" s="438"/>
      <c r="G97" s="438"/>
      <c r="H97" s="438"/>
      <c r="I97" s="438"/>
      <c r="J97" s="438"/>
      <c r="K97" s="438"/>
      <c r="L97" s="438"/>
    </row>
    <row r="105" spans="3:12">
      <c r="C105" s="254"/>
      <c r="F105" s="255"/>
      <c r="G105" s="432"/>
      <c r="H105" s="432"/>
      <c r="I105" s="432"/>
      <c r="J105" s="132"/>
      <c r="L105" s="116"/>
    </row>
    <row r="106" spans="3:12">
      <c r="C106" s="261"/>
      <c r="F106" s="262"/>
      <c r="G106" s="433"/>
      <c r="H106" s="433"/>
      <c r="I106" s="433"/>
      <c r="J106" s="262"/>
      <c r="L106" s="261"/>
    </row>
    <row r="322" spans="4:4">
      <c r="D322" s="117">
        <v>0</v>
      </c>
    </row>
  </sheetData>
  <customSheetViews>
    <customSheetView guid="{F3648BCD-1CED-4BBB-AE63-37BDB925883F}" scale="80" showPageBreaks="1" showGridLines="0" printArea="1" view="pageBreakPreview">
      <selection activeCell="G307" sqref="G306:G307"/>
      <pageMargins left="0.7" right="0.7" top="0.75" bottom="0.75" header="0.3" footer="0.3"/>
      <pageSetup scale="67" orientation="portrait" r:id="rId1"/>
    </customSheetView>
    <customSheetView guid="{61A52113-890E-4C3B-ADC2-27DE1001C942}" scale="90" showGridLines="0">
      <selection activeCell="C63" sqref="C63:L63"/>
      <rowBreaks count="1" manualBreakCount="1">
        <brk id="52" min="1" max="12" man="1"/>
      </rowBreaks>
      <pageMargins left="0.7" right="0.7" top="0.75" bottom="0.75" header="0.3" footer="0.3"/>
      <pageSetup scale="64" orientation="portrait" r:id="rId2"/>
    </customSheetView>
    <customSheetView guid="{5FCC9217-B3E9-4B91-A943-5F21728EBEE9}" scale="80" showPageBreaks="1" showGridLines="0" printArea="1" view="pageBreakPreview" topLeftCell="A79">
      <selection activeCell="H119" sqref="H119"/>
      <pageMargins left="0.7" right="0.7" top="0.75" bottom="0.75" header="0.3" footer="0.3"/>
      <pageSetup scale="67" orientation="portrait" r:id="rId3"/>
    </customSheetView>
    <customSheetView guid="{7015FC6D-0680-4B00-AA0E-B83DA1D0B666}" scale="80" showPageBreaks="1" showGridLines="0" printArea="1" view="pageBreakPreview" topLeftCell="A79">
      <selection activeCell="H119" sqref="H119"/>
      <pageMargins left="0.7" right="0.7" top="0.75" bottom="0.75" header="0.3" footer="0.3"/>
      <pageSetup scale="67" orientation="portrait" r:id="rId4"/>
    </customSheetView>
  </customSheetViews>
  <mergeCells count="63">
    <mergeCell ref="C9:L9"/>
    <mergeCell ref="C15:L15"/>
    <mergeCell ref="C22:L22"/>
    <mergeCell ref="C70:L70"/>
    <mergeCell ref="C16:L16"/>
    <mergeCell ref="C40:H40"/>
    <mergeCell ref="I40:J40"/>
    <mergeCell ref="K40:L40"/>
    <mergeCell ref="C41:H41"/>
    <mergeCell ref="I41:J41"/>
    <mergeCell ref="K41:L41"/>
    <mergeCell ref="C42:H42"/>
    <mergeCell ref="I42:J42"/>
    <mergeCell ref="K42:L42"/>
    <mergeCell ref="C43:H43"/>
    <mergeCell ref="C50:L50"/>
    <mergeCell ref="O77:X77"/>
    <mergeCell ref="C91:L91"/>
    <mergeCell ref="C77:L77"/>
    <mergeCell ref="C83:L83"/>
    <mergeCell ref="C84:L84"/>
    <mergeCell ref="C88:L88"/>
    <mergeCell ref="C80:L80"/>
    <mergeCell ref="C87:L87"/>
    <mergeCell ref="C10:L10"/>
    <mergeCell ref="C18:L18"/>
    <mergeCell ref="C71:L71"/>
    <mergeCell ref="C69:L69"/>
    <mergeCell ref="C64:L64"/>
    <mergeCell ref="C67:L67"/>
    <mergeCell ref="C68:L68"/>
    <mergeCell ref="K46:L46"/>
    <mergeCell ref="C44:H44"/>
    <mergeCell ref="I44:J44"/>
    <mergeCell ref="K44:L44"/>
    <mergeCell ref="C45:H45"/>
    <mergeCell ref="C17:L17"/>
    <mergeCell ref="C31:L31"/>
    <mergeCell ref="C30:L30"/>
    <mergeCell ref="C54:L54"/>
    <mergeCell ref="C28:L28"/>
    <mergeCell ref="C29:L29"/>
    <mergeCell ref="C32:L32"/>
    <mergeCell ref="C33:L33"/>
    <mergeCell ref="K43:L43"/>
    <mergeCell ref="I43:J43"/>
    <mergeCell ref="K39:L39"/>
    <mergeCell ref="I39:J39"/>
    <mergeCell ref="C39:H39"/>
    <mergeCell ref="G105:I105"/>
    <mergeCell ref="G106:I106"/>
    <mergeCell ref="C76:L76"/>
    <mergeCell ref="I45:J45"/>
    <mergeCell ref="K45:L45"/>
    <mergeCell ref="C49:L49"/>
    <mergeCell ref="C94:L94"/>
    <mergeCell ref="C97:L97"/>
    <mergeCell ref="C58:L58"/>
    <mergeCell ref="C47:H47"/>
    <mergeCell ref="I47:J47"/>
    <mergeCell ref="K47:L47"/>
    <mergeCell ref="C46:H46"/>
    <mergeCell ref="I46:J46"/>
  </mergeCells>
  <hyperlinks>
    <hyperlink ref="L8" location="Índice!A1" display="Índice" xr:uid="{00000000-0004-0000-0600-000000000000}"/>
  </hyperlinks>
  <pageMargins left="0.7" right="0.7" top="0.75" bottom="0.75" header="0.3" footer="0.3"/>
  <pageSetup scale="64" orientation="portrait" r:id="rId5"/>
  <rowBreaks count="1" manualBreakCount="1">
    <brk id="60" min="1" max="12" man="1"/>
  </rowBreaks>
  <drawing r:id="rId6"/>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vrjkIoFCgPYwRTI5pYlB0cn+IPS5hC3X0HUpx3ohcJM=</DigestValue>
    </Reference>
    <Reference Type="http://www.w3.org/2000/09/xmldsig#Object" URI="#idOfficeObject">
      <DigestMethod Algorithm="http://www.w3.org/2001/04/xmlenc#sha256"/>
      <DigestValue>gLBsPTNho+53TMoua4JJIGAEi4o6PhIlVjAj1HaoI/E=</DigestValue>
    </Reference>
    <Reference Type="http://uri.etsi.org/01903#SignedProperties" URI="#idSignedProperties">
      <Transforms>
        <Transform Algorithm="http://www.w3.org/TR/2001/REC-xml-c14n-20010315"/>
      </Transforms>
      <DigestMethod Algorithm="http://www.w3.org/2001/04/xmlenc#sha256"/>
      <DigestValue>+t9dOpf+o/NrQMFaHDitsH3+gXb6PoEd8sZpWzog5N0=</DigestValue>
    </Reference>
    <Reference Type="http://www.w3.org/2000/09/xmldsig#Object" URI="#idValidSigLnImg">
      <DigestMethod Algorithm="http://www.w3.org/2001/04/xmlenc#sha256"/>
      <DigestValue>Suokvjuee8yH/nVhrcTsSXfWxBs+IP5bBSWey27pLbI=</DigestValue>
    </Reference>
    <Reference Type="http://www.w3.org/2000/09/xmldsig#Object" URI="#idInvalidSigLnImg">
      <DigestMethod Algorithm="http://www.w3.org/2001/04/xmlenc#sha256"/>
      <DigestValue>9ULXkP5SXEC7hMaJbGgXLGJsrrrq4Uzk4acjrI+cKfM=</DigestValue>
    </Reference>
  </SignedInfo>
  <SignatureValue>iOtdVxnP6x4Zyh8WNlgBI/H2xxv3utlKctmXaAYI2GOFvkqsAFfAUh9moopTpsn5cUiOzEN7m11w
ueBTpON8irY9J2+M/MyRLMdk7yYdzhQG9jCj8T84Jb9ET8eMdkOlnhtqg20B9Do8bjGwCsPQ/hTP
i0WmnLFzl1CW0lqiVlnhPSw1P+6Sfo+qsnGFq8AhEyI3lV9zHDSGRLK9EQDzNe0uzz5JsVkmmRt+
XItVZbO0F33PJ6SSUA6zOTtvUPkraP0Oxmsef9rPgCE8gqwRSV8B+DyWWXZkiLbUGUHJQk8Bunlr
osi9RC/MGJwxg5VMdGtgVpZWLh8/RGUNKq1fxw==</SignatureValue>
  <KeyInfo>
    <X509Data>
      <X509Certificate>MIIIADCCBeigAwIBAgIIJABUBHAsPS0wDQYJKoZIhvcNAQELBQAwWzEXMBUGA1UEBRMOUlVDIDgwMDUwMTcyLTExGjAYBgNVBAMTEUNBLURPQ1VNRU5UQSBTLkEuMRcwFQYDVQQKEw5ET0NVTUVOVEEgUy5BLjELMAkGA1UEBhMCUFkwHhcNMjAxMTE2MTIxMjM5WhcNMjIxMTE2MTIyMjM5WjCBpzELMAkGA1UEBhMCUFkxFzAVBgNVBAQMDlZJQ0hJTkkgRlJBTkNPMRIwEAYDVQQFEwlDSTMxOTQwODcxFzAVBgNVBCoMDlNISVJMRVkgUkFRVUVMMRcwFQYDVQQKDA5QRVJTT05BIEZJU0lDQTERMA8GA1UECwwIRklSTUEgRjIxJjAkBgNVBAMMHVNISVJMRVkgUkFRVUVMIFZJQ0hJTkkgRlJBTkNPMIIBIjANBgkqhkiG9w0BAQEFAAOCAQ8AMIIBCgKCAQEAtQdmLambrtlMlx8HLygqladxM0PzS5v8GtvqI6gs/kTQzOF4mVU93nPWLr4wCLs8ZzYSdN1gQNPbof1qaX8QSYW8QtcceAJ6dCD6G66vWPrpvR8BxMEuooY+1IaO56HcDc3QUvIhKFWA22KOils06IcBhYPBMrmxfx07exKcpSFD1G6p/7ZMU6SqPHPg6FkE1xdTUjxvqxtWHdjIp1Jlszh6g5/j8QDqsQ5JWZpAizAegsPg20C+0wW5NP89krQ6aDI42LaBOvvyndkztY60iEe9vO4HTlUBEEloiCfAN/MtArpQICm1MysKiwjHG19uGIi/3jJeCJbhvYVK+zMwxwIDAQABo4IDeTCCA3UwDAYDVR0TAQH/BAIwADAOBgNVHQ8BAf8EBAMCBeAwKgYDVR0lAQH/BCAwHgYIKwYBBQUHAwEGCCsGAQUFBwMCBggrBgEFBQcDBDAdBgNVHQ4EFgQUJMHA2E1lHLJVrInzmC9z3WqROug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B0GA1UdEQQWMBSBEnN2aWNoaW5pQGdtYWlsLmNvb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BISAFPARZa8L8ANfBSWPQYnjmlBdQ8DPYBUm8iwGm9bhzjOhFZAv43qYORPJKP6MTfoX85HEpLJieAkuHKyn60X1Vkl2nDy7iE2hAYaBvj9wz/KYrRcwTuxtXo4T+Ajfeg1VaNree3MYDoCpMaSu3m/+2ihU2Uq1404gBRMZl/Z1Beig2sNuGbbgF9NEuj1Xi038okU6a2etSd8L0X79l9+SDnj/KwAwoqM1U7SWqlkfslnbeGNk41FH8u6cbvS0D2BHe+XAle93ts4F7X502pV6/oz8jb1omHz/j4cfOSlX6QE8qPYOUMmFWlA1T23FSeSAXfmt3CeBmBjUauoCzh21Y8lB0NGxRIu4fVOmIKDtw4vK79mrLcBfLmrI6YgSiimIVOML1Jmu47/q1IwNLKJtDW/LhGQ/qgYXnfyMXfkmJWqOJLp8H/6NlQEH1V0euS5KIWnSbo0PGrRFvNox7i5WcrYCg8mtaWC+WLF0iHJ1g2mrg9eiIuwRh87aeNSaJuEYY2qGmvaqq29xeMZPdmwM/jpN5hLz8C3vaHuujTk0oKOjQswIZYlIj7wlz+S/unM8mvtA4ZzCm7Yy8GyqA5HNpjAm0ErRAU3xY4ZX/aK1MlM8xOSDUMaPHPsCdodyJ69BB0Z7HH3uCerBmhmeaQW7XbhRePzlI/lvNl+5i8u</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yLZaNVyfXiLu76M69yMCuJ0cJ2inQEgsHyILWwuY0+U=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tCv1z8Bbsk7LqS5EzujbhIq1MGLIEmsRBg3bAFpAsDc=</DigestValue>
      </Reference>
      <Reference URI="/xl/drawings/drawing2.xml?ContentType=application/vnd.openxmlformats-officedocument.drawing+xml">
        <DigestMethod Algorithm="http://www.w3.org/2001/04/xmlenc#sha256"/>
        <DigestValue>7U0Akt1Xkr59KTjqmpiKYx/vjt6ct5tRTALWTifdWgA=</DigestValue>
      </Reference>
      <Reference URI="/xl/drawings/drawing3.xml?ContentType=application/vnd.openxmlformats-officedocument.drawing+xml">
        <DigestMethod Algorithm="http://www.w3.org/2001/04/xmlenc#sha256"/>
        <DigestValue>ab/V6Re/1kTsMv1Afl+mF52d/mKwCFMMAsCe+bnlk9Y=</DigestValue>
      </Reference>
      <Reference URI="/xl/drawings/drawing4.xml?ContentType=application/vnd.openxmlformats-officedocument.drawing+xml">
        <DigestMethod Algorithm="http://www.w3.org/2001/04/xmlenc#sha256"/>
        <DigestValue>qgzs8OVxGlFIojcoYYMqEBEHosCIrQu48d4RJzDGbtk=</DigestValue>
      </Reference>
      <Reference URI="/xl/drawings/drawing5.xml?ContentType=application/vnd.openxmlformats-officedocument.drawing+xml">
        <DigestMethod Algorithm="http://www.w3.org/2001/04/xmlenc#sha256"/>
        <DigestValue>RkCuz9F4pZIfT5h3eO22d5npzg4e2OyUUyatBlMd6b8=</DigestValue>
      </Reference>
      <Reference URI="/xl/drawings/drawing6.xml?ContentType=application/vnd.openxmlformats-officedocument.drawing+xml">
        <DigestMethod Algorithm="http://www.w3.org/2001/04/xmlenc#sha256"/>
        <DigestValue>EvmI1JVK/YwBVSk1j5/QuzVa7YSxm/9nqFAXD3t4Tbc=</DigestValue>
      </Reference>
      <Reference URI="/xl/drawings/drawing7.xml?ContentType=application/vnd.openxmlformats-officedocument.drawing+xml">
        <DigestMethod Algorithm="http://www.w3.org/2001/04/xmlenc#sha256"/>
        <DigestValue>DsUSJ62oCA8LCx7pnVbVncpjpMMpE5UEWQeYEHju6JU=</DigestValue>
      </Reference>
      <Reference URI="/xl/drawings/vmlDrawing1.vml?ContentType=application/vnd.openxmlformats-officedocument.vmlDrawing">
        <DigestMethod Algorithm="http://www.w3.org/2001/04/xmlenc#sha256"/>
        <DigestValue>nkzZmj0tQ6j3MIQmm2x+cIcbiejeO1KjgZg+xUEGCjc=</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QL2HHawzFjSSJEl6tHKoLp4yqp1PV3DcrUEsj6eVNKo=</DigestValue>
      </Reference>
      <Reference URI="/xl/media/image3.emf?ContentType=image/x-emf">
        <DigestMethod Algorithm="http://www.w3.org/2001/04/xmlenc#sha256"/>
        <DigestValue>hj/d6D6t79zHpblPWU2hBvZX9ZnNAbz8qJ3ip2ROoXY=</DigestValue>
      </Reference>
      <Reference URI="/xl/media/image4.emf?ContentType=image/x-emf">
        <DigestMethod Algorithm="http://www.w3.org/2001/04/xmlenc#sha256"/>
        <DigestValue>oJgv28V5nuR8VETHzW74uXtkikbIsGfPaj0hFRtlbvs=</DigestValue>
      </Reference>
      <Reference URI="/xl/printerSettings/printerSettings1.bin?ContentType=application/vnd.openxmlformats-officedocument.spreadsheetml.printerSettings">
        <DigestMethod Algorithm="http://www.w3.org/2001/04/xmlenc#sha256"/>
        <DigestValue>+CD8yXTcV7R0UPktSQ1iysCJtCvCSVF2j80e6m46HpQ=</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82lw6sm57LAZKDcAOrer8Dq0JuSR9K7a6PanFoORimg=</DigestValue>
      </Reference>
      <Reference URI="/xl/printerSettings/printerSettings12.bin?ContentType=application/vnd.openxmlformats-officedocument.spreadsheetml.printerSettings">
        <DigestMethod Algorithm="http://www.w3.org/2001/04/xmlenc#sha256"/>
        <DigestValue>BCq9O5HHwm91X0cDGi4bjZg0oXnSgv7WGiCfkpesuIU=</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nrwW2aOzrJ6w3s+3W+h5IvHukzB/6FZNl1merJBqyjs=</DigestValue>
      </Reference>
      <Reference URI="/xl/printerSettings/printerSettings16.bin?ContentType=application/vnd.openxmlformats-officedocument.spreadsheetml.printerSettings">
        <DigestMethod Algorithm="http://www.w3.org/2001/04/xmlenc#sha256"/>
        <DigestValue>lRoAe/mTaTGs/ie48E4RHaNSrD83b2F7kdeF2aA9Dmk=</DigestValue>
      </Reference>
      <Reference URI="/xl/printerSettings/printerSettings17.bin?ContentType=application/vnd.openxmlformats-officedocument.spreadsheetml.printerSettings">
        <DigestMethod Algorithm="http://www.w3.org/2001/04/xmlenc#sha256"/>
        <DigestValue>ac9+76J3bY16n3i4+EMNoHk+nUDEd9kwJxHKn507iMs=</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GyyR84UYFfbFvVrs+ip9vPggIMAXC0nxkmeUVNsGxCc=</DigestValue>
      </Reference>
      <Reference URI="/xl/printerSettings/printerSettings21.bin?ContentType=application/vnd.openxmlformats-officedocument.spreadsheetml.printerSettings">
        <DigestMethod Algorithm="http://www.w3.org/2001/04/xmlenc#sha256"/>
        <DigestValue>eagKw4vkJta//EAXFo8pt3rkLlJe7nsQidLS/ebqtjQ=</DigestValue>
      </Reference>
      <Reference URI="/xl/printerSettings/printerSettings22.bin?ContentType=application/vnd.openxmlformats-officedocument.spreadsheetml.printerSettings">
        <DigestMethod Algorithm="http://www.w3.org/2001/04/xmlenc#sha256"/>
        <DigestValue>HeMXh0BvJ5EJgLU/vDhAs8Wted+7ofJnylrfXHCWHDg=</DigestValue>
      </Reference>
      <Reference URI="/xl/printerSettings/printerSettings23.bin?ContentType=application/vnd.openxmlformats-officedocument.spreadsheetml.printerSettings">
        <DigestMethod Algorithm="http://www.w3.org/2001/04/xmlenc#sha256"/>
        <DigestValue>rB+hHz7fOU40/GO+qFynUE9fMS/9Of875SrSefqAzz8=</DigestValue>
      </Reference>
      <Reference URI="/xl/printerSettings/printerSettings24.bin?ContentType=application/vnd.openxmlformats-officedocument.spreadsheetml.printerSettings">
        <DigestMethod Algorithm="http://www.w3.org/2001/04/xmlenc#sha256"/>
        <DigestValue>aKO8XWThzgvGlTVSu23kX37OoqtKGS6PBUkmhsicI1Y=</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hqnMLvZ6XBY2fH1KhK00vJXWuxlSZRWkoKrdKDrIF2Q=</DigestValue>
      </Reference>
      <Reference URI="/xl/printerSettings/printerSettings27.bin?ContentType=application/vnd.openxmlformats-officedocument.spreadsheetml.printerSettings">
        <DigestMethod Algorithm="http://www.w3.org/2001/04/xmlenc#sha256"/>
        <DigestValue>rB+hHz7fOU40/GO+qFynUE9fMS/9Of875SrSefqAzz8=</DigestValue>
      </Reference>
      <Reference URI="/xl/printerSettings/printerSettings28.bin?ContentType=application/vnd.openxmlformats-officedocument.spreadsheetml.printerSettings">
        <DigestMethod Algorithm="http://www.w3.org/2001/04/xmlenc#sha256"/>
        <DigestValue>NBJPJtVU2y8g6Bxm9ZLxOiT5LaEsLL5XEhfNiaaWt20=</DigestValue>
      </Reference>
      <Reference URI="/xl/printerSettings/printerSettings29.bin?ContentType=application/vnd.openxmlformats-officedocument.spreadsheetml.printerSettings">
        <DigestMethod Algorithm="http://www.w3.org/2001/04/xmlenc#sha256"/>
        <DigestValue>NBJPJtVU2y8g6Bxm9ZLxOiT5LaEsLL5XEhfNiaaWt20=</DigestValue>
      </Reference>
      <Reference URI="/xl/printerSettings/printerSettings3.bin?ContentType=application/vnd.openxmlformats-officedocument.spreadsheetml.printerSettings">
        <DigestMethod Algorithm="http://www.w3.org/2001/04/xmlenc#sha256"/>
        <DigestValue>nrwW2aOzrJ6w3s+3W+h5IvHukzB/6FZNl1merJBqyjs=</DigestValue>
      </Reference>
      <Reference URI="/xl/printerSettings/printerSettings30.bin?ContentType=application/vnd.openxmlformats-officedocument.spreadsheetml.printerSettings">
        <DigestMethod Algorithm="http://www.w3.org/2001/04/xmlenc#sha256"/>
        <DigestValue>GyyR84UYFfbFvVrs+ip9vPggIMAXC0nxkmeUVNsGxCc=</DigestValue>
      </Reference>
      <Reference URI="/xl/printerSettings/printerSettings31.bin?ContentType=application/vnd.openxmlformats-officedocument.spreadsheetml.printerSettings">
        <DigestMethod Algorithm="http://www.w3.org/2001/04/xmlenc#sha256"/>
        <DigestValue>lRoAe/mTaTGs/ie48E4RHaNSrD83b2F7kdeF2aA9Dmk=</DigestValue>
      </Reference>
      <Reference URI="/xl/printerSettings/printerSettings32.bin?ContentType=application/vnd.openxmlformats-officedocument.spreadsheetml.printerSettings">
        <DigestMethod Algorithm="http://www.w3.org/2001/04/xmlenc#sha256"/>
        <DigestValue>/z3eQ+UMsWmlY2C9s9J0Bb/IJ4Aa5mz2cuFsuGoDp0A=</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/z3eQ+UMsWmlY2C9s9J0Bb/IJ4Aa5mz2cuFsuGoDp0A=</DigestValue>
      </Reference>
      <Reference URI="/xl/printerSettings/printerSettings36.bin?ContentType=application/vnd.openxmlformats-officedocument.spreadsheetml.printerSettings">
        <DigestMethod Algorithm="http://www.w3.org/2001/04/xmlenc#sha256"/>
        <DigestValue>HeMXh0BvJ5EJgLU/vDhAs8Wted+7ofJnylrfXHCWHDg=</DigestValue>
      </Reference>
      <Reference URI="/xl/printerSettings/printerSettings37.bin?ContentType=application/vnd.openxmlformats-officedocument.spreadsheetml.printerSettings">
        <DigestMethod Algorithm="http://www.w3.org/2001/04/xmlenc#sha256"/>
        <DigestValue>r+Ts9buIAjs9t2UqcW4YuC3w7ycr7jDCBK5QhfnpWCk=</DigestValue>
      </Reference>
      <Reference URI="/xl/printerSettings/printerSettings38.bin?ContentType=application/vnd.openxmlformats-officedocument.spreadsheetml.printerSettings">
        <DigestMethod Algorithm="http://www.w3.org/2001/04/xmlenc#sha256"/>
        <DigestValue>aKO8XWThzgvGlTVSu23kX37OoqtKGS6PBUkmhsicI1Y=</DigestValue>
      </Reference>
      <Reference URI="/xl/printerSettings/printerSettings39.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HeMXh0BvJ5EJgLU/vDhAs8Wted+7ofJnylrfXHCWHDg=</DigestValue>
      </Reference>
      <Reference URI="/xl/printerSettings/printerSettings40.bin?ContentType=application/vnd.openxmlformats-officedocument.spreadsheetml.printerSettings">
        <DigestMethod Algorithm="http://www.w3.org/2001/04/xmlenc#sha256"/>
        <DigestValue>x5jmgrrzlpi0htJ7dvFPSfdZMWWRCIJQLyDHoKLBuUA=</DigestValue>
      </Reference>
      <Reference URI="/xl/printerSettings/printerSettings5.bin?ContentType=application/vnd.openxmlformats-officedocument.spreadsheetml.printerSettings">
        <DigestMethod Algorithm="http://www.w3.org/2001/04/xmlenc#sha256"/>
        <DigestValue>HeMXh0BvJ5EJgLU/vDhAs8Wted+7ofJnylrfXHCWHDg=</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nrwW2aOzrJ6w3s+3W+h5IvHukzB/6FZNl1merJBqyjs=</DigestValue>
      </Reference>
      <Reference URI="/xl/sharedStrings.xml?ContentType=application/vnd.openxmlformats-officedocument.spreadsheetml.sharedStrings+xml">
        <DigestMethod Algorithm="http://www.w3.org/2001/04/xmlenc#sha256"/>
        <DigestValue>bbcNI66hP0rDTz+amzQ3LvjiRy4kyQ8RGoC+0PKOj7g=</DigestValue>
      </Reference>
      <Reference URI="/xl/styles.xml?ContentType=application/vnd.openxmlformats-officedocument.spreadsheetml.styles+xml">
        <DigestMethod Algorithm="http://www.w3.org/2001/04/xmlenc#sha256"/>
        <DigestValue>x1ceFT4lmk29ft3eq2yABz4dKHTnVMhX9pVm+3PPGtQ=</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n7B8EcgUAmw2QtlhKGzRVZFmYB+Abf/ZkEEXyJrOGpc=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VGO9KhBuXy7z5l/+NLAYuSFWyxahf6dM0sGZ6ARfgJc=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8"/>
          </Transform>
          <Transform Algorithm="http://www.w3.org/TR/2001/REC-xml-c14n-20010315"/>
        </Transforms>
        <DigestMethod Algorithm="http://www.w3.org/2001/04/xmlenc#sha256"/>
        <DigestValue>w1rPm00CQImdpFfxCdw4+aXXZRSrTg1uSXFh8GaCpP8=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mB40vAhqkcNTFbxhP1zh/o3saE4j5FnGNLEfDWo8mqc=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dWe+C0Xh74F3i3oeVVupTQ9AWwiB2+WAKnGINfvXc9c=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6NJyEtsYK+hEuI9CB5HicOWsBicaxULo4LLRqVIK2UE=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BBXfcPSify34KGmBynUUYYlK8/e2DmEh4LXd+xaH9W0=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xmg6VJnqyUbDVGGTF2WWBPbifaoTQlM1sxtMzXPXB8s=</DigestValue>
      </Reference>
      <Reference URI="/xl/worksheets/sheet1.xml?ContentType=application/vnd.openxmlformats-officedocument.spreadsheetml.worksheet+xml">
        <DigestMethod Algorithm="http://www.w3.org/2001/04/xmlenc#sha256"/>
        <DigestValue>wPuoN8/wqc2zDnSXEjnR+FWNhkZRMDiyKOKd46BhW3M=</DigestValue>
      </Reference>
      <Reference URI="/xl/worksheets/sheet10.xml?ContentType=application/vnd.openxmlformats-officedocument.spreadsheetml.worksheet+xml">
        <DigestMethod Algorithm="http://www.w3.org/2001/04/xmlenc#sha256"/>
        <DigestValue>20qeLSyIu/HUfFPbn27spgm5lbrcqeB7GBYoiVhVVZY=</DigestValue>
      </Reference>
      <Reference URI="/xl/worksheets/sheet2.xml?ContentType=application/vnd.openxmlformats-officedocument.spreadsheetml.worksheet+xml">
        <DigestMethod Algorithm="http://www.w3.org/2001/04/xmlenc#sha256"/>
        <DigestValue>gK/chzfGyisM7fhsZ/1joSLT8qe/iOj411bPp1v+LUY=</DigestValue>
      </Reference>
      <Reference URI="/xl/worksheets/sheet3.xml?ContentType=application/vnd.openxmlformats-officedocument.spreadsheetml.worksheet+xml">
        <DigestMethod Algorithm="http://www.w3.org/2001/04/xmlenc#sha256"/>
        <DigestValue>x1BQ827dKvk7MKKLdotw3vrpWi9rzzbgp6dSIZfvIC0=</DigestValue>
      </Reference>
      <Reference URI="/xl/worksheets/sheet4.xml?ContentType=application/vnd.openxmlformats-officedocument.spreadsheetml.worksheet+xml">
        <DigestMethod Algorithm="http://www.w3.org/2001/04/xmlenc#sha256"/>
        <DigestValue>mzN3DafCLoeOSm+S2wzoz9bZUtytIx/lhCZp7kJi8R4=</DigestValue>
      </Reference>
      <Reference URI="/xl/worksheets/sheet5.xml?ContentType=application/vnd.openxmlformats-officedocument.spreadsheetml.worksheet+xml">
        <DigestMethod Algorithm="http://www.w3.org/2001/04/xmlenc#sha256"/>
        <DigestValue>ZhDGZTpAfhFFLDJO8kfTLm0HR4/v4BEk/f7ZuY5EGQ8=</DigestValue>
      </Reference>
      <Reference URI="/xl/worksheets/sheet6.xml?ContentType=application/vnd.openxmlformats-officedocument.spreadsheetml.worksheet+xml">
        <DigestMethod Algorithm="http://www.w3.org/2001/04/xmlenc#sha256"/>
        <DigestValue>uU9+U/tLWw9sWpRRzrKcEV9W9hBpZ3nUDgkDthpGPaI=</DigestValue>
      </Reference>
      <Reference URI="/xl/worksheets/sheet7.xml?ContentType=application/vnd.openxmlformats-officedocument.spreadsheetml.worksheet+xml">
        <DigestMethod Algorithm="http://www.w3.org/2001/04/xmlenc#sha256"/>
        <DigestValue>tcwl7abNPDtnzUd9ElkKnKBCXWDZYCYCcNDTRFriNuk=</DigestValue>
      </Reference>
      <Reference URI="/xl/worksheets/sheet8.xml?ContentType=application/vnd.openxmlformats-officedocument.spreadsheetml.worksheet+xml">
        <DigestMethod Algorithm="http://www.w3.org/2001/04/xmlenc#sha256"/>
        <DigestValue>EOgRX8WGGbRf253IstwgIIe99EALTnE2lJRCadb5CXM=</DigestValue>
      </Reference>
      <Reference URI="/xl/worksheets/sheet9.xml?ContentType=application/vnd.openxmlformats-officedocument.spreadsheetml.worksheet+xml">
        <DigestMethod Algorithm="http://www.w3.org/2001/04/xmlenc#sha256"/>
        <DigestValue>vNxdd6hInfiF15X40jWzZqCBM4ugNFjXmHfM6GjMJro=</DigestValue>
      </Reference>
    </Manifest>
    <SignatureProperties>
      <SignatureProperty Id="idSignatureTime" Target="#idPackageSignature">
        <mdssi:SignatureTime xmlns:mdssi="http://schemas.openxmlformats.org/package/2006/digital-signature">
          <mdssi:Format>YYYY-MM-DDThh:mm:ssTZD</mdssi:Format>
          <mdssi:Value>2022-04-29T15:54:10Z</mdssi:Value>
        </mdssi:SignatureTime>
      </SignatureProperty>
    </SignatureProperties>
  </Object>
  <Object Id="idOfficeObject">
    <SignatureProperties>
      <SignatureProperty Id="idOfficeV1Details" Target="#idPackageSignature">
        <SignatureInfoV1 xmlns="http://schemas.microsoft.com/office/2006/digsig">
          <SetupID>{DC456D34-94EC-4F53-8396-487CBC012FEF}</SetupID>
          <SignatureText>Shirley Vichini</SignatureText>
          <SignatureImage/>
          <SignatureComments/>
          <WindowsVersion>10.0</WindowsVersion>
          <OfficeVersion>16.0.15128/23</OfficeVersion>
          <ApplicationVersion>16.0.15128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2022-04-29T15:54:10Z</xd:SigningTime>
          <xd:SigningCertificate>
            <xd:Cert>
              <xd:CertDigest>
                <DigestMethod Algorithm="http://www.w3.org/2001/04/xmlenc#sha256"/>
                <DigestValue>N0dKsT4EdoXsColTJVvLkxJ3DlWTfesK3f5a4JiEjKg=</DigestValue>
              </xd:CertDigest>
              <xd:IssuerSerial>
                <X509IssuerName>C=PY, O=DOCUMENTA S.A., CN=CA-DOCUMENTA S.A., SERIALNUMBER=RUC 80050172-1</X509IssuerName>
                <X509SerialNumber>2594165763403955501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D8BAACfAAAAAAAAAAAAAABmFgAAOwsAACBFTUYAAAEAr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UAAAAFAAAAMQEAABUAAAD1AAAABQAAAD0AAAARAAAAIQDwAAAAAAAAAAAAAACAPwAAAAAAAAAAAACAPwAAAAAAAAAAAAAAAAAAAAAAAAAAAAAAAAAAAAAAAAAAJQAAAAwAAAAAAACAKAAAAAwAAAABAAAAUgAAAHABAAABAAAA8////wAAAAAAAAAAAAAAAJABAAAAAAABAAAAAHMAZQBnAG8AZQAgAHUAaQAAAAAAAAAAAAAAAAAAAAAAAAAAAAAAAAAAAAAAAAAAAAAAAAAAAAAAAAAAAAAAAAAAAAAAqE7LA9BdBXegj44DDlRTYahOywD4icoDcNJndazKdgAYXssDAgAAAIwYAACsynYAAMd2ABJUZ3XwV8sDAAAAAFAAAAAiAAAAUFRndQAAAACEkIEc4MZ2ADA/yAPYV8sDcDDIAxJUZ3UgQssDAAAAAFAAAAAjAAAAUFRndQAAAADUkIEcEMd2ADA/yAMIQssD5B0AAHAwyAOIassDfCqRd3DzV3esAAAAAAAAADTHdgAwP8gDAF9ndYhqywMAAGd1MMd2ADA/yAMAX2d1VMd2AGmrj3fMIHR1iGrLA4LQwWCwB2h1AAAAAC82hxiwx3YA0dhodQAAAABoaJ0DZHYACAAAAAAlAAAADAAAAAEAAAAYAAAADAAAAAAAAAASAAAADAAAAAEAAAAeAAAAGAAAAPUAAAAFAAAAMgEAABYAAAAlAAAADAAAAAEAAABUAAAAhAAAAPYAAAAFAAAAMAEAABUAAAABAAAAVVWPQSa0j0H2AAAABQAAAAkAAABMAAAAAAAAAAAAAAAAAAAA//////////9gAAAAMgA5AC8ANAAvADIAMAAyADIAAAAHAAAABwAAAAUAAAAHAAAABQAAAAcAAAAHAAAABwAAAAcAAABLAAAAQAAAADAAAAAFAAAAIAAAAAEAAAABAAAAEAAAAAAAAAAAAAAAQAEAAKAAAAAAAAAAAAAAAEABAACgAAAAUgAAAHABAAACAAAAFAAAAAkAAAAAAAAAAAAAALwCAAAAAAAAAQICIlMAeQBzAHQAZQBtAAAAAAAAAAAAAAAAAAAAAAAAAAAAAAAAAAAAAAAAAAAAAAAAAAAAAAAAAAAAAAAAAAAAAAAAAJJ3CQAAANg4jgMAAAAAoI+OA6CPjgPkU1NhAAAAAMdfbnUJAAAAAAAAAAAAAAAAAAAAAAAAAIiQjgMAAAAAAAAAAAAAAAAAAAAAAAAAAAAAAAAAAAAAAAAAAAAAAAAAAAAAAAAAAAAAAAAAAAAAAAAAAAAAAADw5HYAcxWHGAAAnHfk5XYA6NGOd6CPjgPHX251AAAAAPjSjnf//wAAAAAAANvTjnfb0453FOZ2ABjmdgDkU1NhAAAAAAAAAAAAAAAAAAAAANGOVncJAAAABwAAAEzmdgBM5nYAAAIAAPz///8BAAAAAAAAAAAAAAAAAAAAAAAAAAAAAABoaJ0D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BQAAAAAAKwTMASsEAAAAACAAAACkCisEAAAAAAAAjgOgCisEUHD1FHzNdgDOXY53ZNJ2AM5djncAAAAAAAAAACAAAABY7W5gJM52AJjNdgD6t2BhAACOAwAAAAAgAAAAAFMkGQh1KhWszXYAeF4OYCAAAAABAAAAAAAAACTSdgB4PAlgyDQPYKZ0H1cAUyQZAAAAAFjtbmDIvQoGwM52AABTJBn/////WO1uYPOXF2B8yW9gZNJ2AAAAAAAAAAAA0Y5Wd/RdcGAGAAAAFM92ABTPdgAAAgAA/P///wEAAAAAAAAAAAAAAAAAAAAAAAAAAAAAAGhonQNkdgAIAAAAACUAAAAMAAAAAwAAABgAAAAMAAAAAAAAABIAAAAMAAAAAQAAABYAAAAMAAAACAAAAFQAAABUAAAADAAAADcAAAAgAAAAWgAAAAEAAABVVY9BJrSPQQwAAABbAAAAAQAAAEwAAAAEAAAACwAAADcAAAAiAAAAWwAAAFAAAABYAC53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KsAAABWAAAAMAAAADsAAAB8AAAAHAAAACEA8AAAAAAAAAAAAAAAgD8AAAAAAAAAAAAAgD8AAAAAAAAAAAAAAAAAAAAAAAAAAAAAAAAAAAAAAAAAACUAAAAMAAAAAAAAgCgAAAAMAAAABAAAAFIAAABwAQAABAAAAOz///8AAAAAAAAAAAAAAACQAQAAAAAAAQAAAABzAGUAZwBvAGUAIAB1AGkAAAAAAAAAAAAAAAAAAAAAAAAAAAAAAAAAAAAAAAAAAAAAAAAAAAAAAAAAAAAAAAAAAAB0AGUAbQAAAAAAAAAAAAAAAAAAAAAAAAAAALh+v04AAAAApM12ABNUUl4BAAAAXM52ACANAIQAAAAAwH1VDbDNdgBraMlgoDMVBtB5HQY+ax9XAgAAAHDPdgCBhS5g/////3zPdgCAGBZg/mkfVzkAAABQ1HYAURQWYKAzFQYAAAAAAAAAAAAAAEIBhS5gAAAAAAAAAEDgOhsZAQAAANzPdgAgAAAAOIYAGQAAAADYz3YAAAAAAAAAAAACAAAAAAAAAAAAAADRjlZ3HF89GQkAAABEz3YARM92AAACAAD8////AQAAAAAAAAAAAAAAAAAAAAAAAAAAAAAAaGidA2R2AAgAAAAAJQAAAAwAAAAEAAAAGAAAAAwAAAAAAAAAEgAAAAwAAAABAAAAHgAAABgAAAAwAAAAOwAAAKwAAABXAAAAJQAAAAwAAAAEAAAAVAAAAKgAAAAxAAAAOwAAAKoAAABWAAAAAQAAAFVVj0EmtI9BMQAAADsAAAAPAAAATAAAAAAAAAAAAAAAAAAAAP//////////bAAAAFMAaABpAHIAbABlAHkAIABWAGkAYwBoAGkAbgBpAG5jCwAAAAsAAAAFAAAABwAAAAUAAAAKAAAACgAAAAUAAAAMAAAABQAAAAkAAAALAAAABQAAAAsAAAAFAAAASwAAAEAAAAAwAAAABQAAACAAAAABAAAAAQAAABAAAAAAAAAAAAAAAEABAACgAAAAAAAAAAAAAABAAQAAoAAAACUAAAAMAAAAAgAAACcAAAAYAAAABQAAAAAAAAD///8AAAAAACUAAAAMAAAABQAAAEwAAABkAAAAAAAAAGEAAAA/AQAAmwAAAAAAAABhAAAAQAEAADsAAAAhAPAAAAAAAAAAAAAAAIA/AAAAAAAAAAAAAIA/AAAAAAAAAAAAAAAAAAAAAAAAAAAAAAAAAAAAAAAAAAAlAAAADAAAAAAAAIAoAAAADAAAAAUAAAAnAAAAGAAAAAUAAAAAAAAA////AAAAAAAlAAAADAAAAAUAAABMAAAAZAAAAA4AAABhAAAAMQEAAHEAAAAOAAAAYQAAACQBAAARAAAAIQDwAAAAAAAAAAAAAACAPwAAAAAAAAAAAACAPwAAAAAAAAAAAAAAAAAAAAAAAAAAAAAAAAAAAAAAAAAAJQAAAAwAAAAAAACAKAAAAAwAAAAFAAAAJQAAAAwAAAABAAAAGAAAAAwAAAAAAAAAEgAAAAwAAAABAAAAHgAAABgAAAAOAAAAYQAAADIBAAByAAAAJQAAAAwAAAABAAAAVAAAAKgAAAAPAAAAYQAAAF0AAABxAAAAAQAAAFVVj0EmtI9BDwAAAGEAAAAPAAAATAAAAAAAAAAAAAAAAAAAAP//////////bAAAAFMAaABpAHIAbABlAHkAIABWAGkAYwBoAGkAbgBpACJ0BwAAAAcAAAADAAAABQAAAAMAAAAHAAAABgAAAAQAAAAIAAAAAwAAAAYAAAAHAAAAAwAAAAcAAAADAAAASwAAAEAAAAAwAAAABQAAACAAAAABAAAAAQAAABAAAAAAAAAAAAAAAEABAACgAAAAAAAAAAAAAABAAQAAoAAAACUAAAAMAAAAAgAAACcAAAAYAAAABQAAAAAAAAD///8AAAAAACUAAAAMAAAABQAAAEwAAABkAAAADgAAAHYAAAAxAQAAhgAAAA4AAAB2AAAAJAEAABEAAAAhAPAAAAAAAAAAAAAAAIA/AAAAAAAAAAAAAIA/AAAAAAAAAAAAAAAAAAAAAAAAAAAAAAAAAAAAAAAAAAAlAAAADAAAAAAAAIAoAAAADAAAAAUAAAAlAAAADAAAAAEAAAAYAAAADAAAAAAAAAASAAAADAAAAAEAAAAeAAAAGAAAAA4AAAB2AAAAMgEAAIcAAAAlAAAADAAAAAEAAABUAAAAhAAAAA8AAAB2AAAATAAAAIYAAAABAAAAVVWPQSa0j0EPAAAAdgAAAAkAAABMAAAAAAAAAAAAAAAAAAAA//////////9gAAAAQwBvAG4AdABhAGQAbwByAGEAaW4IAAAACAAAAAcAAAAEAAAABwAAAAgAAAAIAAAABQAAAAcAAABLAAAAQAAAADAAAAAFAAAAIAAAAAEAAAABAAAAEAAAAAAAAAAAAAAAQAEAAKAAAAAAAAAAAAAAAEABAACgAAAAJQAAAAwAAAACAAAAJwAAABgAAAAFAAAAAAAAAP///wAAAAAAJQAAAAwAAAAFAAAATAAAAGQAAAAOAAAAiwAAACgBAACbAAAADgAAAIsAAAAbAQAAEQAAACEA8AAAAAAAAAAAAAAAgD8AAAAAAAAAAAAAgD8AAAAAAAAAAAAAAAAAAAAAAAAAAAAAAAAAAAAAAAAAACUAAAAMAAAAAAAAgCgAAAAMAAAABQAAACUAAAAMAAAAAQAAABgAAAAMAAAAAAAAABIAAAAMAAAAAQAAABYAAAAMAAAAAAAAAFQAAABIAQAADwAAAIsAAAAnAQAAmwAAAAEAAABVVY9BJrSPQQ8AAACLAAAAKgAAAEwAAAAEAAAADgAAAIsAAAApAQAAnAAAAKAAAABGAGkAcgBtAGEAZABvACAAcABvAHIAOgAgAFMASABJAFIATABFAFkAIABSAEEAUQBVAEUATAAgAFYASQBDAEgASQBOAEkAIABGAFIAQQBOAEMATwAGAAAAAwAAAAUAAAALAAAABwAAAAgAAAAIAAAABAAAAAgAAAAIAAAABQAAAAMAAAAEAAAABwAAAAkAAAADAAAACAAAAAYAAAAHAAAABwAAAAQAAAAIAAAACAAAAAoAAAAJAAAABwAAAAYAAAAEAAAACAAAAAMAAAAIAAAACQAAAAMAAAAKAAAAAwAAAAQAAAAGAAAACAAAAAgAAAAKAAAACAAAAAoAAAAWAAAADAAAAAAAAAAlAAAADAAAAAIAAAAOAAAAFAAAAAAAAAAQAAAAFAAAAA==</Object>
  <Object Id="idInvalidSigLnImg">AQAAAGwAAAAAAAAAAAAAAD8BAACfAAAAAAAAAAAAAABmFgAAOwsAACBFTUYAAAEAL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CoTssD0F0Fd6CPjgMOVFNhqE7LAPiJygNw0md1rMp2ABheywMCAAAAjBgAAKzKdgAAx3YAElRndfBXywMAAAAAUAAAACIAAABQVGd1AAAAAISQgRzgxnYAMD/IA9hXywNwMMgDElRndSBCywMAAAAAUAAAACMAAABQVGd1AAAAANSQgRwQx3YAMD/IAwhCywPkHQAAcDDIA4hqywN8KpF3cPNXd6wAAAAAAAAANMd2ADA/yAMAX2d1iGrLAwAAZ3Uwx3YAMD/IAwBfZ3VUx3YAaauPd8wgdHWIassDgtDBYLAHaHUAAAAALzaHGLDHdgDR2Gh1AAAAAGhonQNkdgAIAAAAACUAAAAMAAAAAQAAABgAAAAMAAAA/wAAABIAAAAMAAAAAQAAAB4AAAAYAAAAMAAAAAUAAACLAAAAFgAAACUAAAAMAAAAAQAAAFQAAACoAAAAMQAAAAUAAACJAAAAFQAAAAEAAABVVY9BJrSPQTEAAAAFAAAADwAAAEwAAAAAAAAAAAAAAAAAAAD//////////2wAAABGAGkAcgBtAGEAIABuAG8AIAB2AOEAbABpAGQAYQD6G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kncJAAAA2DiOAwAAAACgj44DoI+OA+RTU2EAAAAAx19udQkAAAAAAAAAAAAAAAAAAAAAAAAAiJCOAwAAAAAAAAAAAAAAAAAAAAAAAAAAAAAAAAAAAAAAAAAAAAAAAAAAAAAAAAAAAAAAAAAAAAAAAAAAAAAAAPDkdgBzFYcYAACcd+TldgDo0Y53oI+OA8dfbnUAAAAA+NKOd///AAAAAAAA29OOd9vTjncU5nYAGOZ2AORTU2EAAAAAAAAAAAAAAAAAAAAA0Y5WdwkAAAAHAAAATOZ2AEzmdgAAAgAA/P///wEAAAAAAAAAAAAAAAAAAAAAAAAAAAAAAGhonQN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FAAAAAAArBMwBKwQAAAAAIAAAAKQKKwQAAAAAAACOA6AKKwRQcPUUfM12AM5djndk0nYAzl2OdwAAAAAAAAAAIAAAAFjtbmAkznYAmM12APq3YGEAAI4DAAAAACAAAAAAUyQZCHUqFazNdgB4Xg5gIAAAAAEAAAAAAAAAJNJ2AHg8CWDINA9gpnQfVwBTJBkAAAAAWO1uYMi9CgbAznYAAFMkGf////9Y7W5g85cXYHzJb2Bk0nYAAAAAAAAAAADRjlZ39F1wYAYAAAAUz3YAFM92AAACAAD8////AQAAAAAAAAAAAAAAAAAAAAAAAAAAAAAAaGidA2R2AAgAAAAAJQAAAAwAAAADAAAAGAAAAAwAAAAAAAAAEgAAAAwAAAABAAAAFgAAAAwAAAAIAAAAVAAAAFQAAAAMAAAANwAAACAAAABaAAAAAQAAAFVVj0EmtI9BDAAAAFsAAAABAAAATAAAAAQAAAALAAAANwAAACIAAABbAAAAUAAAAFgAA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qwAAAFYAAAAwAAAAOwAAAHwAAAAcAAAAIQDwAAAAAAAAAAAAAACAPwAAAAAAAAAAAACAPwAAAAAAAAAAAAAAAAAAAAAAAAAAAAAAAAAAAAAAAAAAJQAAAAwAAAAAAACAKAAAAAwAAAAEAAAAUgAAAHABAAAEAAAA7P///wAAAAAAAAAAAAAAAJABAAAAAAABAAAAAHMAZQBnAG8AZQAgAHUAaQAAAAAAAAAAAAAAAAAAAAAAAAAAAAAAAAAAAAAAAAAAAAAAAAAAAAAAAAAAAAAAAAAAAHQAZQBtAAAAAAAAAAAAAAAAAAAAAAAAAAAAuH6/TgAAAACkzXYAE1RSXgEAAABcznYAIA0AhAAAAADAfVUNsM12AGtoyWCgMxUG0HkdBj5rH1cCAAAAcM92AIGFLmD/////fM92AIAYFmD+aR9XOQAAAFDUdgBRFBZgoDMVBgAAAAAAAAAAAAAAQgGFLmAAAAAAAAAAQOA6GxkBAAAA3M92ACAAAAA4hgAZAAAAANjPdgAAAAAAAAAAAAIAAAAAAAAAAAAAANGOVnccXz0ZCQAAAETPdgBEz3YAAAIAAPz///8BAAAAAAAAAAAAAAAAAAAAAAAAAAAAAABoaJ0DZHYACAAAAAAlAAAADAAAAAQAAAAYAAAADAAAAAAAAAASAAAADAAAAAEAAAAeAAAAGAAAADAAAAA7AAAArAAAAFcAAAAlAAAADAAAAAQAAABUAAAAqAAAADEAAAA7AAAAqgAAAFYAAAABAAAAVVWPQSa0j0ExAAAAOwAAAA8AAABMAAAAAAAAAAAAAAAAAAAA//////////9sAAAAUwBoAGkAcgBsAGUAeQAgAFYAaQBjAGgAaQBuAGkAAAALAAAACwAAAAUAAAAHAAAABQAAAAoAAAAKAAAABQAAAAwAAAAFAAAACQAAAAsAAAAFAAAACwAAAAU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XQAAAHEAAAABAAAAVVWPQSa0j0EPAAAAYQAAAA8AAABMAAAAAAAAAAAAAAAAAAAA//////////9sAAAAUwBoAGkAcgBsAGUAeQAgAFYAaQBjAGgAaQBuAGkAAAAHAAAABwAAAAMAAAAFAAAAAwAAAAcAAAAGAAAABAAAAAgAAAADAAAABgAAAAcAAAADAAAABwAAAAM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CEAAAADwAAAHYAAABMAAAAhgAAAAEAAABVVY9BJrSPQQ8AAAB2AAAACQAAAEwAAAAAAAAAAAAAAAAAAAD//////////2AAAABDAG8AbgB0AGEAZABvAHIAYQAAAAgAAAAIAAAABwAAAAQAAAAHAAAACAAAAAgAAAAFAAAABwAAAEsAAABAAAAAMAAAAAUAAAAgAAAAAQAAAAEAAAAQAAAAAAAAAAAAAABAAQAAoAAAAAAAAAAAAAAAQAEAAKAAAAAlAAAADAAAAAIAAAAnAAAAGAAAAAUAAAAAAAAA////AAAAAAAlAAAADAAAAAUAAABMAAAAZAAAAA4AAACLAAAAKAEAAJsAAAAOAAAAiwAAABsBAAARAAAAIQDwAAAAAAAAAAAAAACAPwAAAAAAAAAAAACAPwAAAAAAAAAAAAAAAAAAAAAAAAAAAAAAAAAAAAAAAAAAJQAAAAwAAAAAAACAKAAAAAwAAAAFAAAAJQAAAAwAAAABAAAAGAAAAAwAAAAAAAAAEgAAAAwAAAABAAAAFgAAAAwAAAAAAAAAVAAAAEgBAAAPAAAAiwAAACcBAACbAAAAAQAAAFVVj0EmtI9BDwAAAIsAAAAqAAAATAAAAAQAAAAOAAAAiwAAACkBAACcAAAAoAAAAEYAaQByAG0AYQBkAG8AIABwAG8AcgA6ACAAUwBIAEkAUgBMAEUAWQAgAFIAQQBRAFUARQBMACAAVgBJAEMASABJAE4ASQAgAEYAUgBBAE4AQwBPAAYAAAADAAAABQAAAAsAAAAHAAAACAAAAAgAAAAEAAAACAAAAAgAAAAFAAAAAwAAAAQAAAAHAAAACQAAAAMAAAAIAAAABgAAAAcAAAAHAAAABAAAAAgAAAAIAAAACgAAAAkAAAAHAAAABgAAAAQAAAAIAAAAAwAAAAgAAAAJAAAAAwAAAAoAAAADAAAABAAAAAYAAAAIAAAACAAAAAoAAAAIAAAACg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2LLZEuTE+9ZtS4QlzD8Ghcd1uGmL9tb5aIahrNVcVBU=</DigestValue>
    </Reference>
    <Reference Type="http://www.w3.org/2000/09/xmldsig#Object" URI="#idOfficeObject">
      <DigestMethod Algorithm="http://www.w3.org/2001/04/xmlenc#sha256"/>
      <DigestValue>HH+Wrd3xyP2CaNSBI1LVNJpUSAhLLdFZsT/8JAEp7G4=</DigestValue>
    </Reference>
    <Reference Type="http://uri.etsi.org/01903#SignedProperties" URI="#idSignedProperties">
      <Transforms>
        <Transform Algorithm="http://www.w3.org/TR/2001/REC-xml-c14n-20010315"/>
      </Transforms>
      <DigestMethod Algorithm="http://www.w3.org/2001/04/xmlenc#sha256"/>
      <DigestValue>AHbXFFArW7hqLPWwKnmwEBnS1rCh0I0ZHeq76sr+Fn8=</DigestValue>
    </Reference>
    <Reference Type="http://www.w3.org/2000/09/xmldsig#Object" URI="#idValidSigLnImg">
      <DigestMethod Algorithm="http://www.w3.org/2001/04/xmlenc#sha256"/>
      <DigestValue>GMkXb3J+DD7oAMp+HLdRMFfrxw8uL0vjb6oIyP7Zv0c=</DigestValue>
    </Reference>
    <Reference Type="http://www.w3.org/2000/09/xmldsig#Object" URI="#idInvalidSigLnImg">
      <DigestMethod Algorithm="http://www.w3.org/2001/04/xmlenc#sha256"/>
      <DigestValue>PavWdrsTjmzHN3YAm31KYGRzTt9iTkWDvXLwmpQDjYY=</DigestValue>
    </Reference>
  </SignedInfo>
  <SignatureValue>QJaYNpXAwTy7XJQ3sGxuX8DM4CT6jfO6OcJnWXURraWTMqzsqPelccBTqx8bswQOQmmOoCNxYN+n
fCXcmo9sXMiDKUqYl/XMwGu8EziDwDgbOhn1aa7Dl8Sv6w3AF0DGolkE1ltdLG59oySTeTAsDLAG
gUAvofp7LTR17cUzZEyWSYYRB2vbnStg+tWRJIansajj5Xb8d52Ypre5njyUshgewyBMY5pFgE/S
OE8sONozmA1QaWbV8ep/wC8gHXoFe8mq5FyRBoCGEspIFaQpbaGDKP1bcS7VSFbFghj2lIuryjZz
v4NTiArnReG3jddVLkCndB33RtAtPWp7WWMilw==</SignatureValue>
  <KeyInfo>
    <X509Data>
      <X509Certificate>MIIIFTCCBf2gAwIBAgIIJEIANcm6IrYwDQYJKoZIhvcNAQELBQAwWzEXMBUGA1UEBRMOUlVDIDgwMDUwMTcyLTExGjAYBgNVBAMTEUNBLURPQ1VNRU5UQSBTLkEuMRcwFQYDVQQKEw5ET0NVTUVOVEEgUy5BLjELMAkGA1UEBhMCUFkwHhcNMjEwODExMTUzNDU0WhcNMjMwODExMTU0NDU0WjCBpDELMAkGA1UEBhMCUFkxFjAUBgNVBAQMDVRST0NJVUsgUExFVkExETAPBgNVBAUTCENJNzk5NDI3MRcwFQYDVQQqDA5NSVJUSEEgVklWSUFOQTEXMBUGA1UECgwOUEVSU09OQSBGSVNJQ0ExETAPBgNVBAsMCEZJUk1BIEYyMSUwIwYDVQQDDBxNSVJUSEEgVklWSUFOQSBUUk9DSVVLIFBMRVZBMIIBIjANBgkqhkiG9w0BAQEFAAOCAQ8AMIIBCgKCAQEAsq7o69U+bX1K6cjugJLGR9TUEOJ6kAiIhp8zySjbRyY71ybj2MeaKcnzC5wQkDhJY6xgcuKJ0SGElfv8VwmCpdijPrkVhdmVHp0NOGvvyrtrrXifMbwryRlm1jiqS4MhwA4LIJO0di1/h8dDTaUXw0GD6VVZGPFz7JifvRtw43e9rd34Jn4jcjvqEP1SXO9N9r47DWTOjliuaQLPEobskNGM6FEkCvdiQsMab/s9cdFwL/71deaRRNGP1bfHpfQLXLC3INtJ3HZj48w4HtRrz2OQwcUqh2TRKSISZUN/Osl+j02uPO+adiT2CRWW6EShRwXciwMrhRTTm6LOoHyzlwIDAQABo4IDkTCCA40wDAYDVR0TAQH/BAIwADAOBgNVHQ8BAf8EBAMCBeAwKgYDVR0lAQH/BCAwHgYIKwYBBQUHAwEGCCsGAQUFBwMCBggrBgEFBQcDBDAdBgNVHQ4EFgQUAKmJthHJJ0g9grrBSilWuQpMZnQwgZcGCCsGAQUFBwEBBIGKMIGHMDoGCCsGAQUFBzABhi5odHRwczovL3d3dy5kb2N1bWVudGEuY29tLnB5L2Zpcm1hZGlnaXRhbC9vc2NwMEkGCCsGAQUFBzAChj1odHRwczovL3d3dy5kb2N1bWVudGEuY29tLnB5L2Zpcm1hZGlnaXRhbC9kZXNjYXJnYXMvY2Fkb2MuY3J0MB8GA1UdIwQYMBaAFEAmrCZcYo/G9QJU5I3BGibW7qWyME8GA1UdHwRIMEYwRKBCoECGPmh0dHBzOi8vd3d3LmRvY3VtZW50YS5jb20ucHkvZmlybWFkaWdpdGFsL2Rlc2Nhcmdhcy9jcmxkb2MuY3JsMDUGA1UdEQQuMCyBKnZpdmlhbmEudHJvY2l1a0ByZWdpb25hbGNhc2FkZWJvbHNh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Am1Z60hlMrBgIRND0aimX4yBfyNVBxWAMNBlcpgevQrorPyTYgUCr96AGizqBswHwX6KjFnjhoXNwvfXgkXzm2ior6jvg2+q/icVcY3Uww6Y2Yi++Jx0pXGLXNoTVijVA84EuMjEkLzgd1f5tX6mQWawuzx7rDcpfqPeQutJmOjahIuY8CSy7PIorM9F97XLkMrxZ5ZCtV2RoeIRA7yG1or00qvryGmEL3sGrwuv/y/GGAV0gk1hQCPdLwJYxhehCo6/MxBHiWRbp/qxVs3m0moODFTY6MowniUSck1Eoa4k+osby/VRHAELIE0WMoNlRpsknX5dO9OMqr0GIjsJSdjxnx0uAe6K4xWuM5ii0WPtW22ResqjyRtdghBDur8uDyAPNkq2jNy67tAgXfL7PWh+oAM0g6qX5ktp6OPGlt21GRr9D75xoMH4wF15olrHoTBY/MZ7sfF8p2x5qHuin+7FXdZr/XMItsaz35y11w0db1RhrOjRNq6hm5hn11LSS0ahfquZnZxiZyCndqJSop65GoElKGl2vU3jJXoYX/IlxOJCDAiuOJAmeiX4stfFohyJZylaskRyxPtOtxdH/Fwx6UGx9LYUlwLkBKwMrFUuDefSBGf15oEix1SJRiQZydA2C1Nxj5u/zL2UJ2UeaezvKCX392L8a/UCUhWwCr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yLZaNVyfXiLu76M69yMCuJ0cJ2inQEgsHyILWwuY0+U=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tCv1z8Bbsk7LqS5EzujbhIq1MGLIEmsRBg3bAFpAsDc=</DigestValue>
      </Reference>
      <Reference URI="/xl/drawings/drawing2.xml?ContentType=application/vnd.openxmlformats-officedocument.drawing+xml">
        <DigestMethod Algorithm="http://www.w3.org/2001/04/xmlenc#sha256"/>
        <DigestValue>7U0Akt1Xkr59KTjqmpiKYx/vjt6ct5tRTALWTifdWgA=</DigestValue>
      </Reference>
      <Reference URI="/xl/drawings/drawing3.xml?ContentType=application/vnd.openxmlformats-officedocument.drawing+xml">
        <DigestMethod Algorithm="http://www.w3.org/2001/04/xmlenc#sha256"/>
        <DigestValue>ab/V6Re/1kTsMv1Afl+mF52d/mKwCFMMAsCe+bnlk9Y=</DigestValue>
      </Reference>
      <Reference URI="/xl/drawings/drawing4.xml?ContentType=application/vnd.openxmlformats-officedocument.drawing+xml">
        <DigestMethod Algorithm="http://www.w3.org/2001/04/xmlenc#sha256"/>
        <DigestValue>qgzs8OVxGlFIojcoYYMqEBEHosCIrQu48d4RJzDGbtk=</DigestValue>
      </Reference>
      <Reference URI="/xl/drawings/drawing5.xml?ContentType=application/vnd.openxmlformats-officedocument.drawing+xml">
        <DigestMethod Algorithm="http://www.w3.org/2001/04/xmlenc#sha256"/>
        <DigestValue>RkCuz9F4pZIfT5h3eO22d5npzg4e2OyUUyatBlMd6b8=</DigestValue>
      </Reference>
      <Reference URI="/xl/drawings/drawing6.xml?ContentType=application/vnd.openxmlformats-officedocument.drawing+xml">
        <DigestMethod Algorithm="http://www.w3.org/2001/04/xmlenc#sha256"/>
        <DigestValue>EvmI1JVK/YwBVSk1j5/QuzVa7YSxm/9nqFAXD3t4Tbc=</DigestValue>
      </Reference>
      <Reference URI="/xl/drawings/drawing7.xml?ContentType=application/vnd.openxmlformats-officedocument.drawing+xml">
        <DigestMethod Algorithm="http://www.w3.org/2001/04/xmlenc#sha256"/>
        <DigestValue>DsUSJ62oCA8LCx7pnVbVncpjpMMpE5UEWQeYEHju6JU=</DigestValue>
      </Reference>
      <Reference URI="/xl/drawings/vmlDrawing1.vml?ContentType=application/vnd.openxmlformats-officedocument.vmlDrawing">
        <DigestMethod Algorithm="http://www.w3.org/2001/04/xmlenc#sha256"/>
        <DigestValue>nkzZmj0tQ6j3MIQmm2x+cIcbiejeO1KjgZg+xUEGCjc=</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QL2HHawzFjSSJEl6tHKoLp4yqp1PV3DcrUEsj6eVNKo=</DigestValue>
      </Reference>
      <Reference URI="/xl/media/image3.emf?ContentType=image/x-emf">
        <DigestMethod Algorithm="http://www.w3.org/2001/04/xmlenc#sha256"/>
        <DigestValue>hj/d6D6t79zHpblPWU2hBvZX9ZnNAbz8qJ3ip2ROoXY=</DigestValue>
      </Reference>
      <Reference URI="/xl/media/image4.emf?ContentType=image/x-emf">
        <DigestMethod Algorithm="http://www.w3.org/2001/04/xmlenc#sha256"/>
        <DigestValue>oJgv28V5nuR8VETHzW74uXtkikbIsGfPaj0hFRtlbvs=</DigestValue>
      </Reference>
      <Reference URI="/xl/printerSettings/printerSettings1.bin?ContentType=application/vnd.openxmlformats-officedocument.spreadsheetml.printerSettings">
        <DigestMethod Algorithm="http://www.w3.org/2001/04/xmlenc#sha256"/>
        <DigestValue>+CD8yXTcV7R0UPktSQ1iysCJtCvCSVF2j80e6m46HpQ=</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82lw6sm57LAZKDcAOrer8Dq0JuSR9K7a6PanFoORimg=</DigestValue>
      </Reference>
      <Reference URI="/xl/printerSettings/printerSettings12.bin?ContentType=application/vnd.openxmlformats-officedocument.spreadsheetml.printerSettings">
        <DigestMethod Algorithm="http://www.w3.org/2001/04/xmlenc#sha256"/>
        <DigestValue>BCq9O5HHwm91X0cDGi4bjZg0oXnSgv7WGiCfkpesuIU=</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nrwW2aOzrJ6w3s+3W+h5IvHukzB/6FZNl1merJBqyjs=</DigestValue>
      </Reference>
      <Reference URI="/xl/printerSettings/printerSettings16.bin?ContentType=application/vnd.openxmlformats-officedocument.spreadsheetml.printerSettings">
        <DigestMethod Algorithm="http://www.w3.org/2001/04/xmlenc#sha256"/>
        <DigestValue>lRoAe/mTaTGs/ie48E4RHaNSrD83b2F7kdeF2aA9Dmk=</DigestValue>
      </Reference>
      <Reference URI="/xl/printerSettings/printerSettings17.bin?ContentType=application/vnd.openxmlformats-officedocument.spreadsheetml.printerSettings">
        <DigestMethod Algorithm="http://www.w3.org/2001/04/xmlenc#sha256"/>
        <DigestValue>ac9+76J3bY16n3i4+EMNoHk+nUDEd9kwJxHKn507iMs=</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GyyR84UYFfbFvVrs+ip9vPggIMAXC0nxkmeUVNsGxCc=</DigestValue>
      </Reference>
      <Reference URI="/xl/printerSettings/printerSettings21.bin?ContentType=application/vnd.openxmlformats-officedocument.spreadsheetml.printerSettings">
        <DigestMethod Algorithm="http://www.w3.org/2001/04/xmlenc#sha256"/>
        <DigestValue>eagKw4vkJta//EAXFo8pt3rkLlJe7nsQidLS/ebqtjQ=</DigestValue>
      </Reference>
      <Reference URI="/xl/printerSettings/printerSettings22.bin?ContentType=application/vnd.openxmlformats-officedocument.spreadsheetml.printerSettings">
        <DigestMethod Algorithm="http://www.w3.org/2001/04/xmlenc#sha256"/>
        <DigestValue>HeMXh0BvJ5EJgLU/vDhAs8Wted+7ofJnylrfXHCWHDg=</DigestValue>
      </Reference>
      <Reference URI="/xl/printerSettings/printerSettings23.bin?ContentType=application/vnd.openxmlformats-officedocument.spreadsheetml.printerSettings">
        <DigestMethod Algorithm="http://www.w3.org/2001/04/xmlenc#sha256"/>
        <DigestValue>rB+hHz7fOU40/GO+qFynUE9fMS/9Of875SrSefqAzz8=</DigestValue>
      </Reference>
      <Reference URI="/xl/printerSettings/printerSettings24.bin?ContentType=application/vnd.openxmlformats-officedocument.spreadsheetml.printerSettings">
        <DigestMethod Algorithm="http://www.w3.org/2001/04/xmlenc#sha256"/>
        <DigestValue>aKO8XWThzgvGlTVSu23kX37OoqtKGS6PBUkmhsicI1Y=</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hqnMLvZ6XBY2fH1KhK00vJXWuxlSZRWkoKrdKDrIF2Q=</DigestValue>
      </Reference>
      <Reference URI="/xl/printerSettings/printerSettings27.bin?ContentType=application/vnd.openxmlformats-officedocument.spreadsheetml.printerSettings">
        <DigestMethod Algorithm="http://www.w3.org/2001/04/xmlenc#sha256"/>
        <DigestValue>rB+hHz7fOU40/GO+qFynUE9fMS/9Of875SrSefqAzz8=</DigestValue>
      </Reference>
      <Reference URI="/xl/printerSettings/printerSettings28.bin?ContentType=application/vnd.openxmlformats-officedocument.spreadsheetml.printerSettings">
        <DigestMethod Algorithm="http://www.w3.org/2001/04/xmlenc#sha256"/>
        <DigestValue>NBJPJtVU2y8g6Bxm9ZLxOiT5LaEsLL5XEhfNiaaWt20=</DigestValue>
      </Reference>
      <Reference URI="/xl/printerSettings/printerSettings29.bin?ContentType=application/vnd.openxmlformats-officedocument.spreadsheetml.printerSettings">
        <DigestMethod Algorithm="http://www.w3.org/2001/04/xmlenc#sha256"/>
        <DigestValue>NBJPJtVU2y8g6Bxm9ZLxOiT5LaEsLL5XEhfNiaaWt20=</DigestValue>
      </Reference>
      <Reference URI="/xl/printerSettings/printerSettings3.bin?ContentType=application/vnd.openxmlformats-officedocument.spreadsheetml.printerSettings">
        <DigestMethod Algorithm="http://www.w3.org/2001/04/xmlenc#sha256"/>
        <DigestValue>nrwW2aOzrJ6w3s+3W+h5IvHukzB/6FZNl1merJBqyjs=</DigestValue>
      </Reference>
      <Reference URI="/xl/printerSettings/printerSettings30.bin?ContentType=application/vnd.openxmlformats-officedocument.spreadsheetml.printerSettings">
        <DigestMethod Algorithm="http://www.w3.org/2001/04/xmlenc#sha256"/>
        <DigestValue>GyyR84UYFfbFvVrs+ip9vPggIMAXC0nxkmeUVNsGxCc=</DigestValue>
      </Reference>
      <Reference URI="/xl/printerSettings/printerSettings31.bin?ContentType=application/vnd.openxmlformats-officedocument.spreadsheetml.printerSettings">
        <DigestMethod Algorithm="http://www.w3.org/2001/04/xmlenc#sha256"/>
        <DigestValue>lRoAe/mTaTGs/ie48E4RHaNSrD83b2F7kdeF2aA9Dmk=</DigestValue>
      </Reference>
      <Reference URI="/xl/printerSettings/printerSettings32.bin?ContentType=application/vnd.openxmlformats-officedocument.spreadsheetml.printerSettings">
        <DigestMethod Algorithm="http://www.w3.org/2001/04/xmlenc#sha256"/>
        <DigestValue>/z3eQ+UMsWmlY2C9s9J0Bb/IJ4Aa5mz2cuFsuGoDp0A=</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/z3eQ+UMsWmlY2C9s9J0Bb/IJ4Aa5mz2cuFsuGoDp0A=</DigestValue>
      </Reference>
      <Reference URI="/xl/printerSettings/printerSettings36.bin?ContentType=application/vnd.openxmlformats-officedocument.spreadsheetml.printerSettings">
        <DigestMethod Algorithm="http://www.w3.org/2001/04/xmlenc#sha256"/>
        <DigestValue>HeMXh0BvJ5EJgLU/vDhAs8Wted+7ofJnylrfXHCWHDg=</DigestValue>
      </Reference>
      <Reference URI="/xl/printerSettings/printerSettings37.bin?ContentType=application/vnd.openxmlformats-officedocument.spreadsheetml.printerSettings">
        <DigestMethod Algorithm="http://www.w3.org/2001/04/xmlenc#sha256"/>
        <DigestValue>r+Ts9buIAjs9t2UqcW4YuC3w7ycr7jDCBK5QhfnpWCk=</DigestValue>
      </Reference>
      <Reference URI="/xl/printerSettings/printerSettings38.bin?ContentType=application/vnd.openxmlformats-officedocument.spreadsheetml.printerSettings">
        <DigestMethod Algorithm="http://www.w3.org/2001/04/xmlenc#sha256"/>
        <DigestValue>aKO8XWThzgvGlTVSu23kX37OoqtKGS6PBUkmhsicI1Y=</DigestValue>
      </Reference>
      <Reference URI="/xl/printerSettings/printerSettings39.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HeMXh0BvJ5EJgLU/vDhAs8Wted+7ofJnylrfXHCWHDg=</DigestValue>
      </Reference>
      <Reference URI="/xl/printerSettings/printerSettings40.bin?ContentType=application/vnd.openxmlformats-officedocument.spreadsheetml.printerSettings">
        <DigestMethod Algorithm="http://www.w3.org/2001/04/xmlenc#sha256"/>
        <DigestValue>x5jmgrrzlpi0htJ7dvFPSfdZMWWRCIJQLyDHoKLBuUA=</DigestValue>
      </Reference>
      <Reference URI="/xl/printerSettings/printerSettings5.bin?ContentType=application/vnd.openxmlformats-officedocument.spreadsheetml.printerSettings">
        <DigestMethod Algorithm="http://www.w3.org/2001/04/xmlenc#sha256"/>
        <DigestValue>HeMXh0BvJ5EJgLU/vDhAs8Wted+7ofJnylrfXHCWHDg=</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nrwW2aOzrJ6w3s+3W+h5IvHukzB/6FZNl1merJBqyjs=</DigestValue>
      </Reference>
      <Reference URI="/xl/sharedStrings.xml?ContentType=application/vnd.openxmlformats-officedocument.spreadsheetml.sharedStrings+xml">
        <DigestMethod Algorithm="http://www.w3.org/2001/04/xmlenc#sha256"/>
        <DigestValue>bbcNI66hP0rDTz+amzQ3LvjiRy4kyQ8RGoC+0PKOj7g=</DigestValue>
      </Reference>
      <Reference URI="/xl/styles.xml?ContentType=application/vnd.openxmlformats-officedocument.spreadsheetml.styles+xml">
        <DigestMethod Algorithm="http://www.w3.org/2001/04/xmlenc#sha256"/>
        <DigestValue>x1ceFT4lmk29ft3eq2yABz4dKHTnVMhX9pVm+3PPGtQ=</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n7B8EcgUAmw2QtlhKGzRVZFmYB+Abf/ZkEEXyJrOGpc=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VGO9KhBuXy7z5l/+NLAYuSFWyxahf6dM0sGZ6ARfgJc=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w1rPm00CQImdpFfxCdw4+aXXZRSrTg1uSXFh8GaCpP8=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mB40vAhqkcNTFbxhP1zh/o3saE4j5FnGNLEfDWo8mqc=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dWe+C0Xh74F3i3oeVVupTQ9AWwiB2+WAKnGINfvXc9c=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6NJyEtsYK+hEuI9CB5HicOWsBicaxULo4LLRqVIK2UE=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BBXfcPSify34KGmBynUUYYlK8/e2DmEh4LXd+xaH9W0=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xmg6VJnqyUbDVGGTF2WWBPbifaoTQlM1sxtMzXPXB8s=</DigestValue>
      </Reference>
      <Reference URI="/xl/worksheets/sheet1.xml?ContentType=application/vnd.openxmlformats-officedocument.spreadsheetml.worksheet+xml">
        <DigestMethod Algorithm="http://www.w3.org/2001/04/xmlenc#sha256"/>
        <DigestValue>wPuoN8/wqc2zDnSXEjnR+FWNhkZRMDiyKOKd46BhW3M=</DigestValue>
      </Reference>
      <Reference URI="/xl/worksheets/sheet10.xml?ContentType=application/vnd.openxmlformats-officedocument.spreadsheetml.worksheet+xml">
        <DigestMethod Algorithm="http://www.w3.org/2001/04/xmlenc#sha256"/>
        <DigestValue>20qeLSyIu/HUfFPbn27spgm5lbrcqeB7GBYoiVhVVZY=</DigestValue>
      </Reference>
      <Reference URI="/xl/worksheets/sheet2.xml?ContentType=application/vnd.openxmlformats-officedocument.spreadsheetml.worksheet+xml">
        <DigestMethod Algorithm="http://www.w3.org/2001/04/xmlenc#sha256"/>
        <DigestValue>gK/chzfGyisM7fhsZ/1joSLT8qe/iOj411bPp1v+LUY=</DigestValue>
      </Reference>
      <Reference URI="/xl/worksheets/sheet3.xml?ContentType=application/vnd.openxmlformats-officedocument.spreadsheetml.worksheet+xml">
        <DigestMethod Algorithm="http://www.w3.org/2001/04/xmlenc#sha256"/>
        <DigestValue>x1BQ827dKvk7MKKLdotw3vrpWi9rzzbgp6dSIZfvIC0=</DigestValue>
      </Reference>
      <Reference URI="/xl/worksheets/sheet4.xml?ContentType=application/vnd.openxmlformats-officedocument.spreadsheetml.worksheet+xml">
        <DigestMethod Algorithm="http://www.w3.org/2001/04/xmlenc#sha256"/>
        <DigestValue>mzN3DafCLoeOSm+S2wzoz9bZUtytIx/lhCZp7kJi8R4=</DigestValue>
      </Reference>
      <Reference URI="/xl/worksheets/sheet5.xml?ContentType=application/vnd.openxmlformats-officedocument.spreadsheetml.worksheet+xml">
        <DigestMethod Algorithm="http://www.w3.org/2001/04/xmlenc#sha256"/>
        <DigestValue>ZhDGZTpAfhFFLDJO8kfTLm0HR4/v4BEk/f7ZuY5EGQ8=</DigestValue>
      </Reference>
      <Reference URI="/xl/worksheets/sheet6.xml?ContentType=application/vnd.openxmlformats-officedocument.spreadsheetml.worksheet+xml">
        <DigestMethod Algorithm="http://www.w3.org/2001/04/xmlenc#sha256"/>
        <DigestValue>uU9+U/tLWw9sWpRRzrKcEV9W9hBpZ3nUDgkDthpGPaI=</DigestValue>
      </Reference>
      <Reference URI="/xl/worksheets/sheet7.xml?ContentType=application/vnd.openxmlformats-officedocument.spreadsheetml.worksheet+xml">
        <DigestMethod Algorithm="http://www.w3.org/2001/04/xmlenc#sha256"/>
        <DigestValue>tcwl7abNPDtnzUd9ElkKnKBCXWDZYCYCcNDTRFriNuk=</DigestValue>
      </Reference>
      <Reference URI="/xl/worksheets/sheet8.xml?ContentType=application/vnd.openxmlformats-officedocument.spreadsheetml.worksheet+xml">
        <DigestMethod Algorithm="http://www.w3.org/2001/04/xmlenc#sha256"/>
        <DigestValue>EOgRX8WGGbRf253IstwgIIe99EALTnE2lJRCadb5CXM=</DigestValue>
      </Reference>
      <Reference URI="/xl/worksheets/sheet9.xml?ContentType=application/vnd.openxmlformats-officedocument.spreadsheetml.worksheet+xml">
        <DigestMethod Algorithm="http://www.w3.org/2001/04/xmlenc#sha256"/>
        <DigestValue>vNxdd6hInfiF15X40jWzZqCBM4ugNFjXmHfM6GjMJro=</DigestValue>
      </Reference>
    </Manifest>
    <SignatureProperties>
      <SignatureProperty Id="idSignatureTime" Target="#idPackageSignature">
        <mdssi:SignatureTime xmlns:mdssi="http://schemas.openxmlformats.org/package/2006/digital-signature">
          <mdssi:Format>YYYY-MM-DDThh:mm:ssTZD</mdssi:Format>
          <mdssi:Value>2022-04-29T19:57:39Z</mdssi:Value>
        </mdssi:SignatureTime>
      </SignatureProperty>
    </SignatureProperties>
  </Object>
  <Object Id="idOfficeObject">
    <SignatureProperties>
      <SignatureProperty Id="idOfficeV1Details" Target="#idPackageSignature">
        <SignatureInfoV1 xmlns="http://schemas.microsoft.com/office/2006/digsig">
          <SetupID>{3919B8A3-EB0F-406B-9BE6-28224AC70D9D}</SetupID>
          <SignatureText>Viviana Trociuk</SignatureText>
          <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2022-04-29T19:57:39Z</xd:SigningTime>
          <xd:SigningCertificate>
            <xd:Cert>
              <xd:CertDigest>
                <DigestMethod Algorithm="http://www.w3.org/2001/04/xmlenc#sha256"/>
                <DigestValue>scC8fSvQhikVN+r1FJtPybUupTyYRTS5Ti94/Y2l1xg=</DigestValue>
              </xd:CertDigest>
              <xd:IssuerSerial>
                <X509IssuerName>C=PY, O=DOCUMENTA S.A., CN=CA-DOCUMENTA S.A., SERIALNUMBER=RUC 80050172-1</X509IssuerName>
                <X509SerialNumber>2612650964845994678</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H8BAAC/AAAAAAAAAAAAAADkFgAAdgsAACBFTUYAAAEAsBsAAKoAAAAGAAAAAAAAAAAAAAAAAAAAgAcAADgEAAAlAQAApQAAAAAAAAAAAAAAAAAAAIh4BACIhA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CAAAAAAAAAAsGHH/38AAACwYcf/fwAAnEhFx/9/AAAAAGYQ+H8AAOEEtsb/fwAAMBZmEPh/AACcSEXH/38AAMgWAAAAAAAAQAAAwP9/AAAAAGYQ+H8AALEHtsb/fwAABAAAAAAAAAAwFmYQ+H8AADC2e0M3AAAAnEhFxwAAAABIAAAAAAAAAJxIRcf/fwAAqLNhx/9/AADATEXH/38AAAEAAAAAAAAAPnJFx/9/AAAAAGYQ+H8AAAAAAAAAAAAAAAAAAAAAAAAAAAAAAAAAALAcItyqAQAAS6ZoDvh/AAAQt3tDNwAAAKm3e0M3AAAAAAAAAAAAAAAAAAAAZHYACAAAAAAlAAAADAAAAAEAAAAYAAAADAAAAAAAAAASAAAADAAAAAEAAAAeAAAAGAAAABUBAAAGAAAAawEAABsAAAAlAAAADAAAAAEAAABUAAAAiAAAABYBAAAGAAAAaQEAABoAAAABAAAAqyp0QcdxdEEWAQAABgAAAAoAAABMAAAAAAAAAAAAAAAAAAAA//////////9gAAAAMgA5AC8AMAA0AC8AMgAwADIAMgAJAAAACQAAAAYAAAAJAAAACQAAAAYAAAAJAAAACQAAAAkAAAAJAAAASwAAAEAAAAAwAAAABQAAACAAAAABAAAAAQAAABAAAAAAAAAAAAAAAIABAADAAAAAAAAAAAAAAACAAQAAwAAAAFIAAABwAQAAAgAAABAAAAAHAAAAAAAAAAAAAAC8AgAAAAAAAAECAiJTAHkAcwB0AGUAbQAAAAAAAAAAAAAAAAAAAAAAAAAAAAAAAAAAAAAAAAAAAAAAAAAAAAAAAAAAAAAAAAAAAAAAAAAAAIC2IdqqAQAAAAAAAAAAAAABAAAAMU0AAIiuiw74fwAAAAAAAAAAAACAP2YQ+H8AAAkAAAABAAAACQAAAAAAAAAAAAAAAAAAAAAAAAAAAAAAlcXoH7j/AACwHCLcqgEAAAQAAAAAAAAAENZV3KoBAACwHCLcqgEAAPATekMAAAAAAAAAAAAAAAAHAAAAAAAAAAAAAAAAAAAALBN6QzcAAABpE3pDNwAAAGG3ZA74fwAAaQBhAGwAAAAAAAAAAAAAAAAAAAAAAAAAAAAAAAAAAACwHCLcqgEAAEumaA74fwAA0BJ6QzcAAABpE3pDNwAAALAZeOqqAQ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KAAAAAAAAAAAAAAA/38AAAAAAAD/fwAAiK6LDvh/AAAAAAAAAAAAALDsT+2qAQAAECgZ3KoBAACUpD7F/38AAAAAAAAAAAAAAAAAAAAAAAAV2ugfuP8AAJgpGdyqAQAAUO4u3KoBAADg////AAAAALAcItyqAQAAiBN6QwAAAAAAAAAAAAAAAAYAAAAAAAAAAAAAAAAAAACsEnpDNwAAAOkSekM3AAAAYbdkDvh/AAABAAAAAAAAAHA/D+0AAAAAWDnoxf9/AAAA4WXtqgEAALAcItyqAQAAS6ZoDvh/AABQEnpDNwAAAOkSekM3AAAA4P536qoBAAAAAAAAZHYACAAAAAAlAAAADAAAAAMAAAAYAAAADAAAAAAAAAASAAAADAAAAAEAAAAWAAAADAAAAAgAAABUAAAAVAAAAA8AAABHAAAAIwAAAGoAAAABAAAAqyp0QcdxdEEPAAAAawAAAAEAAABMAAAABAAAAA4AAABHAAAAJQAAAGsAAABQAAAAWABl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EYAAADdAAAAZQAAADoAAABGAAAApAAAACAAAAAhAPAAAAAAAAAAAAAAAIA/AAAAAAAAAAAAAIA/AAAAAAAAAAAAAAAAAAAAAAAAAAAAAAAAAAAAAAAAAAAlAAAADAAAAAAAAIAoAAAADAAAAAQAAABSAAAAcAEAAAQAAADo////AAAAAAAAAAAAAAAAkAEAAAAAAAEAAAAAcwBlAGcAbwBlACAAdQBpAAAAAAAAAAAAAAAAAAAAAAAAAAAAAAAAAAAAAAAAAAAAAAAAAAAAAAAAAAAAAAAAAAAAAADwu9XF/38AAAAAAAD/fwAA8LvVxf9/AACIrosO+H8AAAAAAAAAAAAAAAAAAAAAAAAgEi3tqgEAAAAAAAAAAAAAAAAAAAAAAAAAAAAAAAAAALXF6B+4/wAAtoI5xf9/AACotNXF/38AAOj///8AAAAAsBwi3KoBAADoE3pDAAAAAAAAAAAAAAAACQAAAAAAAAAAAAAAAAAAAAwTekM3AAAASRN6QzcAAABht2QO+H8AAPC71cX/fwAAUVhJxQAAAABAG3pDNwAAAAAAAAAAAAAAsBwi3KoBAABLpmgO+H8AALASekM3AAAASRN6QzcAAACgCHjqqgEAAAAAAABkdgAIAAAAACUAAAAMAAAABAAAABgAAAAMAAAAAAAAABIAAAAMAAAAAQAAAB4AAAAYAAAAOgAAAEYAAADeAAAAZgAAACUAAAAMAAAABAAAAFQAAACoAAAAOwAAAEYAAADcAAAAZQAAAAEAAACrKnRBx3F0QTsAAABGAAAADwAAAEwAAAAAAAAAAAAAAAAAAAD//////////2wAAABWAGkAdgBpAGEAbgBhACAAVAByAG8AYwBpAHUAawAAAA8AAAAGAAAADAAAAAYAAAAMAAAADgAAAAwAAAAHAAAADQAAAAgAAAAOAAAACwAAAAYAAAAOAAAADAAAAEsAAABAAAAAMAAAAAUAAAAgAAAAAQAAAAEAAAAQAAAAAAAAAAAAAACAAQAAwAAAAAAAAAAAAAAAgAEAAMAAAAAlAAAADAAAAAIAAAAnAAAAGAAAAAUAAAAAAAAA////AAAAAAAlAAAADAAAAAUAAABMAAAAZAAAAAAAAAByAAAAfwEAALoAAAAAAAAAcgAAAIABAABJAAAAIQDwAAAAAAAAAAAAAACAPwAAAAAAAAAAAACAPwAAAAAAAAAAAAAAAAAAAAAAAAAAAAAAAAAAAAAAAAAAJQAAAAwAAAAAAACAKAAAAAwAAAAFAAAAJwAAABgAAAAFAAAAAAAAAP///wAAAAAAJQAAAAwAAAAFAAAATAAAAGQAAAAVAAAAcgAAAGoBAACGAAAAFQAAAHIAAABWAQAAFQAAACEA8AAAAAAAAAAAAAAAgD8AAAAAAAAAAAAAgD8AAAAAAAAAAAAAAAAAAAAAAAAAAAAAAAAAAAAAAAAAACUAAAAMAAAAAAAAgCgAAAAMAAAABQAAACUAAAAMAAAAAQAAABgAAAAMAAAAAAAAABIAAAAMAAAAAQAAAB4AAAAYAAAAFQAAAHIAAABrAQAAhwAAACUAAAAMAAAAAQAAAFQAAACoAAAAFgAAAHIAAAB/AAAAhgAAAAEAAACrKnRBx3F0QRYAAAByAAAADwAAAEwAAAAAAAAAAAAAAAAAAAD//////////2wAAABWAGkAdgBpAGEAbgBhACAAVAByAG8AYwBpAHUAawAAAAoAAAAEAAAACAAAAAQAAAAIAAAACQAAAAgAAAAEAAAACAAAAAYAAAAJAAAABwAAAAQAAAAJAAAACAAAAEsAAABAAAAAMAAAAAUAAAAgAAAAAQAAAAEAAAAQAAAAAAAAAAAAAACAAQAAwAAAAAAAAAAAAAAAgAEAAMAAAAAlAAAADAAAAAIAAAAnAAAAGAAAAAUAAAAAAAAA////AAAAAAAlAAAADAAAAAUAAABMAAAAZAAAABUAAACMAAAAagEAAKAAAAAVAAAAjAAAAFYBAAAVAAAAIQDwAAAAAAAAAAAAAACAPwAAAAAAAAAAAACAPwAAAAAAAAAAAAAAAAAAAAAAAAAAAAAAAAAAAAAAAAAAJQAAAAwAAAAAAACAKAAAAAwAAAAFAAAAJQAAAAwAAAABAAAAGAAAAAwAAAAAAAAAEgAAAAwAAAABAAAAHgAAABgAAAAVAAAAjAAAAGsBAAChAAAAJQAAAAwAAAABAAAAVAAAAIgAAAAWAAAAjAAAAF4AAACgAAAAAQAAAKsqdEHHcXRBFgAAAIwAAAAKAAAATAAAAAAAAAAAAAAAAAAAAP//////////YAAAAFAAcgBlAHMAaQBkAGUAbgB0AGUACQAAAAYAAAAIAAAABwAAAAQAAAAJAAAACAAAAAkAAAAFAAAACAAAAEsAAABAAAAAMAAAAAUAAAAgAAAAAQAAAAEAAAAQAAAAAAAAAAAAAACAAQAAwAAAAAAAAAAAAAAAgAEAAMAAAAAlAAAADAAAAAIAAAAnAAAAGAAAAAUAAAAAAAAA////AAAAAAAlAAAADAAAAAUAAABMAAAAZAAAABUAAACmAAAAYQEAALoAAAAVAAAApgAAAE0BAAAVAAAAIQDwAAAAAAAAAAAAAACAPwAAAAAAAAAAAACAPwAAAAAAAAAAAAAAAAAAAAAAAAAAAAAAAAAAAAAAAAAAJQAAAAwAAAAAAACAKAAAAAwAAAAFAAAAJQAAAAwAAAABAAAAGAAAAAwAAAAAAAAAEgAAAAwAAAABAAAAFgAAAAwAAAAAAAAAVAAAAEQBAAAWAAAApgAAAGABAAC6AAAAAQAAAKsqdEHHcXRBFgAAAKYAAAApAAAATAAAAAQAAAAVAAAApgAAAGIBAAC7AAAAoAAAAEYAaQByAG0AYQBkAG8AIABwAG8AcgA6ACAATQBJAFIAVABIAEEAIABWAEkAVgBJAEEATgBBACAAVABSAE8AQwBJAFUASwAgAFAATABFAFYAQQAAAAgAAAAEAAAABgAAAA4AAAAIAAAACQAAAAkAAAAEAAAACQAAAAkAAAAGAAAAAwAAAAQAAAAOAAAABAAAAAoAAAAIAAAACwAAAAoAAAAEAAAACgAAAAQAAAAKAAAABAAAAAoAAAAMAAAACgAAAAQAAAAIAAAACgAAAAwAAAAKAAAABAAAAAsAAAAJAAAABAAAAAkAAAAIAAAACAAAAAoAAAAKAAAAFgAAAAwAAAAAAAAAJQAAAAwAAAACAAAADgAAABQAAAAAAAAAEAAAABQAAAA=</Object>
  <Object Id="idInvalidSigLnImg">AQAAAGwAAAAAAAAAAAAAAH8BAAC/AAAAAAAAAAAAAADkFgAAdgsAACBFTUYAAAEArCQAALEAAAAGAAAAAAAAAAAAAAAAAAAAgAcAADgEAAAlAQAApQAAAAAAAAAAAAAAAAAAAIh4BACIhA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rgAAABoAAABCAAAABgAAAG0AAAAVAAAAIQDwAAAAAAAAAAAAAACAPwAAAAAAAAAAAACAPwAAAAAAAAAAAAAAAAAAAAAAAAAAAAAAAAAAAAAAAAAAJQAAAAwAAAAAAACAKAAAAAwAAAABAAAAUgAAAHABAAABAAAA8P///wAAAAAAAAAAAAAAAJABAAAAAAABAAAAAHMAZQBnAG8AZQAgAHUAaQAAAAAAAAAAAAAAAAAAAAAAAAAAAAAAAAAAAAAAAAAAAAAAAAAAAAAAAAAAAAAAAAAAAAAAACAAAAAAAAAAsGHH/38AAACwYcf/fwAAnEhFx/9/AAAAAGYQ+H8AAOEEtsb/fwAAMBZmEPh/AACcSEXH/38AAMgWAAAAAAAAQAAAwP9/AAAAAGYQ+H8AALEHtsb/fwAABAAAAAAAAAAwFmYQ+H8AADC2e0M3AAAAnEhFxwAAAABIAAAAAAAAAJxIRcf/fwAAqLNhx/9/AADATEXH/38AAAEAAAAAAAAAPnJFx/9/AAAAAGYQ+H8AAAAAAAAAAAAAAAAAAAAAAAAAAAAAAAAAALAcItyqAQAAS6ZoDvh/AAAQt3tDNwAAAKm3e0M3AAAAAAAAAAAAAAAAAAAAZHYACAAAAAAlAAAADAAAAAEAAAAYAAAADAAAAP8AAAASAAAADAAAAAEAAAAeAAAAGAAAAEIAAAAGAAAArwAAABsAAAAlAAAADAAAAAEAAABUAAAAqAAAAEMAAAAGAAAArQAAABoAAAABAAAAqyp0QcdxdEFDAAAABgAAAA8AAABMAAAAAAAAAAAAAAAAAAAA//////////9sAAAARgBpAHIAbQBhACAAbgBvACAAdgDhAGwAaQBkAGEAAAAIAAAABAAAAAYAAAAOAAAACAAAAAQAAAAJAAAACQAAAAQAAAAIAAAACAAAAAQAAAAEAAAACQAAAAgAAABLAAAAQAAAADAAAAAFAAAAIAAAAAEAAAABAAAAEAAAAAAAAAAAAAAAgAEAAMAAAAAAAAAAAAAAAIABAADAAAAAUgAAAHABAAACAAAAEAAAAAcAAAAAAAAAAAAAALwCAAAAAAAAAQICIlMAeQBzAHQAZQBtAAAAAAAAAAAAAAAAAAAAAAAAAAAAAAAAAAAAAAAAAAAAAAAAAAAAAAAAAAAAAAAAAAAAAAAAAAAAgLYh2qoBAAAAAAAAAAAAAAEAAAAxTQAAiK6LDvh/AAAAAAAAAAAAAIA/ZhD4fwAACQAAAAEAAAAJAAAAAAAAAAAAAAAAAAAAAAAAAAAAAACVxegfuP8AALAcItyqAQAABAAAAAAAAAAQ1lXcqgEAALAcItyqAQAA8BN6QwAAAAAAAAAAAAAAAAcAAAAAAAAAAAAAAAAAAAAsE3pDNwAAAGkTekM3AAAAYbdkDvh/AABpAGEAbAAAAAAAAAAAAAAAAAAAAAAAAAAAAAAAAAAAALAcItyqAQAAS6ZoDvh/AADQEnpDNwAAAGkTekM3AAAAsBl46qoB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oAAAAAAAAAAAAAAD/fwAAAAAAAP9/AACIrosO+H8AAAAAAAAAAAAAsOxP7aoBAAAQKBncqgEAAJSkPsX/fwAAAAAAAAAAAAAAAAAAAAAAABXa6B+4/wAAmCkZ3KoBAABQ7i7cqgEAAOD///8AAAAAsBwi3KoBAACIE3pDAAAAAAAAAAAAAAAABgAAAAAAAAAAAAAAAAAAAKwSekM3AAAA6RJ6QzcAAABht2QO+H8AAAEAAAAAAAAAcD8P7QAAAABYOejF/38AAADhZe2qAQAAsBwi3KoBAABLpmgO+H8AAFASekM3AAAA6RJ6QzcAAADg/nfqqgEAAAAAAABkdgAIAAAAACUAAAAMAAAAAwAAABgAAAAMAAAAAAAAABIAAAAMAAAAAQAAABYAAAAMAAAACAAAAFQAAABUAAAADwAAAEcAAAAjAAAAagAAAAEAAACrKnRBx3F0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RgAAAN0AAABlAAAAOgAAAEYAAACkAAAAIAAAACEA8AAAAAAAAAAAAAAAgD8AAAAAAAAAAAAAgD8AAAAAAAAAAAAAAAAAAAAAAAAAAAAAAAAAAAAAAAAAACUAAAAMAAAAAAAAgCgAAAAMAAAABAAAAFIAAABwAQAABAAAAOj///8AAAAAAAAAAAAAAACQAQAAAAAAAQAAAABzAGUAZwBvAGUAIAB1AGkAAAAAAAAAAAAAAAAAAAAAAAAAAAAAAAAAAAAAAAAAAAAAAAAAAAAAAAAAAAAAAAAAAAAAAPC71cX/fwAAAAAAAP9/AADwu9XF/38AAIiuiw74fwAAAAAAAAAAAAAAAAAAAAAAACASLe2qAQAAAAAAAAAAAAAAAAAAAAAAAAAAAAAAAAAAtcXoH7j/AAC2gjnF/38AAKi01cX/fwAA6P///wAAAACwHCLcqgEAAOgTekMAAAAAAAAAAAAAAAAJAAAAAAAAAAAAAAAAAAAADBN6QzcAAABJE3pDNwAAAGG3ZA74fwAA8LvVxf9/AABRWEnFAAAAAEAbekM3AAAAAAAAAAAAAACwHCLcqgEAAEumaA74fwAAsBJ6QzcAAABJE3pDNwAAAKAIeOqqAQAAAAAAAGR2AAgAAAAAJQAAAAwAAAAEAAAAGAAAAAwAAAAAAAAAEgAAAAwAAAABAAAAHgAAABgAAAA6AAAARgAAAN4AAABmAAAAJQAAAAwAAAAEAAAAVAAAAKgAAAA7AAAARgAAANwAAABlAAAAAQAAAKsqdEHHcXRBOwAAAEYAAAAPAAAATAAAAAAAAAAAAAAAAAAAAP//////////bAAAAFYAaQB2AGkAYQBuAGEAIABUAHIAbwBjAGkAdQBrAAAADwAAAAYAAAAMAAAABgAAAAwAAAAOAAAADAAAAAcAAAANAAAACAAAAA4AAAALAAAABgAAAA4AAAAMAAAASwAAAEAAAAAwAAAABQAAACAAAAABAAAAAQAAABAAAAAAAAAAAAAAAIABAADAAAAAAAAAAAAAAACAAQAAwAAAACUAAAAMAAAAAgAAACcAAAAYAAAABQAAAAAAAAD///8AAAAAACUAAAAMAAAABQAAAEwAAABkAAAAAAAAAHIAAAB/AQAAugAAAAAAAAByAAAAgAEAAEkAAAAhAPAAAAAAAAAAAAAAAIA/AAAAAAAAAAAAAIA/AAAAAAAAAAAAAAAAAAAAAAAAAAAAAAAAAAAAAAAAAAAlAAAADAAAAAAAAIAoAAAADAAAAAUAAAAnAAAAGAAAAAUAAAAAAAAA////AAAAAAAlAAAADAAAAAUAAABMAAAAZAAAABUAAAByAAAAagEAAIYAAAAVAAAAcgAAAFYBAAAVAAAAIQDwAAAAAAAAAAAAAACAPwAAAAAAAAAAAACAPwAAAAAAAAAAAAAAAAAAAAAAAAAAAAAAAAAAAAAAAAAAJQAAAAwAAAAAAACAKAAAAAwAAAAFAAAAJQAAAAwAAAABAAAAGAAAAAwAAAAAAAAAEgAAAAwAAAABAAAAHgAAABgAAAAVAAAAcgAAAGsBAACHAAAAJQAAAAwAAAABAAAAVAAAAKgAAAAWAAAAcgAAAH8AAACGAAAAAQAAAKsqdEHHcXRBFgAAAHIAAAAPAAAATAAAAAAAAAAAAAAAAAAAAP//////////bAAAAFYAaQB2AGkAYQBuAGEAIABUAHIAbwBjAGkAdQBrAAAACgAAAAQAAAAIAAAABAAAAAgAAAAJAAAACAAAAAQAAAAIAAAABgAAAAkAAAAHAAAABAAAAAkAAAAIAAAASwAAAEAAAAAwAAAABQAAACAAAAABAAAAAQAAABAAAAAAAAAAAAAAAIABAADAAAAAAAAAAAAAAACAAQAAwAAAACUAAAAMAAAAAgAAACcAAAAYAAAABQAAAAAAAAD///8AAAAAACUAAAAMAAAABQAAAEwAAABkAAAAFQAAAIwAAABqAQAAoAAAABUAAACMAAAAVgEAABUAAAAhAPAAAAAAAAAAAAAAAIA/AAAAAAAAAAAAAIA/AAAAAAAAAAAAAAAAAAAAAAAAAAAAAAAAAAAAAAAAAAAlAAAADAAAAAAAAIAoAAAADAAAAAUAAAAlAAAADAAAAAEAAAAYAAAADAAAAAAAAAASAAAADAAAAAEAAAAeAAAAGAAAABUAAACMAAAAawEAAKEAAAAlAAAADAAAAAEAAABUAAAAiAAAABYAAACMAAAAXgAAAKAAAAABAAAAqyp0QcdxdEEWAAAAjAAAAAoAAABMAAAAAAAAAAAAAAAAAAAA//////////9gAAAAUAByAGUAcwBpAGQAZQBuAHQAZQAJAAAABgAAAAgAAAAHAAAABAAAAAkAAAAIAAAACQAAAAUAAAAIAAAASwAAAEAAAAAwAAAABQAAACAAAAABAAAAAQAAABAAAAAAAAAAAAAAAIABAADAAAAAAAAAAAAAAACAAQAAwAAAACUAAAAMAAAAAgAAACcAAAAYAAAABQAAAAAAAAD///8AAAAAACUAAAAMAAAABQAAAEwAAABkAAAAFQAAAKYAAABhAQAAugAAABUAAACmAAAATQEAABUAAAAhAPAAAAAAAAAAAAAAAIA/AAAAAAAAAAAAAIA/AAAAAAAAAAAAAAAAAAAAAAAAAAAAAAAAAAAAAAAAAAAlAAAADAAAAAAAAIAoAAAADAAAAAUAAAAlAAAADAAAAAEAAAAYAAAADAAAAAAAAAASAAAADAAAAAEAAAAWAAAADAAAAAAAAABUAAAARAEAABYAAACmAAAAYAEAALoAAAABAAAAqyp0QcdxdEEWAAAApgAAACkAAABMAAAABAAAABUAAACmAAAAYgEAALsAAACgAAAARgBpAHIAbQBhAGQAbwAgAHAAbwByADoAIABNAEkAUgBUAEgAQQAgAFYASQBWAEkAQQBOAEEAIABUAFIATwBDAEkAVQBLACAAUABMAEUAVgBBAAAACAAAAAQAAAAGAAAADgAAAAgAAAAJAAAACQAAAAQAAAAJAAAACQAAAAYAAAADAAAABAAAAA4AAAAEAAAACgAAAAgAAAALAAAACgAAAAQAAAAKAAAABAAAAAoAAAAEAAAACgAAAAwAAAAKAAAABAAAAAgAAAAKAAAADAAAAAoAAAAEAAAACwAAAAkAAAAEAAAACQAAAAgAAAAIAAAACgAAAAo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wap/o3dtWrqjPsTRiTt8WVoqa4SUuUaSeMo/c1/yOyA=</DigestValue>
    </Reference>
    <Reference Type="http://www.w3.org/2000/09/xmldsig#Object" URI="#idOfficeObject">
      <DigestMethod Algorithm="http://www.w3.org/2001/04/xmlenc#sha256"/>
      <DigestValue>cAoJgqTxdZGoDf9FJz+xGxN01CX6jL8X1TMVRHpXDmM=</DigestValue>
    </Reference>
    <Reference Type="http://uri.etsi.org/01903#SignedProperties" URI="#idSignedProperties">
      <Transforms>
        <Transform Algorithm="http://www.w3.org/TR/2001/REC-xml-c14n-20010315"/>
      </Transforms>
      <DigestMethod Algorithm="http://www.w3.org/2001/04/xmlenc#sha256"/>
      <DigestValue>j8KWXAvPgcu9x6D73cLFN/O2Nufx8eS7iFFnR9O3SnI=</DigestValue>
    </Reference>
    <Reference Type="http://www.w3.org/2000/09/xmldsig#Object" URI="#idValidSigLnImg">
      <DigestMethod Algorithm="http://www.w3.org/2001/04/xmlenc#sha256"/>
      <DigestValue>3won8kB9TKEmvZsTuIt78uaKU1dZ3+jBvV85clQFZr8=</DigestValue>
    </Reference>
    <Reference Type="http://www.w3.org/2000/09/xmldsig#Object" URI="#idInvalidSigLnImg">
      <DigestMethod Algorithm="http://www.w3.org/2001/04/xmlenc#sha256"/>
      <DigestValue>a1ON2aQZPsOCt7OuNqaGkRdopu96L2i4H/kM45MIdwg=</DigestValue>
    </Reference>
  </SignedInfo>
  <SignatureValue>cUhfG4TdhQmHPgBupoH6beobP+zjd1iInD95KKvG4Ue/q4mZaUiNTpaO2gNBuDpKlFxeIuNqzzG3
1JE+bYVjbXYe9TV88oEsSZyVqj3i2kjaxEEXrbdzuWHayMInn8wvDRVHgnsp0KjcsvWFdD0nkz/f
xBEqvUfRiqRgWOTdT/oKVlmlLB621kwn4V2pcVubSo5kDRj2M/eZ1h0uZ27IJjnyQIafZFrqzkre
TQHZFErRZvJ7tE+aitfNFDLqy+OxgyEMQegxZnMciJrL8MOIGPME3P303YlOx0K1Ut5ej0SBFXHf
y1ktgQEe07qu5pgdLkkHSCKlM8ymcUJC5j0JuQ==</SignatureValue>
  <KeyInfo>
    <X509Data>
      <X509Certificate>MIIIGDCCBgCgAwIBAgIIHrXeFBcsk4kwDQYJKoZIhvcNAQELBQAwWzEXMBUGA1UEBRMOUlVDIDgwMDUwMTcyLTExGjAYBgNVBAMTEUNBLURPQ1VNRU5UQSBTLkEuMRcwFQYDVQQKEw5ET0NVTUVOVEEgUy5BLjELMAkGA1UEBhMCUFkwHhcNMjEwODExMTU0MzE2WhcNMjMwODExMTU1MzE2WjCBqTELMAkGA1UEBhMCUFkxFzAVBgNVBAQMDlBST05PIFRPw5FBTkVaMRIwEAYDVQQFEwlDSTEzNTczNzAxGDAWBgNVBCoMD01BUkNFTE8gR0FCUklFTDEXMBUGA1UECgwOUEVSU09OQSBGSVNJQ0ExETAPBgNVBAsMCEZJUk1BIEYyMScwJQYDVQQDDB5NQVJDRUxPIEdBQlJJRUwgUFJPTk8gVE/DkUFORVowggEiMA0GCSqGSIb3DQEBAQUAA4IBDwAwggEKAoIBAQCyWT0EhkF6tfBrkbUOxOBSSTfZXa5YK6F9yBwDESM5u2kelKg0O0z0FEXyJsQZ4nU3LI+TvCZHuD60w8QEYonxFhCcl2JzO4XILTOInc3ci3JMdAfFC0yQuBnZVgLWTHUOD+e7jpDGx5zgOwt7kRpG1tHDGVxE2DMItiFvbnfCUiPY4EXKpZUNe64xxWkzTrP0P79+qvVRh3RSJ/OQqlp7WZwTXAgUCUDxnNqgTyD2GY2jlyqy6UWcLuY4OcGUf5tlwh4rHFBv7DhyddwEkrAESwujLNNsKXCp5VYLQnEfjYtO8rYoXQLb0cs03+rllRQfStfZ0apWSUsNGBTCkvXNAgMBAAGjggOPMIIDizAMBgNVHRMBAf8EAjAAMA4GA1UdDwEB/wQEAwIF4DAqBgNVHSUBAf8EIDAeBggrBgEFBQcDAQYIKwYBBQUHAwIGCCsGAQUFBwMEMB0GA1UdDgQWBBSyHQjaMEnSFw3olJiQcqYyAlWbqzCBlwYIKwYBBQUHAQEEgYowgYcwOgYIKwYBBQUHMAGGLmh0dHBzOi8vd3d3LmRvY3VtZW50YS5jb20ucHkvZmlybWFkaWdpdGFsL29zY3AwSQYIKwYBBQUHMAKGPWh0dHBzOi8vd3d3LmRvY3VtZW50YS5jb20ucHkvZmlybWFkaWdpdGFsL2Rlc2Nhcmdhcy9jYWRvYy5jcnQwHwYDVR0jBBgwFoAUQCasJlxij8b1AlTkjcEaJtbupbIwTwYDVR0fBEgwRjBEoEKgQIY+aHR0cHM6Ly93d3cuZG9jdW1lbnRhLmNvbS5weS9maXJtYWRpZ2l0YWwvZGVzY2FyZ2FzL2NybGRvYy5jcmwwMwYDVR0RBCwwKoEobWFyY2Vsby5wcm9ub0ByZWdpb25hbGNhc2FkZWJvbHNhLmNvbS5weTCCAd0GA1UdIASCAdQwggHQMIIBzAYOKwYBBAGC+TsBAQEGAQEwggG4MD8GCCsGAQUFBwIBFjNodHRwczovL3d3dy5kb2N1bWVudGEuY29tLnB5L2Zpcm1hZGlnaXRhbC9kZXNjYXJnYXMwgcAGCCsGAQUFBwICMIGzGoGwRXN0ZSBlcyB1biBjZXJ0aWZpY2FkbyBkZSBwZXJzb25hIGbtc2ljYSBjdXlhIGNsYXZlIHByaXZhZGEgZXN04SBjb250ZW5pZGEgZW4gdW4gbfNkdWxvIGRlIGhhcmR3YXJlIHNlZ3VybyB5IHN1IGZpbmFsaWRhZCBlcyBhdXRlbnRpY2FyIGEgc3UgdGl0dWxhciBvIGdlbmVyYXIgZmlybWFzIGRpZ2l0YWxlcy4wgbEGCCsGAQUFBwICMIGkGoGhVGhpcyBpcyBhbiBlbmQgdXNlciBjZXJ0aWZpY2F0ZSB3aG9zZSBwcml2YXRlIGtleSBpcyBlbWJlZGRlZCB3aXRoaW4gYSBzZWN1cmUgaGFyZHdhcmUgbW9kdWxlIHRoYXQgYWltcyB0byBhdXRoZW50aWNhdGUgaXRzIG93bmVyIG9yIGdlbmVyYXRlIGRpZ2l0YWwgc2lnbmF0dXJlcy4wDQYJKoZIhvcNAQELBQADggIBADpcHmGd4RfCvdnhNSLNPbH/lf1+eu0Kkrf52hPJC9GbPXCdQPi1RnkZZdfM6SERkr8seAOjyf4WPNP7M8ujl+OJk7qy/SR8sormw8wdbyBWEWCTCutebubet/H7GXfpdNmLs2TdEhAh71wcAMHqr2nG6vmpQsPN7lzJ1O79Otjodezl/MVeYZDWOugpSs5xtbKq8Sjx6Umc34vvGXqdhzKls8oWLQIXC4W82OSQFHs4p65LDqb942rWWQhsZ/iqD1QriPVul+z+sOj0lFkLpg2O7zBLoBr1E7sbOlI41sF5+owsPn0I9Jmhxlc8uCRk9UmstXHBG4HOOEYedHnsos0qTp+YkzNKmZNRCKp1syVuyEjhl4TqSAwXboJVnyDXf9UJvOrIkGhu75ej9A2Gz58RideXXwtSKvJqc/Tw1Fw7fBeMTTwdCyQ9AHBDA5AknMnfDe5buGHrtRyvvnBZZLLBMaTYiC28YdAma0liaPfkGP7pcU6Ly742pOMU93iq4HoDHC5WibEvVpWM3ouE5YkrhHxJCRAbwBFPPze8z9Rt/VRsaV8N6d6qKvUaCbERVYkJYAjiQpR8c30N8U5APdACgUgBRlhsT+/RLCYeLszdGkrCzYanQdMaTY6EdJjg8Cu70Iu5gDhCut92XHKUxYgTsFkFocAGD/vs3TrgSJ+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yLZaNVyfXiLu76M69yMCuJ0cJ2inQEgsHyILWwuY0+U=</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rMLlAni5uA27ai4TDN8G/raWhlfE6WSiTXBHi4C7iUw=</DigestValue>
      </Reference>
      <Reference URI="/xl/drawings/drawing1.xml?ContentType=application/vnd.openxmlformats-officedocument.drawing+xml">
        <DigestMethod Algorithm="http://www.w3.org/2001/04/xmlenc#sha256"/>
        <DigestValue>tCv1z8Bbsk7LqS5EzujbhIq1MGLIEmsRBg3bAFpAsDc=</DigestValue>
      </Reference>
      <Reference URI="/xl/drawings/drawing2.xml?ContentType=application/vnd.openxmlformats-officedocument.drawing+xml">
        <DigestMethod Algorithm="http://www.w3.org/2001/04/xmlenc#sha256"/>
        <DigestValue>7U0Akt1Xkr59KTjqmpiKYx/vjt6ct5tRTALWTifdWgA=</DigestValue>
      </Reference>
      <Reference URI="/xl/drawings/drawing3.xml?ContentType=application/vnd.openxmlformats-officedocument.drawing+xml">
        <DigestMethod Algorithm="http://www.w3.org/2001/04/xmlenc#sha256"/>
        <DigestValue>ab/V6Re/1kTsMv1Afl+mF52d/mKwCFMMAsCe+bnlk9Y=</DigestValue>
      </Reference>
      <Reference URI="/xl/drawings/drawing4.xml?ContentType=application/vnd.openxmlformats-officedocument.drawing+xml">
        <DigestMethod Algorithm="http://www.w3.org/2001/04/xmlenc#sha256"/>
        <DigestValue>qgzs8OVxGlFIojcoYYMqEBEHosCIrQu48d4RJzDGbtk=</DigestValue>
      </Reference>
      <Reference URI="/xl/drawings/drawing5.xml?ContentType=application/vnd.openxmlformats-officedocument.drawing+xml">
        <DigestMethod Algorithm="http://www.w3.org/2001/04/xmlenc#sha256"/>
        <DigestValue>RkCuz9F4pZIfT5h3eO22d5npzg4e2OyUUyatBlMd6b8=</DigestValue>
      </Reference>
      <Reference URI="/xl/drawings/drawing6.xml?ContentType=application/vnd.openxmlformats-officedocument.drawing+xml">
        <DigestMethod Algorithm="http://www.w3.org/2001/04/xmlenc#sha256"/>
        <DigestValue>EvmI1JVK/YwBVSk1j5/QuzVa7YSxm/9nqFAXD3t4Tbc=</DigestValue>
      </Reference>
      <Reference URI="/xl/drawings/drawing7.xml?ContentType=application/vnd.openxmlformats-officedocument.drawing+xml">
        <DigestMethod Algorithm="http://www.w3.org/2001/04/xmlenc#sha256"/>
        <DigestValue>DsUSJ62oCA8LCx7pnVbVncpjpMMpE5UEWQeYEHju6JU=</DigestValue>
      </Reference>
      <Reference URI="/xl/drawings/vmlDrawing1.vml?ContentType=application/vnd.openxmlformats-officedocument.vmlDrawing">
        <DigestMethod Algorithm="http://www.w3.org/2001/04/xmlenc#sha256"/>
        <DigestValue>nkzZmj0tQ6j3MIQmm2x+cIcbiejeO1KjgZg+xUEGCjc=</DigestValue>
      </Reference>
      <Reference URI="/xl/media/image1.png?ContentType=image/png">
        <DigestMethod Algorithm="http://www.w3.org/2001/04/xmlenc#sha256"/>
        <DigestValue>Z8kWGLxkj7oBcmG8PjTH8/dyQY7Wl7msklQGi7bQXyg=</DigestValue>
      </Reference>
      <Reference URI="/xl/media/image2.emf?ContentType=image/x-emf">
        <DigestMethod Algorithm="http://www.w3.org/2001/04/xmlenc#sha256"/>
        <DigestValue>QL2HHawzFjSSJEl6tHKoLp4yqp1PV3DcrUEsj6eVNKo=</DigestValue>
      </Reference>
      <Reference URI="/xl/media/image3.emf?ContentType=image/x-emf">
        <DigestMethod Algorithm="http://www.w3.org/2001/04/xmlenc#sha256"/>
        <DigestValue>hj/d6D6t79zHpblPWU2hBvZX9ZnNAbz8qJ3ip2ROoXY=</DigestValue>
      </Reference>
      <Reference URI="/xl/media/image4.emf?ContentType=image/x-emf">
        <DigestMethod Algorithm="http://www.w3.org/2001/04/xmlenc#sha256"/>
        <DigestValue>oJgv28V5nuR8VETHzW74uXtkikbIsGfPaj0hFRtlbvs=</DigestValue>
      </Reference>
      <Reference URI="/xl/printerSettings/printerSettings1.bin?ContentType=application/vnd.openxmlformats-officedocument.spreadsheetml.printerSettings">
        <DigestMethod Algorithm="http://www.w3.org/2001/04/xmlenc#sha256"/>
        <DigestValue>+CD8yXTcV7R0UPktSQ1iysCJtCvCSVF2j80e6m46HpQ=</DigestValue>
      </Reference>
      <Reference URI="/xl/printerSettings/printerSettings10.bin?ContentType=application/vnd.openxmlformats-officedocument.spreadsheetml.printerSettings">
        <DigestMethod Algorithm="http://www.w3.org/2001/04/xmlenc#sha256"/>
        <DigestValue>TRrCOIAvgyay9+dOHANtMRhI4Mlj24DaFIyKQoKcdPw=</DigestValue>
      </Reference>
      <Reference URI="/xl/printerSettings/printerSettings11.bin?ContentType=application/vnd.openxmlformats-officedocument.spreadsheetml.printerSettings">
        <DigestMethod Algorithm="http://www.w3.org/2001/04/xmlenc#sha256"/>
        <DigestValue>82lw6sm57LAZKDcAOrer8Dq0JuSR9K7a6PanFoORimg=</DigestValue>
      </Reference>
      <Reference URI="/xl/printerSettings/printerSettings12.bin?ContentType=application/vnd.openxmlformats-officedocument.spreadsheetml.printerSettings">
        <DigestMethod Algorithm="http://www.w3.org/2001/04/xmlenc#sha256"/>
        <DigestValue>BCq9O5HHwm91X0cDGi4bjZg0oXnSgv7WGiCfkpesuIU=</DigestValue>
      </Reference>
      <Reference URI="/xl/printerSettings/printerSettings13.bin?ContentType=application/vnd.openxmlformats-officedocument.spreadsheetml.printerSettings">
        <DigestMethod Algorithm="http://www.w3.org/2001/04/xmlenc#sha256"/>
        <DigestValue>TRrCOIAvgyay9+dOHANtMRhI4Mlj24DaFIyKQoKcdPw=</DigestValue>
      </Reference>
      <Reference URI="/xl/printerSettings/printerSettings14.bin?ContentType=application/vnd.openxmlformats-officedocument.spreadsheetml.printerSettings">
        <DigestMethod Algorithm="http://www.w3.org/2001/04/xmlenc#sha256"/>
        <DigestValue>TaA6KX/SRWPpmiasS8KGCRFI/mFTpQlGqiM07LbibG8=</DigestValue>
      </Reference>
      <Reference URI="/xl/printerSettings/printerSettings15.bin?ContentType=application/vnd.openxmlformats-officedocument.spreadsheetml.printerSettings">
        <DigestMethod Algorithm="http://www.w3.org/2001/04/xmlenc#sha256"/>
        <DigestValue>nrwW2aOzrJ6w3s+3W+h5IvHukzB/6FZNl1merJBqyjs=</DigestValue>
      </Reference>
      <Reference URI="/xl/printerSettings/printerSettings16.bin?ContentType=application/vnd.openxmlformats-officedocument.spreadsheetml.printerSettings">
        <DigestMethod Algorithm="http://www.w3.org/2001/04/xmlenc#sha256"/>
        <DigestValue>lRoAe/mTaTGs/ie48E4RHaNSrD83b2F7kdeF2aA9Dmk=</DigestValue>
      </Reference>
      <Reference URI="/xl/printerSettings/printerSettings17.bin?ContentType=application/vnd.openxmlformats-officedocument.spreadsheetml.printerSettings">
        <DigestMethod Algorithm="http://www.w3.org/2001/04/xmlenc#sha256"/>
        <DigestValue>ac9+76J3bY16n3i4+EMNoHk+nUDEd9kwJxHKn507iMs=</DigestValue>
      </Reference>
      <Reference URI="/xl/printerSettings/printerSettings18.bin?ContentType=application/vnd.openxmlformats-officedocument.spreadsheetml.printerSettings">
        <DigestMethod Algorithm="http://www.w3.org/2001/04/xmlenc#sha256"/>
        <DigestValue>ZVxXhJn6XmjT/m1Dw2UhwYZPVXYMSYE+DUFTlsgHV4s=</DigestValue>
      </Reference>
      <Reference URI="/xl/printerSettings/printerSettings19.bin?ContentType=application/vnd.openxmlformats-officedocument.spreadsheetml.printerSettings">
        <DigestMethod Algorithm="http://www.w3.org/2001/04/xmlenc#sha256"/>
        <DigestValue>ZVxXhJn6XmjT/m1Dw2UhwYZPVXYMSYE+DUFTlsgHV4s=</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20.bin?ContentType=application/vnd.openxmlformats-officedocument.spreadsheetml.printerSettings">
        <DigestMethod Algorithm="http://www.w3.org/2001/04/xmlenc#sha256"/>
        <DigestValue>GyyR84UYFfbFvVrs+ip9vPggIMAXC0nxkmeUVNsGxCc=</DigestValue>
      </Reference>
      <Reference URI="/xl/printerSettings/printerSettings21.bin?ContentType=application/vnd.openxmlformats-officedocument.spreadsheetml.printerSettings">
        <DigestMethod Algorithm="http://www.w3.org/2001/04/xmlenc#sha256"/>
        <DigestValue>eagKw4vkJta//EAXFo8pt3rkLlJe7nsQidLS/ebqtjQ=</DigestValue>
      </Reference>
      <Reference URI="/xl/printerSettings/printerSettings22.bin?ContentType=application/vnd.openxmlformats-officedocument.spreadsheetml.printerSettings">
        <DigestMethod Algorithm="http://www.w3.org/2001/04/xmlenc#sha256"/>
        <DigestValue>HeMXh0BvJ5EJgLU/vDhAs8Wted+7ofJnylrfXHCWHDg=</DigestValue>
      </Reference>
      <Reference URI="/xl/printerSettings/printerSettings23.bin?ContentType=application/vnd.openxmlformats-officedocument.spreadsheetml.printerSettings">
        <DigestMethod Algorithm="http://www.w3.org/2001/04/xmlenc#sha256"/>
        <DigestValue>rB+hHz7fOU40/GO+qFynUE9fMS/9Of875SrSefqAzz8=</DigestValue>
      </Reference>
      <Reference URI="/xl/printerSettings/printerSettings24.bin?ContentType=application/vnd.openxmlformats-officedocument.spreadsheetml.printerSettings">
        <DigestMethod Algorithm="http://www.w3.org/2001/04/xmlenc#sha256"/>
        <DigestValue>aKO8XWThzgvGlTVSu23kX37OoqtKGS6PBUkmhsicI1Y=</DigestValue>
      </Reference>
      <Reference URI="/xl/printerSettings/printerSettings25.bin?ContentType=application/vnd.openxmlformats-officedocument.spreadsheetml.printerSettings">
        <DigestMethod Algorithm="http://www.w3.org/2001/04/xmlenc#sha256"/>
        <DigestValue>TRrCOIAvgyay9+dOHANtMRhI4Mlj24DaFIyKQoKcdPw=</DigestValue>
      </Reference>
      <Reference URI="/xl/printerSettings/printerSettings26.bin?ContentType=application/vnd.openxmlformats-officedocument.spreadsheetml.printerSettings">
        <DigestMethod Algorithm="http://www.w3.org/2001/04/xmlenc#sha256"/>
        <DigestValue>hqnMLvZ6XBY2fH1KhK00vJXWuxlSZRWkoKrdKDrIF2Q=</DigestValue>
      </Reference>
      <Reference URI="/xl/printerSettings/printerSettings27.bin?ContentType=application/vnd.openxmlformats-officedocument.spreadsheetml.printerSettings">
        <DigestMethod Algorithm="http://www.w3.org/2001/04/xmlenc#sha256"/>
        <DigestValue>rB+hHz7fOU40/GO+qFynUE9fMS/9Of875SrSefqAzz8=</DigestValue>
      </Reference>
      <Reference URI="/xl/printerSettings/printerSettings28.bin?ContentType=application/vnd.openxmlformats-officedocument.spreadsheetml.printerSettings">
        <DigestMethod Algorithm="http://www.w3.org/2001/04/xmlenc#sha256"/>
        <DigestValue>NBJPJtVU2y8g6Bxm9ZLxOiT5LaEsLL5XEhfNiaaWt20=</DigestValue>
      </Reference>
      <Reference URI="/xl/printerSettings/printerSettings29.bin?ContentType=application/vnd.openxmlformats-officedocument.spreadsheetml.printerSettings">
        <DigestMethod Algorithm="http://www.w3.org/2001/04/xmlenc#sha256"/>
        <DigestValue>NBJPJtVU2y8g6Bxm9ZLxOiT5LaEsLL5XEhfNiaaWt20=</DigestValue>
      </Reference>
      <Reference URI="/xl/printerSettings/printerSettings3.bin?ContentType=application/vnd.openxmlformats-officedocument.spreadsheetml.printerSettings">
        <DigestMethod Algorithm="http://www.w3.org/2001/04/xmlenc#sha256"/>
        <DigestValue>nrwW2aOzrJ6w3s+3W+h5IvHukzB/6FZNl1merJBqyjs=</DigestValue>
      </Reference>
      <Reference URI="/xl/printerSettings/printerSettings30.bin?ContentType=application/vnd.openxmlformats-officedocument.spreadsheetml.printerSettings">
        <DigestMethod Algorithm="http://www.w3.org/2001/04/xmlenc#sha256"/>
        <DigestValue>GyyR84UYFfbFvVrs+ip9vPggIMAXC0nxkmeUVNsGxCc=</DigestValue>
      </Reference>
      <Reference URI="/xl/printerSettings/printerSettings31.bin?ContentType=application/vnd.openxmlformats-officedocument.spreadsheetml.printerSettings">
        <DigestMethod Algorithm="http://www.w3.org/2001/04/xmlenc#sha256"/>
        <DigestValue>lRoAe/mTaTGs/ie48E4RHaNSrD83b2F7kdeF2aA9Dmk=</DigestValue>
      </Reference>
      <Reference URI="/xl/printerSettings/printerSettings32.bin?ContentType=application/vnd.openxmlformats-officedocument.spreadsheetml.printerSettings">
        <DigestMethod Algorithm="http://www.w3.org/2001/04/xmlenc#sha256"/>
        <DigestValue>/z3eQ+UMsWmlY2C9s9J0Bb/IJ4Aa5mz2cuFsuGoDp0A=</DigestValue>
      </Reference>
      <Reference URI="/xl/printerSettings/printerSettings33.bin?ContentType=application/vnd.openxmlformats-officedocument.spreadsheetml.printerSettings">
        <DigestMethod Algorithm="http://www.w3.org/2001/04/xmlenc#sha256"/>
        <DigestValue>ZVxXhJn6XmjT/m1Dw2UhwYZPVXYMSYE+DUFTlsgHV4s=</DigestValue>
      </Reference>
      <Reference URI="/xl/printerSettings/printerSettings34.bin?ContentType=application/vnd.openxmlformats-officedocument.spreadsheetml.printerSettings">
        <DigestMethod Algorithm="http://www.w3.org/2001/04/xmlenc#sha256"/>
        <DigestValue>ZVxXhJn6XmjT/m1Dw2UhwYZPVXYMSYE+DUFTlsgHV4s=</DigestValue>
      </Reference>
      <Reference URI="/xl/printerSettings/printerSettings35.bin?ContentType=application/vnd.openxmlformats-officedocument.spreadsheetml.printerSettings">
        <DigestMethod Algorithm="http://www.w3.org/2001/04/xmlenc#sha256"/>
        <DigestValue>/z3eQ+UMsWmlY2C9s9J0Bb/IJ4Aa5mz2cuFsuGoDp0A=</DigestValue>
      </Reference>
      <Reference URI="/xl/printerSettings/printerSettings36.bin?ContentType=application/vnd.openxmlformats-officedocument.spreadsheetml.printerSettings">
        <DigestMethod Algorithm="http://www.w3.org/2001/04/xmlenc#sha256"/>
        <DigestValue>HeMXh0BvJ5EJgLU/vDhAs8Wted+7ofJnylrfXHCWHDg=</DigestValue>
      </Reference>
      <Reference URI="/xl/printerSettings/printerSettings37.bin?ContentType=application/vnd.openxmlformats-officedocument.spreadsheetml.printerSettings">
        <DigestMethod Algorithm="http://www.w3.org/2001/04/xmlenc#sha256"/>
        <DigestValue>r+Ts9buIAjs9t2UqcW4YuC3w7ycr7jDCBK5QhfnpWCk=</DigestValue>
      </Reference>
      <Reference URI="/xl/printerSettings/printerSettings38.bin?ContentType=application/vnd.openxmlformats-officedocument.spreadsheetml.printerSettings">
        <DigestMethod Algorithm="http://www.w3.org/2001/04/xmlenc#sha256"/>
        <DigestValue>aKO8XWThzgvGlTVSu23kX37OoqtKGS6PBUkmhsicI1Y=</DigestValue>
      </Reference>
      <Reference URI="/xl/printerSettings/printerSettings39.bin?ContentType=application/vnd.openxmlformats-officedocument.spreadsheetml.printerSettings">
        <DigestMethod Algorithm="http://www.w3.org/2001/04/xmlenc#sha256"/>
        <DigestValue>aKO8XWThzgvGlTVSu23kX37OoqtKGS6PBUkmhsicI1Y=</DigestValue>
      </Reference>
      <Reference URI="/xl/printerSettings/printerSettings4.bin?ContentType=application/vnd.openxmlformats-officedocument.spreadsheetml.printerSettings">
        <DigestMethod Algorithm="http://www.w3.org/2001/04/xmlenc#sha256"/>
        <DigestValue>HeMXh0BvJ5EJgLU/vDhAs8Wted+7ofJnylrfXHCWHDg=</DigestValue>
      </Reference>
      <Reference URI="/xl/printerSettings/printerSettings40.bin?ContentType=application/vnd.openxmlformats-officedocument.spreadsheetml.printerSettings">
        <DigestMethod Algorithm="http://www.w3.org/2001/04/xmlenc#sha256"/>
        <DigestValue>x5jmgrrzlpi0htJ7dvFPSfdZMWWRCIJQLyDHoKLBuUA=</DigestValue>
      </Reference>
      <Reference URI="/xl/printerSettings/printerSettings5.bin?ContentType=application/vnd.openxmlformats-officedocument.spreadsheetml.printerSettings">
        <DigestMethod Algorithm="http://www.w3.org/2001/04/xmlenc#sha256"/>
        <DigestValue>HeMXh0BvJ5EJgLU/vDhAs8Wted+7ofJnylrfXHCWHDg=</DigestValue>
      </Reference>
      <Reference URI="/xl/printerSettings/printerSettings6.bin?ContentType=application/vnd.openxmlformats-officedocument.spreadsheetml.printerSettings">
        <DigestMethod Algorithm="http://www.w3.org/2001/04/xmlenc#sha256"/>
        <DigestValue>aKO8XWThzgvGlTVSu23kX37OoqtKGS6PBUkmhsicI1Y=</DigestValue>
      </Reference>
      <Reference URI="/xl/printerSettings/printerSettings7.bin?ContentType=application/vnd.openxmlformats-officedocument.spreadsheetml.printerSettings">
        <DigestMethod Algorithm="http://www.w3.org/2001/04/xmlenc#sha256"/>
        <DigestValue>aKO8XWThzgvGlTVSu23kX37OoqtKGS6PBUkmhsicI1Y=</DigestValue>
      </Reference>
      <Reference URI="/xl/printerSettings/printerSettings8.bin?ContentType=application/vnd.openxmlformats-officedocument.spreadsheetml.printerSettings">
        <DigestMethod Algorithm="http://www.w3.org/2001/04/xmlenc#sha256"/>
        <DigestValue>TaA6KX/SRWPpmiasS8KGCRFI/mFTpQlGqiM07LbibG8=</DigestValue>
      </Reference>
      <Reference URI="/xl/printerSettings/printerSettings9.bin?ContentType=application/vnd.openxmlformats-officedocument.spreadsheetml.printerSettings">
        <DigestMethod Algorithm="http://www.w3.org/2001/04/xmlenc#sha256"/>
        <DigestValue>nrwW2aOzrJ6w3s+3W+h5IvHukzB/6FZNl1merJBqyjs=</DigestValue>
      </Reference>
      <Reference URI="/xl/sharedStrings.xml?ContentType=application/vnd.openxmlformats-officedocument.spreadsheetml.sharedStrings+xml">
        <DigestMethod Algorithm="http://www.w3.org/2001/04/xmlenc#sha256"/>
        <DigestValue>bbcNI66hP0rDTz+amzQ3LvjiRy4kyQ8RGoC+0PKOj7g=</DigestValue>
      </Reference>
      <Reference URI="/xl/styles.xml?ContentType=application/vnd.openxmlformats-officedocument.spreadsheetml.styles+xml">
        <DigestMethod Algorithm="http://www.w3.org/2001/04/xmlenc#sha256"/>
        <DigestValue>x1ceFT4lmk29ft3eq2yABz4dKHTnVMhX9pVm+3PPGtQ=</DigestValue>
      </Reference>
      <Reference URI="/xl/theme/theme1.xml?ContentType=application/vnd.openxmlformats-officedocument.theme+xml">
        <DigestMethod Algorithm="http://www.w3.org/2001/04/xmlenc#sha256"/>
        <DigestValue>JNGnPKHKsPy6kmCp11/sNt3bmMqQkZWAeEqk2KQCTYU=</DigestValue>
      </Reference>
      <Reference URI="/xl/workbook.xml?ContentType=application/vnd.openxmlformats-officedocument.spreadsheetml.sheet.main+xml">
        <DigestMethod Algorithm="http://www.w3.org/2001/04/xmlenc#sha256"/>
        <DigestValue>n7B8EcgUAmw2QtlhKGzRVZFmYB+Abf/ZkEEXyJrOGpc=</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AkNhP713P2yRa4Dh2ARGFlwE9QoRTO7fyLFTfcPffHI=</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VGO9KhBuXy7z5l/+NLAYuSFWyxahf6dM0sGZ6ARfgJc=</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w1rPm00CQImdpFfxCdw4+aXXZRSrTg1uSXFh8GaCpP8=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mB40vAhqkcNTFbxhP1zh/o3saE4j5FnGNLEfDWo8mqc=</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dWe+C0Xh74F3i3oeVVupTQ9AWwiB2+WAKnGINfvXc9c=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6NJyEtsYK+hEuI9CB5HicOWsBicaxULo4LLRqVIK2UE=</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BBXfcPSify34KGmBynUUYYlK8/e2DmEh4LXd+xaH9W0=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xmg6VJnqyUbDVGGTF2WWBPbifaoTQlM1sxtMzXPXB8s=</DigestValue>
      </Reference>
      <Reference URI="/xl/worksheets/sheet1.xml?ContentType=application/vnd.openxmlformats-officedocument.spreadsheetml.worksheet+xml">
        <DigestMethod Algorithm="http://www.w3.org/2001/04/xmlenc#sha256"/>
        <DigestValue>wPuoN8/wqc2zDnSXEjnR+FWNhkZRMDiyKOKd46BhW3M=</DigestValue>
      </Reference>
      <Reference URI="/xl/worksheets/sheet10.xml?ContentType=application/vnd.openxmlformats-officedocument.spreadsheetml.worksheet+xml">
        <DigestMethod Algorithm="http://www.w3.org/2001/04/xmlenc#sha256"/>
        <DigestValue>20qeLSyIu/HUfFPbn27spgm5lbrcqeB7GBYoiVhVVZY=</DigestValue>
      </Reference>
      <Reference URI="/xl/worksheets/sheet2.xml?ContentType=application/vnd.openxmlformats-officedocument.spreadsheetml.worksheet+xml">
        <DigestMethod Algorithm="http://www.w3.org/2001/04/xmlenc#sha256"/>
        <DigestValue>gK/chzfGyisM7fhsZ/1joSLT8qe/iOj411bPp1v+LUY=</DigestValue>
      </Reference>
      <Reference URI="/xl/worksheets/sheet3.xml?ContentType=application/vnd.openxmlformats-officedocument.spreadsheetml.worksheet+xml">
        <DigestMethod Algorithm="http://www.w3.org/2001/04/xmlenc#sha256"/>
        <DigestValue>x1BQ827dKvk7MKKLdotw3vrpWi9rzzbgp6dSIZfvIC0=</DigestValue>
      </Reference>
      <Reference URI="/xl/worksheets/sheet4.xml?ContentType=application/vnd.openxmlformats-officedocument.spreadsheetml.worksheet+xml">
        <DigestMethod Algorithm="http://www.w3.org/2001/04/xmlenc#sha256"/>
        <DigestValue>mzN3DafCLoeOSm+S2wzoz9bZUtytIx/lhCZp7kJi8R4=</DigestValue>
      </Reference>
      <Reference URI="/xl/worksheets/sheet5.xml?ContentType=application/vnd.openxmlformats-officedocument.spreadsheetml.worksheet+xml">
        <DigestMethod Algorithm="http://www.w3.org/2001/04/xmlenc#sha256"/>
        <DigestValue>ZhDGZTpAfhFFLDJO8kfTLm0HR4/v4BEk/f7ZuY5EGQ8=</DigestValue>
      </Reference>
      <Reference URI="/xl/worksheets/sheet6.xml?ContentType=application/vnd.openxmlformats-officedocument.spreadsheetml.worksheet+xml">
        <DigestMethod Algorithm="http://www.w3.org/2001/04/xmlenc#sha256"/>
        <DigestValue>uU9+U/tLWw9sWpRRzrKcEV9W9hBpZ3nUDgkDthpGPaI=</DigestValue>
      </Reference>
      <Reference URI="/xl/worksheets/sheet7.xml?ContentType=application/vnd.openxmlformats-officedocument.spreadsheetml.worksheet+xml">
        <DigestMethod Algorithm="http://www.w3.org/2001/04/xmlenc#sha256"/>
        <DigestValue>tcwl7abNPDtnzUd9ElkKnKBCXWDZYCYCcNDTRFriNuk=</DigestValue>
      </Reference>
      <Reference URI="/xl/worksheets/sheet8.xml?ContentType=application/vnd.openxmlformats-officedocument.spreadsheetml.worksheet+xml">
        <DigestMethod Algorithm="http://www.w3.org/2001/04/xmlenc#sha256"/>
        <DigestValue>EOgRX8WGGbRf253IstwgIIe99EALTnE2lJRCadb5CXM=</DigestValue>
      </Reference>
      <Reference URI="/xl/worksheets/sheet9.xml?ContentType=application/vnd.openxmlformats-officedocument.spreadsheetml.worksheet+xml">
        <DigestMethod Algorithm="http://www.w3.org/2001/04/xmlenc#sha256"/>
        <DigestValue>vNxdd6hInfiF15X40jWzZqCBM4ugNFjXmHfM6GjMJro=</DigestValue>
      </Reference>
    </Manifest>
    <SignatureProperties>
      <SignatureProperty Id="idSignatureTime" Target="#idPackageSignature">
        <mdssi:SignatureTime xmlns:mdssi="http://schemas.openxmlformats.org/package/2006/digital-signature">
          <mdssi:Format>YYYY-MM-DDThh:mm:ssTZD</mdssi:Format>
          <mdssi:Value>2022-04-29T20:17:54Z</mdssi:Value>
        </mdssi:SignatureTime>
      </SignatureProperty>
    </SignatureProperties>
  </Object>
  <Object Id="idOfficeObject">
    <SignatureProperties>
      <SignatureProperty Id="idOfficeV1Details" Target="#idPackageSignature">
        <SignatureInfoV1 xmlns="http://schemas.microsoft.com/office/2006/digsig">
          <SetupID>{05E5833A-1F7A-43B7-81EC-C62CD6D901FD}</SetupID>
          <SignatureText>Marcelo Prono</SignatureText>
          <SignatureImage/>
          <SignatureComments/>
          <WindowsVersion>10.0</WindowsVersion>
          <OfficeVersion>16.0.11328/16</OfficeVersion>
          <ApplicationVersion>16.0.11328</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2022-04-29T20:17:54Z</xd:SigningTime>
          <xd:SigningCertificate>
            <xd:Cert>
              <xd:CertDigest>
                <DigestMethod Algorithm="http://www.w3.org/2001/04/xmlenc#sha256"/>
                <DigestValue>jCqyD+DKYx3e9Bt1LvIMteg0xkv80MIHKgL5M5CuFz8=</DigestValue>
              </xd:CertDigest>
              <xd:IssuerSerial>
                <X509IssuerName>C=PY, O=DOCUMENTA S.A., CN=CA-DOCUMENTA S.A., SERIALNUMBER=RUC 80050172-1</X509IssuerName>
                <X509SerialNumber>2212918969791976329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qTCCBZGgAwIBAgIQWC+ij8rcjflWoRe765RflzANBgkqhkiG9w0BAQsFADBvMQswCQYDVQQGEwJQWTErMCkGA1UECgwiTWluaXN0ZXJpbyBkZSBJbmR1c3RyaWEgeSBDb21lcmNpbzEzMDEGA1UEAwwqQXV0b3JpZGFkIENlcnRpZmljYWRvcmEgUmHDrXogZGVsIFBhcmFndWF5MB4XDTE2MDEyMTE3MzkwN1oXDTI2MDEyMTE3MzkwN1owWzEXMBUGA1UEBRMOUlVDIDgwMDUwMTcyLTExGjAYBgNVBAMTEUNBLURPQ1VNRU5UQSBTLkEuMRcwFQYDVQQKEw5ET0NVTUVOVEEgUy5BLjELMAkGA1UEBhMCUFkwggIiMA0GCSqGSIb3DQEBAQUAA4ICDwAwggIKAoICAQD945XFHgasDzMiYEmYi3plyca69N8oZ2P/hk+D/VTF+X5H6btEEiBu1KNEf35B5e2pyeOAOBsduFcJAgh3tjNAQGcY057ad1eCdBf6pbXv8Mhio0jlcGSvlmF+OVTTYvTUwF2HbgHDqOiQDJpnDzMhVXmNKfKH7W62QYKp0fKB8F8li1ChNt30za2bqzeTntqq3kCXHlhbjHlLMHqV76MgsEeHuSJMtxOBbQatlxyJRmcEfUyF/hu8A8q3caWLFOzfsJbTfpAxkxo3/ewkRVF/SAj70/3VBrw+IY/9TTTeS2oYrWkurC3tT5KTmwr1mMKIBprkVRVqzWuh+4HyPmgF/u4kqI6A8xiA1mdsk+hCP5zICkEv+qwjP9mK4pq1gTvjvuQ6sbu2+qBaUi5nTr/L81Y5vSvLOR0Hod7GmCx9p7JWMzEVAGmh28F0ZqPt5Ry37w4DLdtrBJPzdyso36OZseNaXM3puukBisbv2vyt2ydUvuLwEbl2oYDKcvfifCLauqlgwCv5BKFuxBDL/KKaxnJZBYKbEtgY9ztwYEY8xyAbyQqH/JAB88VW04vw7GVkdUPu7mw1udKafyJXRrqlsrAbCTWdtwYuXJPj3mi/x3z6+Fg1+kx9izYU/5+DtGLhk3YN0eIObqtjUjBhqT+u1rJ3iZtalwRtDBhEb5ehrQIDAQABo4ICUzCCAk8wEgYDVR0TAQH/BAgwBgEB/wIBADAOBgNVHQ8BAf8EBAMCAQYwHQYDVR0OBBYEFEAmrCZcYo/G9QJU5I3BGibW7qWyMB8GA1UdIwQYMBaAFMLEEfIqaEQMACjsTNYp25L7Xr3WMIGJBggrBgEFBQcBAQR9MHswPgYIKwYBBQUHMAKGMmh0dHA6Ly93d3cuYWNyYWl6Lmdvdi5weS9jcnQvYWNfcmFpel9weV9zaGEyNTYuY3J0MDkGCCsGAQUFBzABhi1odHRwOi8vd3d3LmRvY3VtZW50YS5jb20ucHkvZmlybWFkaWdpdGFsL29jc3AwggEdBgNVHSAEggEUMIIBEDCCAQwGA1UdIDCCAQMwNgYIKwYBBQUHAgEWKmh0dHA6Ly93d3cuYWNyYWl6Lmdvdi5weS9jcHMvcG9saXRpY2FzLnBkZjBmBggrBgEFBQcCAjBaGlhDZXJ0aWZpY2Fkb3MgZW1pdGlkb3MgZGVudHJvIGRlbCBtYXJjbyBkZSBsYSBQS0kgUGFyYWd1YXkgYmFqbyBsYSBqZXJhcnF1aWEgZGUgc3UgQUNSYWl6MGEGCCsGAQUFBwICMFUaU0lzc3VlZCBDZXJ0aWZpY2F0ZXMgaW4gdGhlIHNjb3BlIG9mIHRoZSBQS0kgUGFyYWd1YXkgdW5kZXIgdGhlIGhpZXJhY2h5IG9mIFJPT1QgQ0EuMDwGA1UdHwQ1MDMwMaAvoC2GK2h0dHA6Ly93d3cuYWNyYWl6Lmdvdi5weS9hcmwvYWNfcmFpel9weS5jcmwwDQYJKoZIhvcNAQELBQADggIBAGK+wo/po7oT9Qq40OltXGGgBIA3i4NGFQ5UBsWU3tI+O3jNkBi/9k/BkYHVT9UxWNHUxoZw+QJsAKl5f8wQksVH18Scq5Z+RUSBQ7v1hvvH1m2P7FXcB0nf+nwDVoDyGv57EmhKofwQibUzKajDts6JrsXyugQhVbLynSCw4qPMJLpImpL21LxxVMcryQMYymYUAr3DrMLOUuXxKLXCSOf8oP/PSmBvKldr2xeGJ5kowMxq0Af8mn7+pnm3yi0Ons5plFugKv3eSAmBY3zBS5NGPt9FFY/9FeNbCNXLEIRhaCx3T/6lSfIJZU5fCfLUY3y0hkSwuoK1gf/hHFyqyN/PrJ8E9PbyEzpMYwc51K+PhRRMcrJaD9txveHz8XjDrjjoISL+ZV54LMzUi5sF++nG79TLxDaC4vBtg6I8mOooFqzbsYgM3R4SaElTQIv6dSEZX1wKJXh25RbldqePe4Alnwe3vU97ZrTEpKPQkRM4lPJVElOicbYR1Wx5xrvyFucagF6IVeP4IZLJt1L4rbiSzPq027Q8jECgeJeRQWVKS8nQ8KyMfA0tgAuL3Vtub5pSbMI3xqtQwdJtOgwFj2iVp1BQv3XegF6OySbw/sk46AGWOTwb6vwUPq5TfnuNzO92keBxGg+aWylEC25zYFPYpAq384g5lmVaV53zmp1f</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Object Id="idValidSigLnImg">AQAAAGwAAAAAAAAAAAAAABcBAAB/AAAAAAAAAAAAAAC+GAAARAsAACBFTUYAAAEAtBsAAKo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0AAAAEAAAA9gAAABAAAAC9AAAABAAAADoAAAANAAAAIQDwAAAAAAAAAAAAAACAPwAAAAAAAAAAAACAPwAAAAAAAAAAAAAAAAAAAAAAAAAAAAAAAAAAAAAAAAAAJQAAAAwAAAAAAACAKAAAAAwAAAABAAAAUgAAAHABAAABAAAA9f///wAAAAAAAAAAAAAAAJABAAAAAAABAAAAAHMAZQBnAG8AZQAgAHUAaQAAAAAAAAAAAAAAAAAAAAAAAAAAAAAAAAAAAAAAAAAAAAAAAAAAAAAAAAAAAAAAAAAAAAAAQJOdEft/AAAAAAAAAAAAAFASAAAAAAAAQAAAwPp/AAAgQn8Q+38AAB5sqcL6fwAABAAAAAAAAAAgQn8Q+38AAHm9NS63AAAAAAAAAAAAAABwvFRYVeUAAFWFw8H6fwAASAAAAAAAAACcWgPD+n8AABhjIMP6fwAAsF0DwwAAAAABAAAAAAAAAPZ4A8P6fwAAAAB/EPt/AAAAAAAAAAAAAAAAAAC3AAAAkam3Dvt/AAAAAAAAAAAAAHALAAAAAAAAUDmjqRYCAADIvzUutwAAAAAAAAAAAAAAAAAAAAAAAAAAAAAAAAAAAAAAAAAAAAAAKb81LrcAAAD9W6nCZHYACAAAAAAlAAAADAAAAAEAAAAYAAAADAAAAAAAAAASAAAADAAAAAEAAAAeAAAAGAAAAL0AAAAEAAAA9wAAABEAAAAlAAAADAAAAAEAAABUAAAAiAAAAL4AAAAEAAAA9QAAABAAAAABAAAAYfe0QVU1tEG+AAAABAAAAAoAAABMAAAAAAAAAAAAAAAAAAAA//////////9gAAAAMgA5AC8AMAA0AC8AMgAwADIAMgAGAAAABgAAAAQAAAAGAAAABgAAAAQAAAAGAAAABgAAAAYAAAAGAAAASwAAAEAAAAAwAAAABQAAACAAAAABAAAAAQAAABAAAAAAAAAAAAAAABgBAACAAAAAAAAAAAAAAAAYAQAAgAAAAFIAAABwAQAAAgAAABAAAAAHAAAAAAAAAAAAAAC8AgAAAAAAAAECAiJTAHkAcwB0AGUAbQAAAAAAAAAAAAAAAAAAAAAAAAAAAAAAAAAAAAAAAAAAAAAAAAAAAAAAAAAAAAAAAAAAAAAAAAAAAAkAAAABAAAAqO/ODvt/AACwU/63FgIAAEi+2g77fwAAAAAAAAAAAAAAAAAAAAAAAGiyNS63AAAAAAAAAAAAAAAAAAAAAAAAAAAAAAAAAAAAYLBUWFXlAAAgAAAAAAAAABhY/rcWAgAA8GejqRYCAABQOaOpFgIAAMCzNS4AAAAAAAAAAAAAAAAHAAAAAAAAADCq9rcWAgAA/LI1LrcAAAA5szUutwAAAJGptw77fwAACgAAAAAAAAB2W7oOAAAAAAJzVNVRDAAAGFj+txYCAAD8sjUutwAAAAcAAAD6fwAAAAAAAAAAAAAAAAAAAAAAAAAAAAAAAAAAAg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D//wEAAACo784O+38AABDMscwWAgAASL7aDvt/AAAAAAAAAAAAAAAAAAAAAAAA0IKiqRYCAACF18t8alfYAQAAAAAAAAAAAAAAAAAAAABgElVYVeUAADgRMML6fwAAMF1Kwvp/AADg////AAAAAFA5o6kWAgAA2BU0LgAAAAAAAAAAAAAAAAYAAAAAAAAAIAAAAAAAAAD8FDQutwAAADkVNC63AAAAkam3Dvt/AACIMzDC+n8AABBhSsIAAAAAMF1Kwvp/AAAwXUrC+n8AAPwUNC63AAAABgAAABYCAAAAAAAAAAAAAAAAAAAAAAAAAAAAAAAAAACAyqOpZHYACAAAAAAlAAAADAAAAAMAAAAYAAAADAAAAAAAAAASAAAADAAAAAEAAAAWAAAADAAAAAgAAABUAAAAVAAAAAoAAAAnAAAAHgAAAEoAAAABAAAAYfe0QVU1tE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QAAAARwAAACkAAAAzAAAAaAAAABUAAAAhAPAAAAAAAAAAAAAAAIA/AAAAAAAAAAAAAIA/AAAAAAAAAAAAAAAAAAAAAAAAAAAAAAAAAAAAAAAAAAAlAAAADAAAAAAAAIAoAAAADAAAAAQAAABSAAAAcAEAAAQAAADw////AAAAAAAAAAAAAAAAkAEAAAAAAAEAAAAAcwBlAGcAbwBlACAAdQBpAAAAAAAAAAAAAAAAAAAAAAAAAAAAAAAAAAAAAAAAAAAAAAAAAAAAAAAAAAAAAAAAAAAAAAAAAAAAAAAAAKjvzg77fwAA2EszuBYCAABIvtoO+38AAAAAAAAAAAAAAAAAAAAAAAAIAAAAAAIAAGB9KrgWAgAAAAAAAAAAAAAAAAAAAAAAALASVVhV5QAA8BQ0LgAAAAAAAAAAAAAAAPD///8AAAAAUDmjqRYCAACIFjQuAAAAAAAAAAAAAAAACQAAAAAAAAAgAAAAAAAAAKwVNC63AAAA6RU0LrcAAACRqbcO+38AAAAAgD8AAIA/6LxMwgAAAAAAAIA/twAAANGnv8H6fwAArBU0LrcAAAAJAAAAFgIAAAAAAAAAAAAAAAAAAAAAAAAAAAAAAAAAAGDJo6lkdgAIAAAAACUAAAAMAAAABAAAABgAAAAMAAAAAAAAABIAAAAMAAAAAQAAAB4AAAAYAAAAKQAAADMAAACRAAAASAAAACUAAAAMAAAABAAAAFQAAACcAAAAKgAAADMAAACPAAAARwAAAAEAAABh97RBVTW0QSoAAAAzAAAADQAAAEwAAAAAAAAAAAAAAAAAAAD//////////2gAAABNAGEAcgBjAGUAbABvACAAUAByAG8AbgBvAAAADgAAAAgAAAAGAAAABwAAAAgAAAAEAAAACQAAAAQAAAAJAAAABgAAAAkAAAAJAAAACQAAAEsAAABAAAAAMAAAAAUAAAAgAAAAAQAAAAEAAAAQAAAAAAAAAAAAAAAYAQAAgAAAAAAAAAAAAAAAGAEAAIAAAAAlAAAADAAAAAIAAAAnAAAAGAAAAAUAAAAAAAAA////AAAAAAAlAAAADAAAAAUAAABMAAAAZAAAAAAAAABQAAAAFwEAAHwAAAAAAAAAUAAAAB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cAAAACgAAAFAAAABUAAAAXAAAAAEAAABh97RBVTW0QQoAAABQAAAADQAAAEwAAAAAAAAAAAAAAAAAAAD//////////2gAAABNAGEAcgBjAGUAbABvACAAUAByAG8AbgBvAAAACgAAAAYAAAAEAAAABQAAAAYAAAADAAAABwAAAAMAAAAGAAAABAAAAAcAAAAHAAAABwAAAEsAAABAAAAAMAAAAAUAAAAgAAAAAQAAAAEAAAAQAAAAAAAAAAAAAAAYAQAAgAAAAAAAAAAAAAAAGA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KAAAAAKAAAAYAAAAFUAAABsAAAAAQAAAGH3tEFVNbRBCgAAAGAAAAAOAAAATAAAAAAAAAAAAAAAAAAAAP//////////aAAAAFYAaQBjAGUAcAByAGUAcwBpAGQAZQBuAHQAZQAHAAAAAwAAAAUAAAAGAAAABwAAAAQAAAAGAAAABQAAAAMAAAAHAAAABgAAAAcAAAAEAAAABgAAAEsAAABAAAAAMAAAAAUAAAAgAAAAAQAAAAEAAAAQAAAAAAAAAAAAAAAYAQAAgAAAAAAAAAAAAAAAGAEAAIAAAAAlAAAADAAAAAIAAAAnAAAAGAAAAAUAAAAAAAAA////AAAAAAAlAAAADAAAAAUAAABMAAAAZAAAAAkAAABwAAAADgEAAHwAAAAJAAAAcAAAAAYBAAANAAAAIQDwAAAAAAAAAAAAAACAPwAAAAAAAAAAAACAPwAAAAAAAAAAAAAAAAAAAAAAAAAAAAAAAAAAAAAAAAAAJQAAAAwAAAAAAACAKAAAAAwAAAAFAAAAJQAAAAwAAAABAAAAGAAAAAwAAAAAAAAAEgAAAAwAAAABAAAAFgAAAAwAAAAAAAAAVAAAAEgBAAAKAAAAcAAAAA0BAAB8AAAAAQAAAGH3tEFVNbRBCgAAAHAAAAAqAAAATAAAAAQAAAAJAAAAcAAAAA8BAAB9AAAAoAAAAEYAaQByAG0AYQBkAG8AIABwAG8AcgA6ACAATQBBAFIAQwBFAEwATwAgAEcAQQBCAFIASQBFAEwAIABQAFIATwBOAE8AIABUAE8A0QBBAE4ARQBaAAYAAAADAAAABAAAAAkAAAAGAAAABwAAAAcAAAADAAAABwAAAAcAAAAEAAAAAwAAAAMAAAAKAAAABwAAAAcAAAAHAAAABgAAAAUAAAAJAAAAAwAAAAgAAAAHAAAABgAAAAcAAAADAAAABgAAAAUAAAADAAAABgAAAAcAAAAJAAAACAAAAAkAAAADAAAABgAAAAkAAAAIAAAABwAAAAgAAAAGAAAABgAAABYAAAAMAAAAAAAAACUAAAAMAAAAAgAAAA4AAAAUAAAAAAAAABAAAAAUAAAA</Object>
  <Object Id="idInvalidSigLnImg">AQAAAGwAAAAAAAAAAAAAABcBAAB/AAAAAAAAAAAAAAC+GAAARAsAACBFTUYAAAEAICEAALEAAAAGAAAAAAAAAAAAAAAAAAAAVgUAAAADAAA1AQAArQAAAAAAAAAAAAAAAAAAAAi3BADIowIACgAAABAAAAAAAAAAAAAAAEsAAAAQAAAAAAAAAAUAAAAeAAAAGAAAAAAAAAAAAAAAGAEAAIAAAAAnAAAAGAAAAAEAAAAAAAAAAAAAAAAAAAAlAAAADAAAAAEAAABMAAAAZAAAAAAAAAAAAAAAFwEAAH8AAAAAAAAAAAAAAB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8PDwAAAAAAAlAAAADAAAAAEAAABMAAAAZAAAAAAAAAAAAAAAFwEAAH8AAAAAAAAAAAAAABgBAACAAAAAIQDwAAAAAAAAAAAAAACAPwAAAAAAAAAAAACAPwAAAAAAAAAAAAAAAAAAAAAAAAAAAAAAAAAAAAAAAAAAJQAAAAwAAAAAAACAKAAAAAwAAAABAAAAJwAAABgAAAABAAAAAAAAAPDw8AAAAAAAJQAAAAwAAAABAAAATAAAAGQAAAAAAAAAAAAAABcBAAB/AAAAAAAAAAAAAAAYAQAAgAAAACEA8AAAAAAAAAAAAAAAgD8AAAAAAAAAAAAAgD8AAAAAAAAAAAAAAAAAAAAAAAAAAAAAAAAAAAAAAAAAACUAAAAMAAAAAAAAgCgAAAAMAAAAAQAAACcAAAAYAAAAAQAAAAAAAADw8PAAAAAAACUAAAAMAAAAAQAAAEwAAABkAAAAAAAAAAAAAAAXAQAAfwAAAAAAAAAAAAAAGAEAAIAAAAAhAPAAAAAAAAAAAAAAAIA/AAAAAAAAAAAAAIA/AAAAAAAAAAAAAAAAAAAAAAAAAAAAAAAAAAAAAAAAAAAlAAAADAAAAAAAAIAoAAAADAAAAAEAAAAnAAAAGAAAAAEAAAAAAAAA////AAAAAAAlAAAADAAAAAEAAABMAAAAZAAAAAAAAAAAAAAAFwEAAH8AAAAAAAAAAAAAABgBAACAAAAAIQDwAAAAAAAAAAAAAACAPwAAAAAAAAAAAACAPwAAAAAAAAAAAAAAAAAAAAAAAAAAAAAAAAAAAAAAAAAAJQAAAAwAAAAAAACAKAAAAAwAAAABAAAAJwAAABgAAAABAAAAAAAAAP///wAAAAAAJQAAAAwAAAABAAAATAAAAGQAAAAAAAAAAAAAABcBAAB/AAAAAAAAAAAAAAAY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cQAAABAAAAAiAAAABAAAAFAAAAANAAAAIQDwAAAAAAAAAAAAAACAPwAAAAAAAAAAAACAPwAAAAAAAAAAAAAAAAAAAAAAAAAAAAAAAAAAAAAAAAAAJQAAAAwAAAAAAACAKAAAAAwAAAABAAAAUgAAAHABAAABAAAA9f///wAAAAAAAAAAAAAAAJABAAAAAAABAAAAAHMAZQBnAG8AZQAgAHUAaQAAAAAAAAAAAAAAAAAAAAAAAAAAAAAAAAAAAAAAAAAAAAAAAAAAAAAAAAAAAAAAAAAAAAAAQJOdEft/AAAAAAAAAAAAAFASAAAAAAAAQAAAwPp/AAAgQn8Q+38AAB5sqcL6fwAABAAAAAAAAAAgQn8Q+38AAHm9NS63AAAAAAAAAAAAAABwvFRYVeUAAFWFw8H6fwAASAAAAAAAAACcWgPD+n8AABhjIMP6fwAAsF0DwwAAAAABAAAAAAAAAPZ4A8P6fwAAAAB/EPt/AAAAAAAAAAAAAAAAAAC3AAAAkam3Dvt/AAAAAAAAAAAAAHALAAAAAAAAUDmjqRYCAADIvzUutwAAAAAAAAAAAAAAAAAAAAAAAAAAAAAAAAAAAAAAAAAAAAAAKb81LrcAAAD9W6nCZHYACAAAAAAlAAAADAAAAAEAAAAYAAAADAAAAP8AAAASAAAADAAAAAEAAAAeAAAAGAAAACIAAAAEAAAAcgAAABEAAAAlAAAADAAAAAEAAABUAAAAqAAAACMAAAAEAAAAcAAAABAAAAABAAAAYfe0QVU1tEEjAAAABAAAAA8AAABMAAAAAAAAAAAAAAAAAAAA//////////9sAAAARgBpAHIAbQBhACAAbgBvACAAdgDhAGwAaQBkAGEAAAAGAAAAAwAAAAQAAAAJAAAABgAAAAMAAAAHAAAABwAAAAMAAAAFAAAABgAAAAMAAAADAAAABwAAAAYAAABLAAAAQAAAADAAAAAFAAAAIAAAAAEAAAABAAAAEAAAAAAAAAAAAAAAGAEAAIAAAAAAAAAAAAAAABgBAACAAAAAUgAAAHABAAACAAAAEAAAAAcAAAAAAAAAAAAAALwCAAAAAAAAAQICIlMAeQBzAHQAZQBtAAAAAAAAAAAAAAAAAAAAAAAAAAAAAAAAAAAAAAAAAAAAAAAAAAAAAAAAAAAAAAAAAAAAAAAAAAAACQAAAAEAAACo784O+38AALBT/rcWAgAASL7aDvt/AAAAAAAAAAAAAAAAAAAAAAAAaLI1LrcAAAAAAAAAAAAAAAAAAAAAAAAAAAAAAAAAAABgsFRYVeUAACAAAAAAAAAAGFj+txYCAADwZ6OpFgIAAFA5o6kWAgAAwLM1LgAAAAAAAAAAAAAAAAcAAAAAAAAAMKr2txYCAAD8sjUutwAAADmzNS63AAAAkam3Dvt/AAAKAAAAAAAAAHZbug4AAAAAAnNU1VEMAAAYWP63FgIAAPyyNS63AAAABwAAAPp/AAAAAAAAAAAAAAAAAAAAAAAAAAAAAAAAAAAC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P//AQAAAKjvzg77fwAAEMyxzBYCAABIvtoO+38AAAAAAAAAAAAAAAAAAAAAAADQgqKpFgIAAIXXy3xqV9gBAAAAAAAAAAAAAAAAAAAAAGASVVhV5QAAOBEwwvp/AAAwXUrC+n8AAOD///8AAAAAUDmjqRYCAADYFTQuAAAAAAAAAAAAAAAABgAAAAAAAAAgAAAAAAAAAPwUNC63AAAAORU0LrcAAACRqbcO+38AAIgzMML6fwAAEGFKwgAAAAAwXUrC+n8AADBdSsL6fwAA/BQ0LrcAAAAGAAAAFgIAAAAAAAAAAAAAAAAAAAAAAAAAAAAAAAAAAIDKo6lkdgAIAAAAACUAAAAMAAAAAwAAABgAAAAMAAAAAAAAABIAAAAMAAAAAQAAABYAAAAMAAAACAAAAFQAAABUAAAACgAAACcAAAAeAAAASgAAAAEAAABh97RBVTW0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JAAAABHAAAAKQAAADMAAABoAAAAFQAAACEA8AAAAAAAAAAAAAAAgD8AAAAAAAAAAAAAgD8AAAAAAAAAAAAAAAAAAAAAAAAAAAAAAAAAAAAAAAAAACUAAAAMAAAAAAAAgCgAAAAMAAAABAAAAFIAAABwAQAABAAAAPD///8AAAAAAAAAAAAAAACQAQAAAAAAAQAAAABzAGUAZwBvAGUAIAB1AGkAAAAAAAAAAAAAAAAAAAAAAAAAAAAAAAAAAAAAAAAAAAAAAAAAAAAAAAAAAAAAAAAAAAAAAAAAAAAAAAAAqO/ODvt/AADYSzO4FgIAAEi+2g77fwAAAAAAAAAAAAAAAAAAAAAAAAgAAAAAAgAAYH0quBYCAAAAAAAAAAAAAAAAAAAAAAAAsBJVWFXlAADwFDQuAAAAAAAAAAAAAAAA8P///wAAAABQOaOpFgIAAIgWNC4AAAAAAAAAAAAAAAAJAAAAAAAAACAAAAAAAAAArBU0LrcAAADpFTQutwAAAJGptw77fwAAAACAPwAAgD/ovEzCAAAAAAAAgD+3AAAA0ae/wfp/AACsFTQutwAAAAkAAAAWAgAAAAAAAAAAAAAAAAAAAAAAAAAAAAAAAAAAYMmjqWR2AAgAAAAAJQAAAAwAAAAEAAAAGAAAAAwAAAAAAAAAEgAAAAwAAAABAAAAHgAAABgAAAApAAAAMwAAAJEAAABIAAAAJQAAAAwAAAAEAAAAVAAAAJwAAAAqAAAAMwAAAI8AAABHAAAAAQAAAGH3tEFVNbRBKgAAADMAAAANAAAATAAAAAAAAAAAAAAAAAAAAP//////////aAAAAE0AYQByAGMAZQBsAG8AIABQAHIAbwBuAG8AAAAOAAAACAAAAAYAAAAHAAAACAAAAAQAAAAJAAAABAAAAAkAAAAGAAAACQAAAAkAAAAJAAAASwAAAEAAAAAwAAAABQAAACAAAAABAAAAAQAAABAAAAAAAAAAAAAAABgBAACAAAAAAAAAAAAAAAAYAQAAgAAAACUAAAAMAAAAAgAAACcAAAAYAAAABQAAAAAAAAD///8AAAAAACUAAAAMAAAABQAAAEwAAABkAAAAAAAAAFAAAAAXAQAAfAAAAAAAAABQAAAAG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QAAAAwAAAABAAAAGAAAAAwAAAAAAAAAEgAAAAwAAAABAAAAHgAAABgAAAAJAAAAUAAAAAABAABdAAAAJQAAAAwAAAABAAAAVAAAAJwAAAAKAAAAUAAAAFQAAABcAAAAAQAAAGH3tEFVNbRBCgAAAFAAAAANAAAATAAAAAAAAAAAAAAAAAAAAP//////////aAAAAE0AYQByAGMAZQBsAG8AIABQAHIAbwBuAG8AAAAKAAAABgAAAAQAAAAFAAAABgAAAAMAAAAHAAAAAwAAAAYAAAAEAAAABwAAAAcAAAAHAAAASwAAAEAAAAAwAAAABQAAACAAAAABAAAAAQAAABAAAAAAAAAAAAAAABgBAACAAAAAAAAAAAAAAAAYAQAAgAAAACUAAAAMAAAAAgAAACcAAAAYAAAABQAAAAAAAAD///8AAAAAACUAAAAMAAAABQAAAEwAAABkAAAACQAAAGAAAAD/AAAAbAAAAAkAAABgAAAA9wAAAA0AAAAhAPAAAAAAAAAAAAAAAIA/AAAAAAAAAAAAAIA/AAAAAAAAAAAAAAAAAAAAAAAAAAAAAAAAAAAAAAAAAAAlAAAADAAAAAAAAIAoAAAADAAAAAUAAAAlAAAADAAAAAEAAAAYAAAADAAAAAAAAAASAAAADAAAAAEAAAAeAAAAGAAAAAkAAABgAAAAAAEAAG0AAAAlAAAADAAAAAEAAABUAAAAoAAAAAoAAABgAAAAVQAAAGwAAAABAAAAYfe0QVU1tEEKAAAAYAAAAA4AAABMAAAAAAAAAAAAAAAAAAAA//////////9oAAAAVgBpAGMAZQBwAHIAZQBzAGkAZABlAG4AdABlAAcAAAADAAAABQAAAAYAAAAHAAAABAAAAAYAAAAFAAAAAwAAAAcAAAAGAAAABwAAAAQAAAAGAAAASwAAAEAAAAAwAAAABQAAACAAAAABAAAAAQAAABAAAAAAAAAAAAAAABgBAACAAAAAAAAAAAAAAAAYAQAAgAAAACUAAAAMAAAAAgAAACcAAAAYAAAABQAAAAAAAAD///8AAAAAACUAAAAMAAAABQAAAEwAAABkAAAACQAAAHAAAAAOAQAAfAAAAAkAAABwAAAABgEAAA0AAAAhAPAAAAAAAAAAAAAAAIA/AAAAAAAAAAAAAIA/AAAAAAAAAAAAAAAAAAAAAAAAAAAAAAAAAAAAAAAAAAAlAAAADAAAAAAAAIAoAAAADAAAAAUAAAAlAAAADAAAAAEAAAAYAAAADAAAAAAAAAASAAAADAAAAAEAAAAWAAAADAAAAAAAAABUAAAASAEAAAoAAABwAAAADQEAAHwAAAABAAAAYfe0QVU1tEEKAAAAcAAAACoAAABMAAAABAAAAAkAAABwAAAADwEAAH0AAACgAAAARgBpAHIAbQBhAGQAbwAgAHAAbwByADoAIABNAEEAUgBDAEUATABPACAARwBBAEIAUgBJAEUATAAgAFAAUgBPAE4ATwAgAFQATwDRAEEATgBFAFoABgAAAAMAAAAEAAAACQAAAAYAAAAHAAAABwAAAAMAAAAHAAAABwAAAAQAAAADAAAAAwAAAAoAAAAHAAAABwAAAAcAAAAGAAAABQAAAAkAAAADAAAACAAAAAcAAAAGAAAABwAAAAMAAAAGAAAABQAAAAMAAAAGAAAABwAAAAkAAAAIAAAACQAAAAMAAAAGAAAACQAAAAgAAAAHAAAACAAAAAYAAAAGAAAAFgAAAAwAAAAAAAAAJQAAAAwAAAACAAAADgAAABQAAAAAAAAAEAAAABQ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1 6 " ? > < P a r t M a p   x m l n s : x s i = " h t t p : / / w w w . w 3 . o r g / 2 0 0 1 / X M L S c h e m a - i n s t a n c e "   x m l n s : x s d = " h t t p : / / w w w . w 3 . o r g / 2 0 0 1 / X M L S c h e m a " >  
     < P a r t s >  
         < P a r t I t e m >  
             < P r o p e r t y N a m e > T B L i n k T y p e L i n k H i g h l i g h t < / P r o p e r t y N a m e >  
             < V a l u e > T r u e < / V a l u e >  
         < / P a r t I t e m >  
         < P a r t I t e m >  
             < P r o p e r t y N a m e > D A L i n k T y p e L i n k H i g h l i g h t < / P r o p e r t y N a m e >  
             < V a l u e > T r u e < / V a l u e >  
         < / P a r t I t e m >  
     < / P a r t s >  
 < / P a r t M a p > 
</file>

<file path=customXml/item2.xml><?xml version="1.0" encoding="utf-8"?>
<DAEMSEngagementItemInfo xmlns="http://schemas.microsoft.com/DAEMSEngagementItemInfoXML">
  <EngagementID>5000006718</EngagementID>
  <LogicalEMSServerID>-109903338106937214</LogicalEMSServerID>
  <WorkingPaperID>3844866605800000206</WorkingPaperID>
</DAEMSEngagementItemInfo>
</file>

<file path=customXml/itemProps1.xml><?xml version="1.0" encoding="utf-8"?>
<ds:datastoreItem xmlns:ds="http://schemas.openxmlformats.org/officeDocument/2006/customXml" ds:itemID="{172026ED-C3F2-43E8-A3D5-352113F287E5}">
  <ds:schemaRefs>
    <ds:schemaRef ds:uri="http://www.w3.org/2001/XMLSchema"/>
  </ds:schemaRefs>
</ds:datastoreItem>
</file>

<file path=customXml/itemProps2.xml><?xml version="1.0" encoding="utf-8"?>
<ds:datastoreItem xmlns:ds="http://schemas.openxmlformats.org/officeDocument/2006/customXml" ds:itemID="{A2767879-7FC6-4FF7-B933-1FF9B5B5B2ED}">
  <ds:schemaRefs>
    <ds:schemaRef ds:uri="http://schemas.microsoft.com/DAEMSEngagementItemInfoXM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Índice</vt:lpstr>
      <vt:lpstr>CLASIFICACION</vt:lpstr>
      <vt:lpstr>BG 032022</vt:lpstr>
      <vt:lpstr>Activo Neto</vt:lpstr>
      <vt:lpstr>Estado de Ingresos y Egresos</vt:lpstr>
      <vt:lpstr>Variacion del Activo Neto</vt:lpstr>
      <vt:lpstr>Flujos de Efectivo</vt:lpstr>
      <vt:lpstr>CA EF</vt:lpstr>
      <vt:lpstr>Nota 1 a Nota 3.5</vt:lpstr>
      <vt:lpstr>Nota 3.6 a Nota 8</vt:lpstr>
      <vt:lpstr>'Activo Neto'!Área_de_impresión</vt:lpstr>
      <vt:lpstr>'Estado de Ingresos y Egresos'!Área_de_impresión</vt:lpstr>
      <vt:lpstr>'Flujos de Efectivo'!Área_de_impresión</vt:lpstr>
      <vt:lpstr>'Nota 1 a Nota 3.5'!Área_de_impresión</vt:lpstr>
      <vt:lpstr>'Nota 3.6 a Nota 8'!Área_de_impresión</vt:lpstr>
      <vt:lpstr>'Variacion del Activo Neto'!Área_de_impresión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Aller</dc:creator>
  <cp:lastModifiedBy>Shirley Vichini</cp:lastModifiedBy>
  <cp:lastPrinted>2021-05-27T13:38:27Z</cp:lastPrinted>
  <dcterms:created xsi:type="dcterms:W3CDTF">2016-08-27T16:35:25Z</dcterms:created>
  <dcterms:modified xsi:type="dcterms:W3CDTF">2022-04-29T15:53:57Z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2022-03-31T02:44:36Z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fad27c8d-5d45-4f35-b92a-67288938931c</vt:lpwstr>
  </property>
  <property fmtid="{D5CDD505-2E9C-101B-9397-08002B2CF9AE}" pid="8" name="MSIP_Label_ea60d57e-af5b-4752-ac57-3e4f28ca11dc_ContentBits">
    <vt:lpwstr>0</vt:lpwstr>
  </property>
</Properties>
</file>