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sigs" ContentType="application/vnd.openxmlformats-package.digital-signature-origin"/>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6.xml" ContentType="application/vnd.openxmlformats-officedocument.drawing+xml"/>
  <Override PartName="/xl/drawings/drawing1.xml" ContentType="application/vnd.openxmlformats-officedocument.drawing+xml"/>
  <Override PartName="/xl/drawings/drawing7.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ustom.xml" ContentType="application/vnd.openxmlformats-officedocument.custom-properties+xml"/>
  <Override PartName="/_xmlsignatures/sig1.xml" ContentType="application/vnd.openxmlformats-package.digital-signature-xmlsignature+xml"/>
  <Override PartName="/_xmlsignatures/sig2.xml" ContentType="application/vnd.openxmlformats-package.digital-signature-xmlsignature+xml"/>
  <Override PartName="/_xmlsignatures/sig3.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digital-signature/origin" Target="_xmlsignatures/origin.sigs"/><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hidePivotFieldList="1"/>
  <mc:AlternateContent xmlns:mc="http://schemas.openxmlformats.org/markup-compatibility/2006">
    <mc:Choice Requires="x15">
      <x15ac:absPath xmlns:x15ac="http://schemas.microsoft.com/office/spreadsheetml/2010/11/ac" url="\\ferrerepy02\Contabilidad\REGIONAL AFPISA\INFORMES CNV\01. INFORMES PRESENTADOS\2022\AFPISA\01 - Marzo 2022\"/>
    </mc:Choice>
  </mc:AlternateContent>
  <xr:revisionPtr revIDLastSave="0" documentId="13_ncr:1_{4F17BB1D-4FC2-4759-87E6-18310B936379}" xr6:coauthVersionLast="47" xr6:coauthVersionMax="47" xr10:uidLastSave="{00000000-0000-0000-0000-000000000000}"/>
  <bookViews>
    <workbookView xWindow="-108" yWindow="-108" windowWidth="23256" windowHeight="12576" tabRatio="909" activeTab="4" xr2:uid="{00000000-000D-0000-FFFF-FFFF00000000}"/>
  </bookViews>
  <sheets>
    <sheet name="Índice" sheetId="12" r:id="rId1"/>
    <sheet name="BG 2021" sheetId="19" state="hidden" r:id="rId2"/>
    <sheet name="BG 032022" sheetId="24" state="hidden" r:id="rId3"/>
    <sheet name="Clasificación" sheetId="25" state="hidden" r:id="rId4"/>
    <sheet name="Activo Neto" sheetId="3" r:id="rId5"/>
    <sheet name="Estado de Ingresos y Egresos" sheetId="4" r:id="rId6"/>
    <sheet name="Variación del Activo Neto" sheetId="7" r:id="rId7"/>
    <sheet name="CA EF" sheetId="6" state="hidden" r:id="rId8"/>
    <sheet name="Flujos de Efectivo" sheetId="5" r:id="rId9"/>
    <sheet name="Nota 1 a Nota 3.5" sheetId="8" r:id="rId10"/>
    <sheet name="Nota 3.6 a Nota 8" sheetId="9" r:id="rId11"/>
  </sheets>
  <definedNames>
    <definedName name="\a" localSheetId="9">#REF!</definedName>
    <definedName name="\a" localSheetId="10">#REF!</definedName>
    <definedName name="\a">#REF!</definedName>
    <definedName name="_____DAT23" localSheetId="9">#REF!</definedName>
    <definedName name="_____DAT23" localSheetId="10">#REF!</definedName>
    <definedName name="_____DAT23">#REF!</definedName>
    <definedName name="_____DAT24" localSheetId="9">#REF!</definedName>
    <definedName name="_____DAT24" localSheetId="10">#REF!</definedName>
    <definedName name="_____DAT24">#REF!</definedName>
    <definedName name="____DAT23">#REF!</definedName>
    <definedName name="____DAT24">#REF!</definedName>
    <definedName name="___DAT1">#REF!</definedName>
    <definedName name="___DAT12">#REF!</definedName>
    <definedName name="___DAT13">#REF!</definedName>
    <definedName name="___DAT14">#REF!</definedName>
    <definedName name="___DAT15">#REF!</definedName>
    <definedName name="___DAT16">#REF!</definedName>
    <definedName name="___DAT17">#REF!</definedName>
    <definedName name="___DAT18">#REF!</definedName>
    <definedName name="___DAT19">#REF!</definedName>
    <definedName name="___DAT2">#REF!</definedName>
    <definedName name="___DAT20">#REF!</definedName>
    <definedName name="___DAT22">#REF!</definedName>
    <definedName name="___DAT23">#REF!</definedName>
    <definedName name="___DAT24">#REF!</definedName>
    <definedName name="___DAT3">#REF!</definedName>
    <definedName name="___DAT4">#REF!</definedName>
    <definedName name="___DAT5">#REF!</definedName>
    <definedName name="___DAT6">#REF!</definedName>
    <definedName name="___DAT7">#REF!</definedName>
    <definedName name="___DAT8">#REF!</definedName>
    <definedName name="__DAT1">#REF!</definedName>
    <definedName name="__DAT12">#REF!</definedName>
    <definedName name="__DAT13">#REF!</definedName>
    <definedName name="__DAT14">#REF!</definedName>
    <definedName name="__DAT15">#REF!</definedName>
    <definedName name="__DAT16">#REF!</definedName>
    <definedName name="__DAT17">#REF!</definedName>
    <definedName name="__DAT18">#REF!</definedName>
    <definedName name="__DAT19">#REF!</definedName>
    <definedName name="__DAT2">#REF!</definedName>
    <definedName name="__DAT20">#REF!</definedName>
    <definedName name="__DAT22">#REF!</definedName>
    <definedName name="__DAT23" localSheetId="6">#REF!</definedName>
    <definedName name="__DAT23">#REF!</definedName>
    <definedName name="__DAT24" localSheetId="6">#REF!</definedName>
    <definedName name="__DAT24">#REF!</definedName>
    <definedName name="__DAT3">#REF!</definedName>
    <definedName name="__DAT4">#REF!</definedName>
    <definedName name="__DAT5">#REF!</definedName>
    <definedName name="__DAT6">#REF!</definedName>
    <definedName name="__DAT7">#REF!</definedName>
    <definedName name="__DAT8">#REF!</definedName>
    <definedName name="__RSE1">#REF!</definedName>
    <definedName name="__RSE2">#REF!</definedName>
    <definedName name="_DAT1">#REF!</definedName>
    <definedName name="_DAT12">#REF!</definedName>
    <definedName name="_DAT13" localSheetId="6">#REF!</definedName>
    <definedName name="_DAT13">#REF!</definedName>
    <definedName name="_DAT14" localSheetId="6">#REF!</definedName>
    <definedName name="_DAT14">#REF!</definedName>
    <definedName name="_DAT15">#REF!</definedName>
    <definedName name="_DAT16">#REF!</definedName>
    <definedName name="_DAT17" localSheetId="6">#REF!</definedName>
    <definedName name="_DAT17">#REF!</definedName>
    <definedName name="_DAT18" localSheetId="6">#REF!</definedName>
    <definedName name="_DAT18">#REF!</definedName>
    <definedName name="_DAT19" localSheetId="6">#REF!</definedName>
    <definedName name="_DAT19">#REF!</definedName>
    <definedName name="_DAT2">#REF!</definedName>
    <definedName name="_DAT20" localSheetId="6">#REF!</definedName>
    <definedName name="_DAT20">#REF!</definedName>
    <definedName name="_DAT22" localSheetId="6">#REF!</definedName>
    <definedName name="_DAT22">#REF!</definedName>
    <definedName name="_DAT23" localSheetId="6">#REF!</definedName>
    <definedName name="_DAT23">#REF!</definedName>
    <definedName name="_DAT24" localSheetId="6">#REF!</definedName>
    <definedName name="_DAT24">#REF!</definedName>
    <definedName name="_DAT3" localSheetId="6">#REF!</definedName>
    <definedName name="_DAT3">#REF!</definedName>
    <definedName name="_DAT4" localSheetId="6">#REF!</definedName>
    <definedName name="_DAT4">#REF!</definedName>
    <definedName name="_DAT5" localSheetId="6">#REF!</definedName>
    <definedName name="_DAT5">#REF!</definedName>
    <definedName name="_DAT6">#REF!</definedName>
    <definedName name="_DAT7">#REF!</definedName>
    <definedName name="_DAT8">#REF!</definedName>
    <definedName name="_xlnm._FilterDatabase" localSheetId="2" hidden="1">'BG 032022'!$A$5:$WVI$453</definedName>
    <definedName name="_xlnm._FilterDatabase" localSheetId="1" hidden="1">'BG 2021'!$A$5:$D$175</definedName>
    <definedName name="_xlnm._FilterDatabase" localSheetId="3" hidden="1">Clasificación!$A$4:$H$448</definedName>
    <definedName name="_xlnm._FilterDatabase" localSheetId="10" hidden="1">'Nota 3.6 a Nota 8'!$B$403:$Q$757</definedName>
    <definedName name="_Key1" localSheetId="6" hidden="1">#REF!</definedName>
    <definedName name="_Key1" hidden="1">#REF!</definedName>
    <definedName name="_Key2" localSheetId="6" hidden="1">#REF!</definedName>
    <definedName name="_Key2" hidden="1">#REF!</definedName>
    <definedName name="_Order1" hidden="1">255</definedName>
    <definedName name="_Order2" hidden="1">255</definedName>
    <definedName name="_Parse_In" localSheetId="6" hidden="1">#REF!</definedName>
    <definedName name="_Parse_In" hidden="1">#REF!</definedName>
    <definedName name="_Parse_Out" localSheetId="6" hidden="1">#REF!</definedName>
    <definedName name="_Parse_Out" hidden="1">#REF!</definedName>
    <definedName name="_RSE1">#REF!</definedName>
    <definedName name="_RSE2">#REF!</definedName>
    <definedName name="_TPy530231">#REF!</definedName>
    <definedName name="a" localSheetId="2" hidden="1">{#N/A,#N/A,FALSE,"Aging Summary";#N/A,#N/A,FALSE,"Ratio Analysis";#N/A,#N/A,FALSE,"Test 120 Day Accts";#N/A,#N/A,FALSE,"Tickmarks"}</definedName>
    <definedName name="a" localSheetId="1" hidden="1">{#N/A,#N/A,FALSE,"Aging Summary";#N/A,#N/A,FALSE,"Ratio Analysis";#N/A,#N/A,FALSE,"Test 120 Day Accts";#N/A,#N/A,FALSE,"Tickmarks"}</definedName>
    <definedName name="a" localSheetId="3" hidden="1">{#N/A,#N/A,FALSE,"Aging Summary";#N/A,#N/A,FALSE,"Ratio Analysis";#N/A,#N/A,FALSE,"Test 120 Day Accts";#N/A,#N/A,FALSE,"Tickmarks"}</definedName>
    <definedName name="a" localSheetId="5" hidden="1">{#N/A,#N/A,FALSE,"Aging Summary";#N/A,#N/A,FALSE,"Ratio Analysis";#N/A,#N/A,FALSE,"Test 120 Day Accts";#N/A,#N/A,FALSE,"Tickmarks"}</definedName>
    <definedName name="a" localSheetId="8" hidden="1">{#N/A,#N/A,FALSE,"Aging Summary";#N/A,#N/A,FALSE,"Ratio Analysis";#N/A,#N/A,FALSE,"Test 120 Day Accts";#N/A,#N/A,FALSE,"Tickmarks"}</definedName>
    <definedName name="a" localSheetId="9" hidden="1">{#N/A,#N/A,FALSE,"Aging Summary";#N/A,#N/A,FALSE,"Ratio Analysis";#N/A,#N/A,FALSE,"Test 120 Day Accts";#N/A,#N/A,FALSE,"Tickmarks"}</definedName>
    <definedName name="a" localSheetId="10" hidden="1">{#N/A,#N/A,FALSE,"Aging Summary";#N/A,#N/A,FALSE,"Ratio Analysis";#N/A,#N/A,FALSE,"Test 120 Day Accts";#N/A,#N/A,FALSE,"Tickmarks"}</definedName>
    <definedName name="A" localSheetId="6">#REF!</definedName>
    <definedName name="a" hidden="1">{#N/A,#N/A,FALSE,"Aging Summary";#N/A,#N/A,FALSE,"Ratio Analysis";#N/A,#N/A,FALSE,"Test 120 Day Accts";#N/A,#N/A,FALSE,"Tickmarks"}</definedName>
    <definedName name="A_impresión_IM" localSheetId="6">#REF!</definedName>
    <definedName name="A_impresión_IM">#REF!</definedName>
    <definedName name="aakdkadk" hidden="1">#REF!</definedName>
    <definedName name="Acceso_Ganado">#REF!</definedName>
    <definedName name="acctascomb">#REF!</definedName>
    <definedName name="acctashold1">#REF!</definedName>
    <definedName name="acctashold2">#REF!</definedName>
    <definedName name="acctasnorte">#REF!</definedName>
    <definedName name="acctassur">#REF!</definedName>
    <definedName name="ADV_PROM" localSheetId="6">#REF!</definedName>
    <definedName name="ADV_PROM">#REF!</definedName>
    <definedName name="APSUMMARY">#REF!</definedName>
    <definedName name="AR_Balance">#REF!</definedName>
    <definedName name="ARA_Threshold">#REF!</definedName>
    <definedName name="_xlnm.Print_Area" localSheetId="4">'Activo Neto'!$A$8:$F$46</definedName>
    <definedName name="_xlnm.Print_Area" localSheetId="5">'Estado de Ingresos y Egresos'!$A$8:$G$43</definedName>
    <definedName name="_xlnm.Print_Area" localSheetId="8">'Flujos de Efectivo'!$A$8:$F$42</definedName>
    <definedName name="_xlnm.Print_Area" localSheetId="9">'Nota 1 a Nota 3.5'!$B$10:$M$102</definedName>
    <definedName name="_xlnm.Print_Area" localSheetId="10">'Nota 3.6 a Nota 8'!$A$9:$J$820</definedName>
    <definedName name="_xlnm.Print_Area" localSheetId="6">'Variación del Activo Neto'!$B$9:$K$34</definedName>
    <definedName name="Area_de_impresión2" localSheetId="9">#REF!</definedName>
    <definedName name="Area_de_impresión2" localSheetId="10">#REF!</definedName>
    <definedName name="Area_de_impresión2" localSheetId="6">#REF!</definedName>
    <definedName name="Area_de_impresión2">#REF!</definedName>
    <definedName name="Area_de_impresión3" localSheetId="6">#REF!</definedName>
    <definedName name="Area_de_impresión3">#REF!</definedName>
    <definedName name="ARGENTINA" localSheetId="6">#REF!</definedName>
    <definedName name="ARGENTINA">#REF!</definedName>
    <definedName name="ARP_Threshold">#REF!</definedName>
    <definedName name="Array">#REF!</definedName>
    <definedName name="AS2DocOpenMode" hidden="1">"AS2DocumentEdit"</definedName>
    <definedName name="AS2HasNoAutoHeaderFooter" hidden="1">" "</definedName>
    <definedName name="AS2ReportLS" hidden="1">1</definedName>
    <definedName name="AS2StaticLS" localSheetId="6" hidden="1">#REF!</definedName>
    <definedName name="AS2StaticLS" hidden="1">#REF!</definedName>
    <definedName name="AS2SyncStepLS" hidden="1">0</definedName>
    <definedName name="AS2TickmarkLS" localSheetId="6" hidden="1">#REF!</definedName>
    <definedName name="AS2TickmarkLS" hidden="1">#REF!</definedName>
    <definedName name="AS2VersionLS" hidden="1">300</definedName>
    <definedName name="assssssssssssssssssssssssssssssssssssssssss" hidden="1">#REF!</definedName>
    <definedName name="B" localSheetId="6">#REF!</definedName>
    <definedName name="B">#REF!</definedName>
    <definedName name="_xlnm.Database" localSheetId="6">#REF!</definedName>
    <definedName name="_xlnm.Database">#REF!</definedName>
    <definedName name="basemeta" localSheetId="6">#REF!</definedName>
    <definedName name="basemeta">#REF!</definedName>
    <definedName name="basenueva" localSheetId="6">#REF!</definedName>
    <definedName name="basenueva">#REF!</definedName>
    <definedName name="BB">#REF!</definedName>
    <definedName name="BCDE" localSheetId="2" hidden="1">{#N/A,#N/A,FALSE,"Aging Summary";#N/A,#N/A,FALSE,"Ratio Analysis";#N/A,#N/A,FALSE,"Test 120 Day Accts";#N/A,#N/A,FALSE,"Tickmarks"}</definedName>
    <definedName name="BCDE" localSheetId="1" hidden="1">{#N/A,#N/A,FALSE,"Aging Summary";#N/A,#N/A,FALSE,"Ratio Analysis";#N/A,#N/A,FALSE,"Test 120 Day Accts";#N/A,#N/A,FALSE,"Tickmarks"}</definedName>
    <definedName name="BCDE" localSheetId="3" hidden="1">{#N/A,#N/A,FALSE,"Aging Summary";#N/A,#N/A,FALSE,"Ratio Analysis";#N/A,#N/A,FALSE,"Test 120 Day Accts";#N/A,#N/A,FALSE,"Tickmarks"}</definedName>
    <definedName name="BCDE" localSheetId="8" hidden="1">{#N/A,#N/A,FALSE,"Aging Summary";#N/A,#N/A,FALSE,"Ratio Analysis";#N/A,#N/A,FALSE,"Test 120 Day Accts";#N/A,#N/A,FALSE,"Tickmarks"}</definedName>
    <definedName name="BCDE" localSheetId="9" hidden="1">{#N/A,#N/A,FALSE,"Aging Summary";#N/A,#N/A,FALSE,"Ratio Analysis";#N/A,#N/A,FALSE,"Test 120 Day Accts";#N/A,#N/A,FALSE,"Tickmarks"}</definedName>
    <definedName name="BCDE" localSheetId="10" hidden="1">{#N/A,#N/A,FALSE,"Aging Summary";#N/A,#N/A,FALSE,"Ratio Analysis";#N/A,#N/A,FALSE,"Test 120 Day Accts";#N/A,#N/A,FALSE,"Tickmarks"}</definedName>
    <definedName name="BCDE" localSheetId="6" hidden="1">{#N/A,#N/A,FALSE,"Aging Summary";#N/A,#N/A,FALSE,"Ratio Analysis";#N/A,#N/A,FALSE,"Test 120 Day Accts";#N/A,#N/A,FALSE,"Tickmarks"}</definedName>
    <definedName name="BCDE" hidden="1">{#N/A,#N/A,FALSE,"Aging Summary";#N/A,#N/A,FALSE,"Ratio Analysis";#N/A,#N/A,FALSE,"Test 120 Day Accts";#N/A,#N/A,FALSE,"Tickmarks"}</definedName>
    <definedName name="BG_Del" hidden="1">15</definedName>
    <definedName name="BG_Ins" hidden="1">4</definedName>
    <definedName name="BG_Mod" hidden="1">6</definedName>
    <definedName name="BIHSIEJFIUDHFSKFVHJSF" hidden="1">#REF!</definedName>
    <definedName name="bjhgugydrfshdxhcfi" hidden="1">#REF!</definedName>
    <definedName name="BRASIL" localSheetId="6">#REF!</definedName>
    <definedName name="BRASIL">#REF!</definedName>
    <definedName name="bsusocomb1">#REF!</definedName>
    <definedName name="bsusonorte1">#REF!</definedName>
    <definedName name="bsusosur1">#REF!</definedName>
    <definedName name="BuiltIn_Print_Area" localSheetId="6">#REF!</definedName>
    <definedName name="BuiltIn_Print_Area">#REF!</definedName>
    <definedName name="BuiltIn_Print_Area___0___0___0___0___0" localSheetId="6">#REF!</definedName>
    <definedName name="BuiltIn_Print_Area___0___0___0___0___0">#REF!</definedName>
    <definedName name="BuiltIn_Print_Area___0___0___0___0___0___0___0___0" localSheetId="6">#REF!</definedName>
    <definedName name="BuiltIn_Print_Area___0___0___0___0___0___0___0___0">#REF!</definedName>
    <definedName name="canal" localSheetId="6">#REF!</definedName>
    <definedName name="canal">#REF!</definedName>
    <definedName name="Capitali">#REF!</definedName>
    <definedName name="CC" localSheetId="6">#REF!</definedName>
    <definedName name="CC">#REF!</definedName>
    <definedName name="cdrogtos">#REF!</definedName>
    <definedName name="cdrogtoscomb">#REF!</definedName>
    <definedName name="cdrogtoshold">#REF!</definedName>
    <definedName name="CdroGtosHYP">#REF!</definedName>
    <definedName name="cdrogtosnorte">#REF!</definedName>
    <definedName name="CdroGtosSAP">#REF!</definedName>
    <definedName name="cdrogtossur">#REF!</definedName>
    <definedName name="chart1" localSheetId="6">#REF!</definedName>
    <definedName name="chart1">#REF!</definedName>
    <definedName name="cliente" localSheetId="6">#REF!</definedName>
    <definedName name="cliente">#REF!</definedName>
    <definedName name="cliente2" localSheetId="6">#REF!</definedName>
    <definedName name="cliente2">#REF!</definedName>
    <definedName name="Clientes" localSheetId="6">#REF!</definedName>
    <definedName name="Clientes">#REF!</definedName>
    <definedName name="Clients_Population_Total" localSheetId="6">#REF!</definedName>
    <definedName name="Clients_Population_Total">#REF!</definedName>
    <definedName name="cndsuuuuuuuuuuuuuuuuuuuuuuuuuuuuuuuuuuuuuuuuuuuuuuuuuuuuu" hidden="1">#REF!</definedName>
    <definedName name="co" localSheetId="6">#REF!</definedName>
    <definedName name="co">#REF!</definedName>
    <definedName name="COMPAÑIAS" localSheetId="6">#REF!</definedName>
    <definedName name="COMPAÑIAS">#REF!</definedName>
    <definedName name="Compilacion">#REF!</definedName>
    <definedName name="complacu" localSheetId="6">#REF!</definedName>
    <definedName name="complacu">#REF!</definedName>
    <definedName name="complemes" localSheetId="6">#REF!</definedName>
    <definedName name="complemes">#REF!</definedName>
    <definedName name="Computed_Sample_Population_Total" localSheetId="6">#REF!</definedName>
    <definedName name="Computed_Sample_Population_Total">#REF!</definedName>
    <definedName name="COST_MP" localSheetId="6">#REF!</definedName>
    <definedName name="COST_MP">#REF!</definedName>
    <definedName name="crin0010">#REF!</definedName>
    <definedName name="Customer">#REF!</definedName>
    <definedName name="customerld">#REF!</definedName>
    <definedName name="CustomerPCS">#REF!</definedName>
    <definedName name="CY_Accounts_Receivable" localSheetId="6">#REF!</definedName>
    <definedName name="CY_Administration" localSheetId="6">#REF!</definedName>
    <definedName name="CY_Administration">#REF!</definedName>
    <definedName name="CY_Cash" localSheetId="6">#REF!</definedName>
    <definedName name="CY_Cash_Div_Dec" localSheetId="6">#REF!</definedName>
    <definedName name="CY_CASH_DIVIDENDS_DECLARED__per_common_share" localSheetId="6">#REF!</definedName>
    <definedName name="CY_Common_Equity" localSheetId="6">#REF!</definedName>
    <definedName name="CY_Cost_of_Sales" localSheetId="6">#REF!</definedName>
    <definedName name="CY_Current_Liabilities" localSheetId="6">#REF!</definedName>
    <definedName name="CY_Depreciation" localSheetId="6">#REF!</definedName>
    <definedName name="CY_Disc._Ops." localSheetId="6">#REF!</definedName>
    <definedName name="CY_Disc_mnth">#REF!</definedName>
    <definedName name="CY_Disc_pd">#REF!</definedName>
    <definedName name="CY_Discounts">#REF!</definedName>
    <definedName name="CY_Earnings_per_share" localSheetId="6">#REF!</definedName>
    <definedName name="CY_Extraord." localSheetId="6">#REF!</definedName>
    <definedName name="CY_Gross_Profit" localSheetId="6">#REF!</definedName>
    <definedName name="CY_INC_AFT_TAX" localSheetId="6">#REF!</definedName>
    <definedName name="CY_INC_BEF_EXTRAORD" localSheetId="6">#REF!</definedName>
    <definedName name="CY_Inc_Bef_Tax" localSheetId="6">#REF!</definedName>
    <definedName name="CY_Intangible_Assets" localSheetId="6">#REF!</definedName>
    <definedName name="CY_Intangible_Assets">#REF!</definedName>
    <definedName name="CY_Interest_Expense" localSheetId="6">#REF!</definedName>
    <definedName name="CY_Inventory" localSheetId="6">#REF!</definedName>
    <definedName name="CY_LIABIL_EQUITY" localSheetId="6">#REF!</definedName>
    <definedName name="CY_LIABIL_EQUITY">#REF!</definedName>
    <definedName name="CY_Long_term_Debt__excl_Dfd_Taxes" localSheetId="6">#REF!</definedName>
    <definedName name="CY_LT_Debt" localSheetId="6">#REF!</definedName>
    <definedName name="CY_Market_Value_of_Equity" localSheetId="6">#REF!</definedName>
    <definedName name="CY_Marketable_Sec" localSheetId="6">#REF!</definedName>
    <definedName name="CY_Marketable_Sec">#REF!</definedName>
    <definedName name="CY_NET_INCOME" localSheetId="6">#REF!</definedName>
    <definedName name="CY_NET_PROFIT">#REF!</definedName>
    <definedName name="CY_Net_Revenue" localSheetId="6">#REF!</definedName>
    <definedName name="CY_Operating_Income" localSheetId="6">#REF!</definedName>
    <definedName name="CY_Operating_Income">#REF!</definedName>
    <definedName name="CY_Other" localSheetId="6">#REF!</definedName>
    <definedName name="CY_Other">#REF!</definedName>
    <definedName name="CY_Other_Curr_Assets" localSheetId="6">#REF!</definedName>
    <definedName name="CY_Other_Curr_Assets">#REF!</definedName>
    <definedName name="CY_Other_LT_Assets" localSheetId="6">#REF!</definedName>
    <definedName name="CY_Other_LT_Assets">#REF!</definedName>
    <definedName name="CY_Other_LT_Liabilities" localSheetId="6">#REF!</definedName>
    <definedName name="CY_Other_LT_Liabilities">#REF!</definedName>
    <definedName name="CY_Preferred_Stock" localSheetId="6">#REF!</definedName>
    <definedName name="CY_Preferred_Stock">#REF!</definedName>
    <definedName name="CY_QUICK_ASSETS" localSheetId="6">#REF!</definedName>
    <definedName name="CY_Ret_mnth">#REF!</definedName>
    <definedName name="CY_Ret_pd">#REF!</definedName>
    <definedName name="CY_Retained_Earnings" localSheetId="6">#REF!</definedName>
    <definedName name="CY_Retained_Earnings">#REF!</definedName>
    <definedName name="CY_Returns">#REF!</definedName>
    <definedName name="CY_Selling" localSheetId="6">#REF!</definedName>
    <definedName name="CY_Selling">#REF!</definedName>
    <definedName name="CY_Tangible_Assets" localSheetId="6">#REF!</definedName>
    <definedName name="CY_Tangible_Assets">#REF!</definedName>
    <definedName name="CY_Tangible_Net_Worth" localSheetId="6">#REF!</definedName>
    <definedName name="CY_Taxes" localSheetId="6">#REF!</definedName>
    <definedName name="CY_TOTAL_ASSETS" localSheetId="6">#REF!</definedName>
    <definedName name="CY_TOTAL_CURR_ASSETS" localSheetId="6">#REF!</definedName>
    <definedName name="CY_TOTAL_DEBT" localSheetId="6">#REF!</definedName>
    <definedName name="CY_TOTAL_EQUITY" localSheetId="6">#REF!</definedName>
    <definedName name="CY_Trade_Payables" localSheetId="6">#REF!</definedName>
    <definedName name="CY_Weighted_Average" localSheetId="6">#REF!</definedName>
    <definedName name="CY_Working_Capital" localSheetId="6">#REF!</definedName>
    <definedName name="CY_Year_Income_Statement" localSheetId="6">#REF!</definedName>
    <definedName name="da" localSheetId="2" hidden="1">{#N/A,#N/A,FALSE,"Aging Summary";#N/A,#N/A,FALSE,"Ratio Analysis";#N/A,#N/A,FALSE,"Test 120 Day Accts";#N/A,#N/A,FALSE,"Tickmarks"}</definedName>
    <definedName name="da" localSheetId="1" hidden="1">{#N/A,#N/A,FALSE,"Aging Summary";#N/A,#N/A,FALSE,"Ratio Analysis";#N/A,#N/A,FALSE,"Test 120 Day Accts";#N/A,#N/A,FALSE,"Tickmarks"}</definedName>
    <definedName name="da" localSheetId="3" hidden="1">{#N/A,#N/A,FALSE,"Aging Summary";#N/A,#N/A,FALSE,"Ratio Analysis";#N/A,#N/A,FALSE,"Test 120 Day Accts";#N/A,#N/A,FALSE,"Tickmarks"}</definedName>
    <definedName name="da" localSheetId="5" hidden="1">{#N/A,#N/A,FALSE,"Aging Summary";#N/A,#N/A,FALSE,"Ratio Analysis";#N/A,#N/A,FALSE,"Test 120 Day Accts";#N/A,#N/A,FALSE,"Tickmarks"}</definedName>
    <definedName name="da" localSheetId="8" hidden="1">{#N/A,#N/A,FALSE,"Aging Summary";#N/A,#N/A,FALSE,"Ratio Analysis";#N/A,#N/A,FALSE,"Test 120 Day Accts";#N/A,#N/A,FALSE,"Tickmarks"}</definedName>
    <definedName name="da" localSheetId="9" hidden="1">{#N/A,#N/A,FALSE,"Aging Summary";#N/A,#N/A,FALSE,"Ratio Analysis";#N/A,#N/A,FALSE,"Test 120 Day Accts";#N/A,#N/A,FALSE,"Tickmarks"}</definedName>
    <definedName name="da" localSheetId="10" hidden="1">{#N/A,#N/A,FALSE,"Aging Summary";#N/A,#N/A,FALSE,"Ratio Analysis";#N/A,#N/A,FALSE,"Test 120 Day Accts";#N/A,#N/A,FALSE,"Tickmarks"}</definedName>
    <definedName name="da" localSheetId="6" hidden="1">{#N/A,#N/A,FALSE,"Aging Summary";#N/A,#N/A,FALSE,"Ratio Analysis";#N/A,#N/A,FALSE,"Test 120 Day Accts";#N/A,#N/A,FALSE,"Tickmarks"}</definedName>
    <definedName name="da" hidden="1">{#N/A,#N/A,FALSE,"Aging Summary";#N/A,#N/A,FALSE,"Ratio Analysis";#N/A,#N/A,FALSE,"Test 120 Day Accts";#N/A,#N/A,FALSE,"Tickmarks"}</definedName>
    <definedName name="DAFDFAD" localSheetId="2" hidden="1">{#N/A,#N/A,FALSE,"VOL"}</definedName>
    <definedName name="DAFDFAD" localSheetId="1" hidden="1">{#N/A,#N/A,FALSE,"VOL"}</definedName>
    <definedName name="DAFDFAD" localSheetId="3" hidden="1">{#N/A,#N/A,FALSE,"VOL"}</definedName>
    <definedName name="DAFDFAD" localSheetId="5" hidden="1">{#N/A,#N/A,FALSE,"VOL"}</definedName>
    <definedName name="DAFDFAD" localSheetId="8" hidden="1">{#N/A,#N/A,FALSE,"VOL"}</definedName>
    <definedName name="DAFDFAD" localSheetId="9" hidden="1">{#N/A,#N/A,FALSE,"VOL"}</definedName>
    <definedName name="DAFDFAD" localSheetId="10" hidden="1">{#N/A,#N/A,FALSE,"VOL"}</definedName>
    <definedName name="DAFDFAD" localSheetId="6" hidden="1">{#N/A,#N/A,FALSE,"VOL"}</definedName>
    <definedName name="DAFDFAD" hidden="1">{#N/A,#N/A,FALSE,"VOL"}</definedName>
    <definedName name="DASA" localSheetId="6">#REF!</definedName>
    <definedName name="DASA">#REF!</definedName>
    <definedName name="data" localSheetId="6">#REF!</definedName>
    <definedName name="data">#REF!</definedName>
    <definedName name="DATA1">#REF!</definedName>
    <definedName name="DATA10">#REF!</definedName>
    <definedName name="DATA11">#REF!</definedName>
    <definedName name="DATA12">#REF!</definedName>
    <definedName name="DATA13">#REF!</definedName>
    <definedName name="DATA14">#REF!</definedName>
    <definedName name="DATA2">#REF!</definedName>
    <definedName name="DATA3">#REF!</definedName>
    <definedName name="DATA4">#REF!</definedName>
    <definedName name="DATA5">#REF!</definedName>
    <definedName name="DATA6">#REF!</definedName>
    <definedName name="DATA7">#REF!</definedName>
    <definedName name="DATA8">#REF!</definedName>
    <definedName name="DATA9">#REF!</definedName>
    <definedName name="datos" localSheetId="6">#REF!</definedName>
    <definedName name="datos">#REF!</definedName>
    <definedName name="Definición">#REF!</definedName>
    <definedName name="desc" localSheetId="6">#REF!</definedName>
    <definedName name="desc">#REF!</definedName>
    <definedName name="detaacu" localSheetId="6">#REF!</definedName>
    <definedName name="detaacu">#REF!</definedName>
    <definedName name="detames" localSheetId="6">#REF!</definedName>
    <definedName name="detames">#REF!</definedName>
    <definedName name="dgh">#REF!</definedName>
    <definedName name="Diferencias_de_redondeo">#REF!</definedName>
    <definedName name="Disagg_AR_Balance">#REF!</definedName>
    <definedName name="Disaggregations_SRD">#REF!</definedName>
    <definedName name="Disc_Allowance">#REF!</definedName>
    <definedName name="Dist" localSheetId="6">#REF!</definedName>
    <definedName name="Dist">#REF!</definedName>
    <definedName name="distribuidores" localSheetId="6">#REF!</definedName>
    <definedName name="distribuidores">#REF!</definedName>
    <definedName name="Dollar_Threshold" localSheetId="6">#REF!</definedName>
    <definedName name="Dollar_Threshold">#REF!</definedName>
    <definedName name="dtt" hidden="1">#REF!</definedName>
    <definedName name="Edesa" localSheetId="6">#REF!</definedName>
    <definedName name="Edesa">#REF!</definedName>
    <definedName name="Enriputo" localSheetId="6">#REF!</definedName>
    <definedName name="Enriputo">#REF!</definedName>
    <definedName name="eoafh">#REF!</definedName>
    <definedName name="eoafn">#REF!</definedName>
    <definedName name="eoafs">#REF!</definedName>
    <definedName name="est" localSheetId="6">#REF!</definedName>
    <definedName name="est">#REF!</definedName>
    <definedName name="ESTBF" localSheetId="6">#REF!</definedName>
    <definedName name="ESTBF">#REF!</definedName>
    <definedName name="ESTIMADO" localSheetId="6">#REF!</definedName>
    <definedName name="ESTIMADO">#REF!</definedName>
    <definedName name="EV__LASTREFTIME__" hidden="1">38972.3597337963</definedName>
    <definedName name="EX" localSheetId="6">#REF!</definedName>
    <definedName name="EX">#REF!</definedName>
    <definedName name="Excel_BuiltIn__FilterDatabase_1_1">#REF!</definedName>
    <definedName name="Excel_BuiltIn_Print_Area_6_1_1_1">"$'OMNI 2007'.$#REF!$#REF!:$#REF!$#REF!"</definedName>
    <definedName name="fdg">#REF!</definedName>
    <definedName name="fds">#REF!</definedName>
    <definedName name="ffffff" hidden="1">"AS2DocumentBrowse"</definedName>
    <definedName name="fgg">#REF!</definedName>
    <definedName name="fnjrjkkkkkkkkkkkkkkkk" hidden="1">#REF!</definedName>
    <definedName name="GA">#REF!</definedName>
    <definedName name="gald">#REF!</definedName>
    <definedName name="GAPCS">#REF!</definedName>
    <definedName name="GASTOS" localSheetId="6">#REF!</definedName>
    <definedName name="GASTOS">#REF!</definedName>
    <definedName name="grandes3">#REF!</definedName>
    <definedName name="histor" localSheetId="6">#REF!</definedName>
    <definedName name="histor">#REF!</definedName>
    <definedName name="hjkhjficjnkdhfoikds" hidden="1">#REF!</definedName>
    <definedName name="Hola">#REF!</definedName>
    <definedName name="in" hidden="1">#REF!</definedName>
    <definedName name="INT">#REF!</definedName>
    <definedName name="intangcomb">#REF!</definedName>
    <definedName name="intanghold">#REF!</definedName>
    <definedName name="intangnorte">#REF!</definedName>
    <definedName name="intangsur">#REF!</definedName>
    <definedName name="Interval" localSheetId="6">#REF!</definedName>
    <definedName name="Interval">#REF!</definedName>
    <definedName name="jhhj" hidden="1">#REF!</definedName>
    <definedName name="jjee">#REF!</definedName>
    <definedName name="jkkj" hidden="1">#REF!</definedName>
    <definedName name="junio">#REF!</definedName>
    <definedName name="JYGJHSDSJDFD" hidden="1">#REF!</definedName>
    <definedName name="K2_WBEVMODE" hidden="1">-1</definedName>
    <definedName name="kdkdk">#REF!</definedName>
    <definedName name="kfdg">#REF!</definedName>
    <definedName name="kfg">#REF!</definedName>
    <definedName name="Leadsheet">#REF!</definedName>
    <definedName name="liq" localSheetId="2" hidden="1">{#N/A,#N/A,FALSE,"VOL"}</definedName>
    <definedName name="liq" localSheetId="1" hidden="1">{#N/A,#N/A,FALSE,"VOL"}</definedName>
    <definedName name="liq" localSheetId="3" hidden="1">{#N/A,#N/A,FALSE,"VOL"}</definedName>
    <definedName name="liq" localSheetId="5" hidden="1">{#N/A,#N/A,FALSE,"VOL"}</definedName>
    <definedName name="liq" localSheetId="8" hidden="1">{#N/A,#N/A,FALSE,"VOL"}</definedName>
    <definedName name="liq" localSheetId="9" hidden="1">{#N/A,#N/A,FALSE,"VOL"}</definedName>
    <definedName name="liq" localSheetId="10" hidden="1">{#N/A,#N/A,FALSE,"VOL"}</definedName>
    <definedName name="liq" localSheetId="6" hidden="1">{#N/A,#N/A,FALSE,"VOL"}</definedName>
    <definedName name="liq" hidden="1">{#N/A,#N/A,FALSE,"VOL"}</definedName>
    <definedName name="listasuper" localSheetId="6">#REF!</definedName>
    <definedName name="listasuper">#REF!</definedName>
    <definedName name="Maintenance">#REF!</definedName>
    <definedName name="maintenanceld">#REF!</definedName>
    <definedName name="MaintenancePCS">#REF!</definedName>
    <definedName name="marca" localSheetId="6">#REF!</definedName>
    <definedName name="marca">#REF!</definedName>
    <definedName name="Marcas" localSheetId="6">#REF!</definedName>
    <definedName name="Marcas">#REF!</definedName>
    <definedName name="Minimis">#REF!</definedName>
    <definedName name="MKT">#REF!</definedName>
    <definedName name="mktld">#REF!</definedName>
    <definedName name="MKTPCS">#REF!</definedName>
    <definedName name="MP" localSheetId="6">#REF!</definedName>
    <definedName name="MP">#REF!</definedName>
    <definedName name="MP_AR_Balance">#REF!</definedName>
    <definedName name="MP_SRD">#REF!</definedName>
    <definedName name="Muestrini" hidden="1">3</definedName>
    <definedName name="ncjdbjfkw" hidden="1">#REF!</definedName>
    <definedName name="NDJFDOVFD" hidden="1">#REF!</definedName>
    <definedName name="Networ">#REF!</definedName>
    <definedName name="Network">#REF!</definedName>
    <definedName name="networkld">#REF!</definedName>
    <definedName name="NetworkPCS">#REF!</definedName>
    <definedName name="new" localSheetId="2" hidden="1">{#N/A,#N/A,FALSE,"Aging Summary";#N/A,#N/A,FALSE,"Ratio Analysis";#N/A,#N/A,FALSE,"Test 120 Day Accts";#N/A,#N/A,FALSE,"Tickmarks"}</definedName>
    <definedName name="new" localSheetId="1" hidden="1">{#N/A,#N/A,FALSE,"Aging Summary";#N/A,#N/A,FALSE,"Ratio Analysis";#N/A,#N/A,FALSE,"Test 120 Day Accts";#N/A,#N/A,FALSE,"Tickmarks"}</definedName>
    <definedName name="new" localSheetId="3" hidden="1">{#N/A,#N/A,FALSE,"Aging Summary";#N/A,#N/A,FALSE,"Ratio Analysis";#N/A,#N/A,FALSE,"Test 120 Day Accts";#N/A,#N/A,FALSE,"Tickmarks"}</definedName>
    <definedName name="new" localSheetId="8" hidden="1">{#N/A,#N/A,FALSE,"Aging Summary";#N/A,#N/A,FALSE,"Ratio Analysis";#N/A,#N/A,FALSE,"Test 120 Day Accts";#N/A,#N/A,FALSE,"Tickmarks"}</definedName>
    <definedName name="new" localSheetId="9" hidden="1">{#N/A,#N/A,FALSE,"Aging Summary";#N/A,#N/A,FALSE,"Ratio Analysis";#N/A,#N/A,FALSE,"Test 120 Day Accts";#N/A,#N/A,FALSE,"Tickmarks"}</definedName>
    <definedName name="new" localSheetId="10" hidden="1">{#N/A,#N/A,FALSE,"Aging Summary";#N/A,#N/A,FALSE,"Ratio Analysis";#N/A,#N/A,FALSE,"Test 120 Day Accts";#N/A,#N/A,FALSE,"Tickmarks"}</definedName>
    <definedName name="new" localSheetId="6" hidden="1">{#N/A,#N/A,FALSE,"Aging Summary";#N/A,#N/A,FALSE,"Ratio Analysis";#N/A,#N/A,FALSE,"Test 120 Day Accts";#N/A,#N/A,FALSE,"Tickmarks"}</definedName>
    <definedName name="new" hidden="1">{#N/A,#N/A,FALSE,"Aging Summary";#N/A,#N/A,FALSE,"Ratio Analysis";#N/A,#N/A,FALSE,"Test 120 Day Accts";#N/A,#N/A,FALSE,"Tickmarks"}</definedName>
    <definedName name="ngughuiyhuhhhhhhhhhhhhhhhhhh" localSheetId="9" hidden="1">#REF!</definedName>
    <definedName name="ngughuiyhuhhhhhhhhhhhhhhhhhh" localSheetId="10" hidden="1">#REF!</definedName>
    <definedName name="ngughuiyhuhhhhhhhhhhhhhhhhhh" hidden="1">#REF!</definedName>
    <definedName name="njkhoikh" localSheetId="9" hidden="1">#REF!</definedName>
    <definedName name="njkhoikh" localSheetId="10" hidden="1">#REF!</definedName>
    <definedName name="njkhoikh" hidden="1">#REF!</definedName>
    <definedName name="nmm" localSheetId="2" hidden="1">{#N/A,#N/A,FALSE,"VOL"}</definedName>
    <definedName name="nmm" localSheetId="1" hidden="1">{#N/A,#N/A,FALSE,"VOL"}</definedName>
    <definedName name="nmm" localSheetId="3" hidden="1">{#N/A,#N/A,FALSE,"VOL"}</definedName>
    <definedName name="nmm" localSheetId="5" hidden="1">{#N/A,#N/A,FALSE,"VOL"}</definedName>
    <definedName name="nmm" localSheetId="8" hidden="1">{#N/A,#N/A,FALSE,"VOL"}</definedName>
    <definedName name="nmm" localSheetId="9" hidden="1">{#N/A,#N/A,FALSE,"VOL"}</definedName>
    <definedName name="nmm" localSheetId="10" hidden="1">{#N/A,#N/A,FALSE,"VOL"}</definedName>
    <definedName name="nmm" localSheetId="6" hidden="1">{#N/A,#N/A,FALSE,"VOL"}</definedName>
    <definedName name="nmm" hidden="1">{#N/A,#N/A,FALSE,"VOL"}</definedName>
    <definedName name="NO" localSheetId="2" hidden="1">{#N/A,#N/A,FALSE,"VOL"}</definedName>
    <definedName name="NO" localSheetId="1" hidden="1">{#N/A,#N/A,FALSE,"VOL"}</definedName>
    <definedName name="NO" localSheetId="3" hidden="1">{#N/A,#N/A,FALSE,"VOL"}</definedName>
    <definedName name="NO" localSheetId="5" hidden="1">{#N/A,#N/A,FALSE,"VOL"}</definedName>
    <definedName name="NO" localSheetId="8" hidden="1">{#N/A,#N/A,FALSE,"VOL"}</definedName>
    <definedName name="NO" localSheetId="9" hidden="1">{#N/A,#N/A,FALSE,"VOL"}</definedName>
    <definedName name="NO" localSheetId="10" hidden="1">{#N/A,#N/A,FALSE,"VOL"}</definedName>
    <definedName name="NO" localSheetId="6" hidden="1">{#N/A,#N/A,FALSE,"VOL"}</definedName>
    <definedName name="NO" hidden="1">{#N/A,#N/A,FALSE,"VOL"}</definedName>
    <definedName name="NonTop_Stratum_Value" localSheetId="6">#REF!</definedName>
    <definedName name="NonTop_Stratum_Value">#REF!</definedName>
    <definedName name="Number_of_Selections">#REF!</definedName>
    <definedName name="Numof_Selections2">#REF!</definedName>
    <definedName name="ñfdsl" localSheetId="9">#REF!</definedName>
    <definedName name="ñfdsl" localSheetId="10">#REF!</definedName>
    <definedName name="ñfdsl">#REF!</definedName>
    <definedName name="ññ" localSheetId="9">#REF!</definedName>
    <definedName name="ññ" localSheetId="10">#REF!</definedName>
    <definedName name="ññ">#REF!</definedName>
    <definedName name="OLE_LINK1" localSheetId="10">'Nota 3.6 a Nota 8'!#REF!</definedName>
    <definedName name="OPPROD" localSheetId="9">#REF!</definedName>
    <definedName name="OPPROD" localSheetId="10">#REF!</definedName>
    <definedName name="OPPROD" localSheetId="6">#REF!</definedName>
    <definedName name="OPPROD">#REF!</definedName>
    <definedName name="opt" localSheetId="9">#REF!</definedName>
    <definedName name="opt" localSheetId="10">#REF!</definedName>
    <definedName name="opt">#REF!</definedName>
    <definedName name="optr">#REF!</definedName>
    <definedName name="Others">#REF!</definedName>
    <definedName name="othersld">#REF!</definedName>
    <definedName name="OthersPCS">#REF!</definedName>
    <definedName name="PARAGUAY" localSheetId="6">#REF!</definedName>
    <definedName name="PARAGUAY">#REF!</definedName>
    <definedName name="participa" localSheetId="6">#REF!</definedName>
    <definedName name="participa">#REF!</definedName>
    <definedName name="Partidas_seleccionadas_test_de_">#REF!</definedName>
    <definedName name="Partidas_Selecionadas">#REF!</definedName>
    <definedName name="Percent_Threshold" localSheetId="6">#REF!</definedName>
    <definedName name="Percent_Threshold">#REF!</definedName>
    <definedName name="PL_Dollar_Threshold" localSheetId="6">#REF!</definedName>
    <definedName name="PL_Dollar_Threshold">#REF!</definedName>
    <definedName name="PL_Percent_Threshold" localSheetId="6">#REF!</definedName>
    <definedName name="PL_Percent_Threshold">#REF!</definedName>
    <definedName name="pmoslpcomb1">#REF!</definedName>
    <definedName name="pmoslpcomb2">#REF!</definedName>
    <definedName name="pmoslpnorte1">#REF!</definedName>
    <definedName name="pmoslpnorte2">#REF!</definedName>
    <definedName name="pmoslpsur1">#REF!</definedName>
    <definedName name="pmoslpsur2">#REF!</definedName>
    <definedName name="POLYAR" localSheetId="6">#REF!</definedName>
    <definedName name="POLYAR">#REF!</definedName>
    <definedName name="potir">#REF!</definedName>
    <definedName name="ppc" localSheetId="6">#REF!</definedName>
    <definedName name="ppc">#REF!</definedName>
    <definedName name="pr" localSheetId="6">#REF!</definedName>
    <definedName name="pr">#REF!</definedName>
    <definedName name="previs">#REF!</definedName>
    <definedName name="PS_Test_de_Gastos" localSheetId="9">#REF!</definedName>
    <definedName name="PS_Test_de_Gastos" localSheetId="10">#REF!</definedName>
    <definedName name="PS_Test_de_Gastos">#REF!</definedName>
    <definedName name="PY_Accounts_Receivable" localSheetId="6">#REF!</definedName>
    <definedName name="PY_Administration" localSheetId="6">#REF!</definedName>
    <definedName name="PY_Administration">#REF!</definedName>
    <definedName name="PY_Cash" localSheetId="6">#REF!</definedName>
    <definedName name="PY_Cash_Div_Dec" localSheetId="6">#REF!</definedName>
    <definedName name="PY_CASH_DIVIDENDS_DECLARED__per_common_share" localSheetId="6">#REF!</definedName>
    <definedName name="PY_Common_Equity" localSheetId="6">#REF!</definedName>
    <definedName name="PY_Cost_of_Sales" localSheetId="6">#REF!</definedName>
    <definedName name="PY_Current_Liabilities" localSheetId="6">#REF!</definedName>
    <definedName name="PY_Depreciation" localSheetId="6">#REF!</definedName>
    <definedName name="PY_Disc._Ops." localSheetId="6">#REF!</definedName>
    <definedName name="PY_Disc_allow">#REF!</definedName>
    <definedName name="PY_Disc_mnth">#REF!</definedName>
    <definedName name="PY_Disc_pd">#REF!</definedName>
    <definedName name="PY_Discounts">#REF!</definedName>
    <definedName name="PY_Earnings_per_share" localSheetId="6">#REF!</definedName>
    <definedName name="PY_Extraord." localSheetId="6">#REF!</definedName>
    <definedName name="PY_Gross_Profit" localSheetId="6">#REF!</definedName>
    <definedName name="PY_INC_AFT_TAX" localSheetId="6">#REF!</definedName>
    <definedName name="PY_INC_BEF_EXTRAORD" localSheetId="6">#REF!</definedName>
    <definedName name="PY_Inc_Bef_Tax" localSheetId="6">#REF!</definedName>
    <definedName name="PY_Intangible_Assets" localSheetId="6">#REF!</definedName>
    <definedName name="PY_Intangible_Assets">#REF!</definedName>
    <definedName name="PY_Interest_Expense" localSheetId="6">#REF!</definedName>
    <definedName name="PY_Inventory" localSheetId="6">#REF!</definedName>
    <definedName name="PY_LIABIL_EQUITY" localSheetId="6">#REF!</definedName>
    <definedName name="PY_LIABIL_EQUITY">#REF!</definedName>
    <definedName name="PY_Long_term_Debt__excl_Dfd_Taxes" localSheetId="6">#REF!</definedName>
    <definedName name="PY_LT_Debt" localSheetId="6">#REF!</definedName>
    <definedName name="PY_Market_Value_of_Equity" localSheetId="6">#REF!</definedName>
    <definedName name="PY_Marketable_Sec" localSheetId="6">#REF!</definedName>
    <definedName name="PY_Marketable_Sec">#REF!</definedName>
    <definedName name="PY_NET_INCOME" localSheetId="6">#REF!</definedName>
    <definedName name="PY_NET_PROFIT">#REF!</definedName>
    <definedName name="PY_Net_Revenue" localSheetId="6">#REF!</definedName>
    <definedName name="PY_Operating_Inc" localSheetId="6">#REF!</definedName>
    <definedName name="PY_Operating_Inc">#REF!</definedName>
    <definedName name="PY_Operating_Income" localSheetId="6">#REF!</definedName>
    <definedName name="PY_Operating_Income">#REF!</definedName>
    <definedName name="PY_Other_Curr_Assets" localSheetId="6">#REF!</definedName>
    <definedName name="PY_Other_Curr_Assets">#REF!</definedName>
    <definedName name="PY_Other_Exp" localSheetId="6">#REF!</definedName>
    <definedName name="PY_Other_Exp">#REF!</definedName>
    <definedName name="PY_Other_LT_Assets" localSheetId="6">#REF!</definedName>
    <definedName name="PY_Other_LT_Assets">#REF!</definedName>
    <definedName name="PY_Other_LT_Liabilities" localSheetId="6">#REF!</definedName>
    <definedName name="PY_Other_LT_Liabilities">#REF!</definedName>
    <definedName name="PY_Preferred_Stock" localSheetId="6">#REF!</definedName>
    <definedName name="PY_Preferred_Stock">#REF!</definedName>
    <definedName name="PY_QUICK_ASSETS" localSheetId="6">#REF!</definedName>
    <definedName name="PY_Ret_allow">#REF!</definedName>
    <definedName name="PY_Ret_mnth">#REF!</definedName>
    <definedName name="PY_Ret_pd">#REF!</definedName>
    <definedName name="PY_Retained_Earnings" localSheetId="6">#REF!</definedName>
    <definedName name="PY_Retained_Earnings">#REF!</definedName>
    <definedName name="PY_Returns">#REF!</definedName>
    <definedName name="PY_Selling" localSheetId="6">#REF!</definedName>
    <definedName name="PY_Selling">#REF!</definedName>
    <definedName name="PY_Tangible_Assets" localSheetId="6">#REF!</definedName>
    <definedName name="PY_Tangible_Assets">#REF!</definedName>
    <definedName name="PY_Tangible_Net_Worth" localSheetId="6">#REF!</definedName>
    <definedName name="PY_Taxes" localSheetId="6">#REF!</definedName>
    <definedName name="PY_TOTAL_ASSETS" localSheetId="6">#REF!</definedName>
    <definedName name="PY_TOTAL_CURR_ASSETS" localSheetId="6">#REF!</definedName>
    <definedName name="PY_TOTAL_DEBT" localSheetId="6">#REF!</definedName>
    <definedName name="PY_TOTAL_EQUITY" localSheetId="6">#REF!</definedName>
    <definedName name="PY_Trade_Payables" localSheetId="6">#REF!</definedName>
    <definedName name="PY_Weighted_Average" localSheetId="6">#REF!</definedName>
    <definedName name="PY_Working_Capital" localSheetId="6">#REF!</definedName>
    <definedName name="PY_Year_Income_Statement" localSheetId="6">#REF!</definedName>
    <definedName name="PY2_Accounts_Receivable" localSheetId="6">#REF!</definedName>
    <definedName name="PY2_Administration" localSheetId="6">#REF!</definedName>
    <definedName name="PY2_Cash" localSheetId="6">#REF!</definedName>
    <definedName name="PY2_Cash_Div_Dec" localSheetId="6">#REF!</definedName>
    <definedName name="PY2_CASH_DIVIDENDS_DECLARED__per_common_share" localSheetId="6">#REF!</definedName>
    <definedName name="PY2_Common_Equity" localSheetId="6">#REF!</definedName>
    <definedName name="PY2_Cost_of_Sales" localSheetId="6">#REF!</definedName>
    <definedName name="PY2_Current_Liabilities" localSheetId="6">#REF!</definedName>
    <definedName name="PY2_Depreciation" localSheetId="6">#REF!</definedName>
    <definedName name="PY2_Disc._Ops." localSheetId="6">#REF!</definedName>
    <definedName name="PY2_Earnings_per_share" localSheetId="6">#REF!</definedName>
    <definedName name="PY2_Extraord." localSheetId="6">#REF!</definedName>
    <definedName name="PY2_Gross_Profit" localSheetId="6">#REF!</definedName>
    <definedName name="PY2_INC_AFT_TAX" localSheetId="6">#REF!</definedName>
    <definedName name="PY2_INC_BEF_EXTRAORD" localSheetId="6">#REF!</definedName>
    <definedName name="PY2_Inc_Bef_Tax" localSheetId="6">#REF!</definedName>
    <definedName name="PY2_Intangible_Assets" localSheetId="6">#REF!</definedName>
    <definedName name="PY2_Interest_Expense" localSheetId="6">#REF!</definedName>
    <definedName name="PY2_Inventory" localSheetId="6">#REF!</definedName>
    <definedName name="PY2_LIABIL_EQUITY" localSheetId="6">#REF!</definedName>
    <definedName name="PY2_Long_term_Debt__excl_Dfd_Taxes" localSheetId="6">#REF!</definedName>
    <definedName name="PY2_LT_Debt" localSheetId="6">#REF!</definedName>
    <definedName name="PY2_Market_Value_of_Equity" localSheetId="6">#REF!</definedName>
    <definedName name="PY2_Marketable_Sec" localSheetId="6">#REF!</definedName>
    <definedName name="PY2_NET_INCOME" localSheetId="6">#REF!</definedName>
    <definedName name="PY2_Net_Revenue" localSheetId="6">#REF!</definedName>
    <definedName name="PY2_Operating_Inc" localSheetId="6">#REF!</definedName>
    <definedName name="PY2_Operating_Income" localSheetId="6">#REF!</definedName>
    <definedName name="PY2_Other_Curr_Assets" localSheetId="6">#REF!</definedName>
    <definedName name="PY2_Other_Exp." localSheetId="6">#REF!</definedName>
    <definedName name="PY2_Other_LT_Assets" localSheetId="6">#REF!</definedName>
    <definedName name="PY2_Other_LT_Liabilities" localSheetId="6">#REF!</definedName>
    <definedName name="PY2_Preferred_Stock" localSheetId="6">#REF!</definedName>
    <definedName name="PY2_QUICK_ASSETS" localSheetId="6">#REF!</definedName>
    <definedName name="PY2_Retained_Earnings" localSheetId="6">#REF!</definedName>
    <definedName name="PY2_Selling" localSheetId="6">#REF!</definedName>
    <definedName name="PY2_Tangible_Assets" localSheetId="6">#REF!</definedName>
    <definedName name="PY2_Tangible_Net_Worth" localSheetId="6">#REF!</definedName>
    <definedName name="PY2_Taxes" localSheetId="6">#REF!</definedName>
    <definedName name="PY2_TOTAL_ASSETS" localSheetId="6">#REF!</definedName>
    <definedName name="PY2_TOTAL_CURR_ASSETS" localSheetId="6">#REF!</definedName>
    <definedName name="PY2_TOTAL_DEBT" localSheetId="6">#REF!</definedName>
    <definedName name="PY2_TOTAL_EQUITY" localSheetId="6">#REF!</definedName>
    <definedName name="PY2_Trade_Payables" localSheetId="6">#REF!</definedName>
    <definedName name="PY2_Weighted_Average" localSheetId="6">#REF!</definedName>
    <definedName name="PY2_Working_Capital" localSheetId="6">#REF!</definedName>
    <definedName name="PY2_Year_Income_Statement" localSheetId="6">#REF!</definedName>
    <definedName name="PY3_Accounts_Receivable" localSheetId="6">#REF!</definedName>
    <definedName name="PY3_Administration" localSheetId="6">#REF!</definedName>
    <definedName name="PY3_Cash" localSheetId="6">#REF!</definedName>
    <definedName name="PY3_Common_Equity" localSheetId="6">#REF!</definedName>
    <definedName name="PY3_Cost_of_Sales" localSheetId="6">#REF!</definedName>
    <definedName name="PY3_Current_Liabilities" localSheetId="6">#REF!</definedName>
    <definedName name="PY3_Depreciation" localSheetId="6">#REF!</definedName>
    <definedName name="PY3_Disc._Ops." localSheetId="6">#REF!</definedName>
    <definedName name="PY3_Extraord." localSheetId="6">#REF!</definedName>
    <definedName name="PY3_Gross_Profit" localSheetId="6">#REF!</definedName>
    <definedName name="PY3_INC_AFT_TAX" localSheetId="6">#REF!</definedName>
    <definedName name="PY3_INC_BEF_EXTRAORD" localSheetId="6">#REF!</definedName>
    <definedName name="PY3_Inc_Bef_Tax" localSheetId="6">#REF!</definedName>
    <definedName name="PY3_Intangible_Assets" localSheetId="6">#REF!</definedName>
    <definedName name="PY3_Intangible_Assets">#REF!</definedName>
    <definedName name="PY3_Interest_Expense" localSheetId="6">#REF!</definedName>
    <definedName name="PY3_Inventory" localSheetId="6">#REF!</definedName>
    <definedName name="PY3_LIABIL_EQUITY" localSheetId="6">#REF!</definedName>
    <definedName name="PY3_Long_term_Debt__excl_Dfd_Taxes" localSheetId="6">#REF!</definedName>
    <definedName name="PY3_Marketable_Sec" localSheetId="6">#REF!</definedName>
    <definedName name="PY3_Marketable_Sec">#REF!</definedName>
    <definedName name="PY3_NET_INCOME" localSheetId="6">#REF!</definedName>
    <definedName name="PY3_Net_Revenue" localSheetId="6">#REF!</definedName>
    <definedName name="PY3_Operating_Inc" localSheetId="6">#REF!</definedName>
    <definedName name="PY3_Other_Curr_Assets" localSheetId="6">#REF!</definedName>
    <definedName name="PY3_Other_Curr_Assets">#REF!</definedName>
    <definedName name="PY3_Other_Exp." localSheetId="6">#REF!</definedName>
    <definedName name="PY3_Other_LT_Assets" localSheetId="6">#REF!</definedName>
    <definedName name="PY3_Other_LT_Assets">#REF!</definedName>
    <definedName name="PY3_Other_LT_Liabilities" localSheetId="6">#REF!</definedName>
    <definedName name="PY3_Other_LT_Liabilities">#REF!</definedName>
    <definedName name="PY3_Preferred_Stock" localSheetId="6">#REF!</definedName>
    <definedName name="PY3_Preferred_Stock">#REF!</definedName>
    <definedName name="PY3_QUICK_ASSETS" localSheetId="6">#REF!</definedName>
    <definedName name="PY3_Retained_Earnings" localSheetId="6">#REF!</definedName>
    <definedName name="PY3_Retained_Earnings">#REF!</definedName>
    <definedName name="PY3_Selling" localSheetId="6">#REF!</definedName>
    <definedName name="PY3_Tangible_Assets" localSheetId="6">#REF!</definedName>
    <definedName name="PY3_Tangible_Assets">#REF!</definedName>
    <definedName name="PY3_Taxes" localSheetId="6">#REF!</definedName>
    <definedName name="PY3_TOTAL_ASSETS" localSheetId="6">#REF!</definedName>
    <definedName name="PY3_TOTAL_CURR_ASSETS" localSheetId="6">#REF!</definedName>
    <definedName name="PY3_TOTAL_DEBT" localSheetId="6">#REF!</definedName>
    <definedName name="PY3_TOTAL_EQUITY" localSheetId="6">#REF!</definedName>
    <definedName name="PY3_Trade_Payables" localSheetId="6">#REF!</definedName>
    <definedName name="PY3_Year_Income_Statement" localSheetId="6">#REF!</definedName>
    <definedName name="PY4_Accounts_Receivable" localSheetId="6">#REF!</definedName>
    <definedName name="PY4_Administration" localSheetId="6">#REF!</definedName>
    <definedName name="PY4_Cash" localSheetId="6">#REF!</definedName>
    <definedName name="PY4_Common_Equity" localSheetId="6">#REF!</definedName>
    <definedName name="PY4_Cost_of_Sales" localSheetId="6">#REF!</definedName>
    <definedName name="PY4_Current_Liabilities" localSheetId="6">#REF!</definedName>
    <definedName name="PY4_Depreciation" localSheetId="6">#REF!</definedName>
    <definedName name="PY4_Disc._Ops." localSheetId="6">#REF!</definedName>
    <definedName name="PY4_Extraord." localSheetId="6">#REF!</definedName>
    <definedName name="PY4_Gross_Profit" localSheetId="6">#REF!</definedName>
    <definedName name="PY4_INC_AFT_TAX" localSheetId="6">#REF!</definedName>
    <definedName name="PY4_INC_BEF_EXTRAORD" localSheetId="6">#REF!</definedName>
    <definedName name="PY4_Inc_Bef_Tax" localSheetId="6">#REF!</definedName>
    <definedName name="PY4_Intangible_Assets" localSheetId="6">#REF!</definedName>
    <definedName name="PY4_Intangible_Assets">#REF!</definedName>
    <definedName name="PY4_Interest_Expense" localSheetId="6">#REF!</definedName>
    <definedName name="PY4_Inventory" localSheetId="6">#REF!</definedName>
    <definedName name="PY4_LIABIL_EQUITY" localSheetId="6">#REF!</definedName>
    <definedName name="PY4_Long_term_Debt__excl_Dfd_Taxes" localSheetId="6">#REF!</definedName>
    <definedName name="PY4_Marketable_Sec" localSheetId="6">#REF!</definedName>
    <definedName name="PY4_Marketable_Sec">#REF!</definedName>
    <definedName name="PY4_NET_INCOME" localSheetId="6">#REF!</definedName>
    <definedName name="PY4_Net_Revenue" localSheetId="6">#REF!</definedName>
    <definedName name="PY4_Operating_Inc" localSheetId="6">#REF!</definedName>
    <definedName name="PY4_Other_Cur_Assets" localSheetId="6">#REF!</definedName>
    <definedName name="PY4_Other_Cur_Assets">#REF!</definedName>
    <definedName name="PY4_Other_Exp." localSheetId="6">#REF!</definedName>
    <definedName name="PY4_Other_LT_Assets" localSheetId="6">#REF!</definedName>
    <definedName name="PY4_Other_LT_Assets">#REF!</definedName>
    <definedName name="PY4_Other_LT_Liabilities" localSheetId="6">#REF!</definedName>
    <definedName name="PY4_Other_LT_Liabilities">#REF!</definedName>
    <definedName name="PY4_Preferred_Stock" localSheetId="6">#REF!</definedName>
    <definedName name="PY4_Preferred_Stock">#REF!</definedName>
    <definedName name="PY4_QUICK_ASSETS" localSheetId="6">#REF!</definedName>
    <definedName name="PY4_Retained_Earnings" localSheetId="6">#REF!</definedName>
    <definedName name="PY4_Retained_Earnings">#REF!</definedName>
    <definedName name="PY4_Selling" localSheetId="6">#REF!</definedName>
    <definedName name="PY4_Tangible_Assets" localSheetId="6">#REF!</definedName>
    <definedName name="PY4_Tangible_Assets">#REF!</definedName>
    <definedName name="PY4_Taxes" localSheetId="6">#REF!</definedName>
    <definedName name="PY4_TOTAL_ASSETS" localSheetId="6">#REF!</definedName>
    <definedName name="PY4_TOTAL_CURR_ASSETS" localSheetId="6">#REF!</definedName>
    <definedName name="PY4_TOTAL_DEBT" localSheetId="6">#REF!</definedName>
    <definedName name="PY4_TOTAL_EQUITY" localSheetId="6">#REF!</definedName>
    <definedName name="PY4_Trade_Payables" localSheetId="6">#REF!</definedName>
    <definedName name="PY4_Year_Income_Statement" localSheetId="6">#REF!</definedName>
    <definedName name="PY5_Accounts_Receivable" localSheetId="6">#REF!</definedName>
    <definedName name="PY5_Accounts_Receivable">#REF!</definedName>
    <definedName name="PY5_Administration" localSheetId="6">#REF!</definedName>
    <definedName name="PY5_Cash" localSheetId="6">#REF!</definedName>
    <definedName name="PY5_Common_Equity" localSheetId="6">#REF!</definedName>
    <definedName name="PY5_Cost_of_Sales" localSheetId="6">#REF!</definedName>
    <definedName name="PY5_Current_Liabilities" localSheetId="6">#REF!</definedName>
    <definedName name="PY5_Depreciation" localSheetId="6">#REF!</definedName>
    <definedName name="PY5_Disc._Ops." localSheetId="6">#REF!</definedName>
    <definedName name="PY5_Extraord." localSheetId="6">#REF!</definedName>
    <definedName name="PY5_Gross_Profit" localSheetId="6">#REF!</definedName>
    <definedName name="PY5_INC_AFT_TAX" localSheetId="6">#REF!</definedName>
    <definedName name="PY5_INC_BEF_EXTRAORD" localSheetId="6">#REF!</definedName>
    <definedName name="PY5_Inc_Bef_Tax" localSheetId="6">#REF!</definedName>
    <definedName name="PY5_Intangible_Assets" localSheetId="6">#REF!</definedName>
    <definedName name="PY5_Intangible_Assets">#REF!</definedName>
    <definedName name="PY5_Interest_Expense" localSheetId="6">#REF!</definedName>
    <definedName name="PY5_Inventory" localSheetId="6">#REF!</definedName>
    <definedName name="PY5_Inventory">#REF!</definedName>
    <definedName name="PY5_LIABIL_EQUITY" localSheetId="6">#REF!</definedName>
    <definedName name="PY5_Long_term_Debt__excl_Dfd_Taxes" localSheetId="6">#REF!</definedName>
    <definedName name="PY5_Marketable_Sec" localSheetId="6">#REF!</definedName>
    <definedName name="PY5_Marketable_Sec">#REF!</definedName>
    <definedName name="PY5_NET_INCOME" localSheetId="6">#REF!</definedName>
    <definedName name="PY5_Net_Revenue" localSheetId="6">#REF!</definedName>
    <definedName name="PY5_Operating_Inc" localSheetId="6">#REF!</definedName>
    <definedName name="PY5_Other_Curr_Assets" localSheetId="6">#REF!</definedName>
    <definedName name="PY5_Other_Curr_Assets">#REF!</definedName>
    <definedName name="PY5_Other_Exp." localSheetId="6">#REF!</definedName>
    <definedName name="PY5_Other_LT_Assets" localSheetId="6">#REF!</definedName>
    <definedName name="PY5_Other_LT_Assets">#REF!</definedName>
    <definedName name="PY5_Other_LT_Liabilities" localSheetId="6">#REF!</definedName>
    <definedName name="PY5_Other_LT_Liabilities">#REF!</definedName>
    <definedName name="PY5_Preferred_Stock" localSheetId="6">#REF!</definedName>
    <definedName name="PY5_Preferred_Stock">#REF!</definedName>
    <definedName name="PY5_QUICK_ASSETS" localSheetId="6">#REF!</definedName>
    <definedName name="PY5_Retained_Earnings" localSheetId="6">#REF!</definedName>
    <definedName name="PY5_Retained_Earnings">#REF!</definedName>
    <definedName name="PY5_Selling" localSheetId="6">#REF!</definedName>
    <definedName name="PY5_Tangible_Assets" localSheetId="6">#REF!</definedName>
    <definedName name="PY5_Tangible_Assets">#REF!</definedName>
    <definedName name="PY5_Taxes" localSheetId="6">#REF!</definedName>
    <definedName name="PY5_TOTAL_ASSETS" localSheetId="6">#REF!</definedName>
    <definedName name="PY5_TOTAL_CURR_ASSETS" localSheetId="6">#REF!</definedName>
    <definedName name="PY5_TOTAL_DEBT" localSheetId="6">#REF!</definedName>
    <definedName name="PY5_TOTAL_EQUITY" localSheetId="6">#REF!</definedName>
    <definedName name="PY5_Trade_Payables" localSheetId="6">#REF!</definedName>
    <definedName name="PY5_Year_Income_Statement" localSheetId="6">#REF!</definedName>
    <definedName name="QGPL_CLTESLB">#REF!</definedName>
    <definedName name="quarter" localSheetId="6">#REF!</definedName>
    <definedName name="quarter">#REF!</definedName>
    <definedName name="R_Factor" localSheetId="6">#REF!</definedName>
    <definedName name="R_Factor">#REF!</definedName>
    <definedName name="R_Factor_AR_Balance">#REF!</definedName>
    <definedName name="R_Factor_SRD">#REF!</definedName>
    <definedName name="Ret_Allowance">#REF!</definedName>
    <definedName name="roie">#REF!</definedName>
    <definedName name="rt">#REF!</definedName>
    <definedName name="rte">#REF!</definedName>
    <definedName name="S_AcctDes">#REF!</definedName>
    <definedName name="S_Adjust">#REF!</definedName>
    <definedName name="S_AJE_Tot">#REF!</definedName>
    <definedName name="S_CompNum">#REF!</definedName>
    <definedName name="S_CY_Beg">#REF!</definedName>
    <definedName name="S_CY_End">#REF!</definedName>
    <definedName name="S_Diff_Amt">#REF!</definedName>
    <definedName name="S_Diff_Pct">#REF!</definedName>
    <definedName name="S_GrpNum">#REF!</definedName>
    <definedName name="S_Headings">#REF!</definedName>
    <definedName name="S_KeyValue">#REF!</definedName>
    <definedName name="S_PY_End">#REF!</definedName>
    <definedName name="S_RJE_Tot">#REF!</definedName>
    <definedName name="S_RowNum">#REF!</definedName>
    <definedName name="Sales">#REF!</definedName>
    <definedName name="salesld">#REF!</definedName>
    <definedName name="SalesPCS">#REF!</definedName>
    <definedName name="SAPBEXrevision" localSheetId="6" hidden="1">1</definedName>
    <definedName name="SAPBEXrevision" hidden="1">3</definedName>
    <definedName name="SAPBEXsysID" hidden="1">"PLW"</definedName>
    <definedName name="SAPBEXwbID" localSheetId="6" hidden="1">"0B3C5WPQ1PKHTD1CRY997L2MI"</definedName>
    <definedName name="SAPBEXwbID" hidden="1">"14RHU0IXG8KL7C7PJMON454VM"</definedName>
    <definedName name="sdfnlsd" hidden="1">#REF!</definedName>
    <definedName name="sectores">#REF!</definedName>
    <definedName name="sedal" localSheetId="6">#REF!</definedName>
    <definedName name="sedal">#REF!</definedName>
    <definedName name="Selection_Remainder" localSheetId="6">#REF!</definedName>
    <definedName name="Selection_Remainder">#REF!</definedName>
    <definedName name="sku" localSheetId="6">#REF!</definedName>
    <definedName name="sku">#REF!</definedName>
    <definedName name="skus" localSheetId="6">#REF!</definedName>
    <definedName name="skus">#REF!</definedName>
    <definedName name="Starting_Point" localSheetId="6">#REF!</definedName>
    <definedName name="Starting_Point">#REF!</definedName>
    <definedName name="STKDIARIO" localSheetId="6">#REF!</definedName>
    <definedName name="STKDIARIO">#REF!</definedName>
    <definedName name="STKDIARIOPX01" localSheetId="6">#REF!</definedName>
    <definedName name="STKDIARIOPX01">#REF!</definedName>
    <definedName name="STKDIARIOPX04" localSheetId="6">#REF!</definedName>
    <definedName name="STKDIARIOPX04">#REF!</definedName>
    <definedName name="Suma_de_ABR_U_3">#REF!</definedName>
    <definedName name="SUMMARY" localSheetId="6">#REF!</definedName>
    <definedName name="SUMMARY">#REF!</definedName>
    <definedName name="super" localSheetId="6">#REF!</definedName>
    <definedName name="super">#REF!</definedName>
    <definedName name="tablasun" localSheetId="6">#REF!</definedName>
    <definedName name="tablasun">#REF!</definedName>
    <definedName name="TbPy530159">#REF!</definedName>
    <definedName name="Tech">#REF!</definedName>
    <definedName name="techld">#REF!</definedName>
    <definedName name="TechPCS">#REF!</definedName>
    <definedName name="Test_de_Gastos_Mayores">#REF!</definedName>
    <definedName name="TEST0" localSheetId="6">#REF!</definedName>
    <definedName name="TEST0">#REF!</definedName>
    <definedName name="TEST1" localSheetId="6">#REF!</definedName>
    <definedName name="TEST1">#REF!</definedName>
    <definedName name="TEST10">#REF!</definedName>
    <definedName name="TEST11">#REF!</definedName>
    <definedName name="TEST12">#REF!</definedName>
    <definedName name="TEST13">#REF!</definedName>
    <definedName name="TEST14">#REF!</definedName>
    <definedName name="TEST15">#REF!</definedName>
    <definedName name="TEST16">#REF!</definedName>
    <definedName name="TEST17">#REF!</definedName>
    <definedName name="TEST18">#REF!</definedName>
    <definedName name="TEST19">#REF!</definedName>
    <definedName name="TEST20">#REF!</definedName>
    <definedName name="TEST21">#REF!</definedName>
    <definedName name="TEST22">#REF!</definedName>
    <definedName name="TEST23">#REF!</definedName>
    <definedName name="TEST24">#REF!</definedName>
    <definedName name="TEST25">#REF!</definedName>
    <definedName name="TEST26">#REF!</definedName>
    <definedName name="TEST27">#REF!</definedName>
    <definedName name="TEST28">#REF!</definedName>
    <definedName name="TEST29">#REF!</definedName>
    <definedName name="TEST30">#REF!</definedName>
    <definedName name="TEST31">#REF!</definedName>
    <definedName name="TEST32">#REF!</definedName>
    <definedName name="TEST33">#REF!</definedName>
    <definedName name="TEST34">#REF!</definedName>
    <definedName name="TEST35">#REF!</definedName>
    <definedName name="TEST36">#REF!</definedName>
    <definedName name="TEST6">#REF!</definedName>
    <definedName name="TEST7">#REF!</definedName>
    <definedName name="TEST8">#REF!</definedName>
    <definedName name="TEST9">#REF!</definedName>
    <definedName name="TESTKEYS" localSheetId="6">#REF!</definedName>
    <definedName name="TESTKEYS">#REF!</definedName>
    <definedName name="TextRefCopy1">#REF!</definedName>
    <definedName name="TextRefCopy10" localSheetId="6">#REF!</definedName>
    <definedName name="TextRefCopy10">#REF!</definedName>
    <definedName name="TextRefCopy100" localSheetId="6">#REF!</definedName>
    <definedName name="TextRefCopy100">#REF!</definedName>
    <definedName name="TextRefCopy102" localSheetId="6">#REF!</definedName>
    <definedName name="TextRefCopy102">#REF!</definedName>
    <definedName name="TextRefCopy103" localSheetId="6">#REF!</definedName>
    <definedName name="TextRefCopy103">#REF!</definedName>
    <definedName name="TextRefCopy104" localSheetId="6">#REF!</definedName>
    <definedName name="TextRefCopy104">#REF!</definedName>
    <definedName name="TextRefCopy105" localSheetId="6">#REF!</definedName>
    <definedName name="TextRefCopy105">#REF!</definedName>
    <definedName name="TextRefCopy107" localSheetId="6">#REF!</definedName>
    <definedName name="TextRefCopy107">#REF!</definedName>
    <definedName name="TextRefCopy108" localSheetId="6">#REF!</definedName>
    <definedName name="TextRefCopy108">#REF!</definedName>
    <definedName name="TextRefCopy109" localSheetId="6">#REF!</definedName>
    <definedName name="TextRefCopy109">#REF!</definedName>
    <definedName name="TextRefCopy11" localSheetId="6">#REF!</definedName>
    <definedName name="TextRefCopy111">#REF!</definedName>
    <definedName name="TextRefCopy112" localSheetId="6">#REF!</definedName>
    <definedName name="TextRefCopy112">#REF!</definedName>
    <definedName name="TextRefCopy113" localSheetId="6">#REF!</definedName>
    <definedName name="TextRefCopy113">#REF!</definedName>
    <definedName name="TextRefCopy114">#REF!</definedName>
    <definedName name="TextRefCopy116" localSheetId="6">#REF!</definedName>
    <definedName name="TextRefCopy116">#REF!</definedName>
    <definedName name="TextRefCopy118" localSheetId="6">#REF!</definedName>
    <definedName name="TextRefCopy118">#REF!</definedName>
    <definedName name="TextRefCopy119" localSheetId="6">#REF!</definedName>
    <definedName name="TextRefCopy119">#REF!</definedName>
    <definedName name="TextRefCopy12" localSheetId="6">#REF!</definedName>
    <definedName name="TextRefCopy120" localSheetId="6">#REF!</definedName>
    <definedName name="TextRefCopy120">#REF!</definedName>
    <definedName name="TextRefCopy121" localSheetId="6">#REF!</definedName>
    <definedName name="TextRefCopy121">#REF!</definedName>
    <definedName name="TextRefCopy122">#REF!</definedName>
    <definedName name="TextRefCopy123">#REF!</definedName>
    <definedName name="TextRefCopy127" localSheetId="6">#REF!</definedName>
    <definedName name="TextRefCopy127">#REF!</definedName>
    <definedName name="TextRefCopy13" localSheetId="6">#REF!</definedName>
    <definedName name="TextRefCopy14" localSheetId="6">#REF!</definedName>
    <definedName name="TextRefCopy15" localSheetId="6">#REF!</definedName>
    <definedName name="TextRefCopy169">#REF!</definedName>
    <definedName name="TextRefCopy171">#REF!</definedName>
    <definedName name="TextRefCopy172">#REF!</definedName>
    <definedName name="TextRefCopy173">#REF!</definedName>
    <definedName name="TextRefCopy175">#REF!</definedName>
    <definedName name="TextRefCopy177">#REF!</definedName>
    <definedName name="TextRefCopy178">#REF!</definedName>
    <definedName name="TextRefCopy29">#REF!</definedName>
    <definedName name="TextRefCopy3" localSheetId="6">#REF!</definedName>
    <definedName name="TextRefCopy3">#REF!</definedName>
    <definedName name="TextRefCopy30">#REF!</definedName>
    <definedName name="TextRefCopy31">#REF!</definedName>
    <definedName name="TextRefCopy32">#REF!</definedName>
    <definedName name="TextRefCopy35">#REF!</definedName>
    <definedName name="TextRefCopy37">#REF!</definedName>
    <definedName name="TextRefCopy38">#REF!</definedName>
    <definedName name="TextRefCopy39">#REF!</definedName>
    <definedName name="TextRefCopy4" localSheetId="6">#REF!</definedName>
    <definedName name="TextRefCopy4">#REF!</definedName>
    <definedName name="TextRefCopy41">#REF!</definedName>
    <definedName name="TextRefCopy42" localSheetId="6">#REF!</definedName>
    <definedName name="TextRefCopy42">#REF!</definedName>
    <definedName name="TextRefCopy43" localSheetId="6">#REF!</definedName>
    <definedName name="TextRefCopy44" localSheetId="6">#REF!</definedName>
    <definedName name="TextRefCopy44">#REF!</definedName>
    <definedName name="TextRefCopy46">#REF!</definedName>
    <definedName name="TextRefCopy53" localSheetId="6">#REF!</definedName>
    <definedName name="TextRefCopy53">#REF!</definedName>
    <definedName name="TextRefCopy54" localSheetId="6">#REF!</definedName>
    <definedName name="TextRefCopy54">#REF!</definedName>
    <definedName name="TextRefCopy55" localSheetId="6">#REF!</definedName>
    <definedName name="TextRefCopy55">#REF!</definedName>
    <definedName name="TextRefCopy56" localSheetId="6">#REF!</definedName>
    <definedName name="TextRefCopy56">#REF!</definedName>
    <definedName name="TextRefCopy6">#REF!</definedName>
    <definedName name="TextRefCopy63" localSheetId="6">#REF!</definedName>
    <definedName name="TextRefCopy63">#REF!</definedName>
    <definedName name="TextRefCopy65" localSheetId="6">#REF!</definedName>
    <definedName name="TextRefCopy65">#REF!</definedName>
    <definedName name="TextRefCopy66" localSheetId="6">#REF!</definedName>
    <definedName name="TextRefCopy66">#REF!</definedName>
    <definedName name="TextRefCopy67" localSheetId="6">#REF!</definedName>
    <definedName name="TextRefCopy67">#REF!</definedName>
    <definedName name="TextRefCopy68" localSheetId="6">#REF!</definedName>
    <definedName name="TextRefCopy68">#REF!</definedName>
    <definedName name="TextRefCopy7" localSheetId="6">#REF!</definedName>
    <definedName name="TextRefCopy7">#REF!</definedName>
    <definedName name="TextRefCopy70" localSheetId="6">#REF!</definedName>
    <definedName name="TextRefCopy70">#REF!</definedName>
    <definedName name="TextRefCopy71" localSheetId="6">#REF!</definedName>
    <definedName name="TextRefCopy71">#REF!</definedName>
    <definedName name="TextRefCopy73" localSheetId="6">#REF!</definedName>
    <definedName name="TextRefCopy73">#REF!</definedName>
    <definedName name="TextRefCopy75" localSheetId="6">#REF!</definedName>
    <definedName name="TextRefCopy75">#REF!</definedName>
    <definedName name="TextRefCopy77" localSheetId="6">#REF!</definedName>
    <definedName name="TextRefCopy77">#REF!</definedName>
    <definedName name="TextRefCopy79" localSheetId="6">#REF!</definedName>
    <definedName name="TextRefCopy79">#REF!</definedName>
    <definedName name="TextRefCopy8" localSheetId="6">#REF!</definedName>
    <definedName name="TextRefCopy8">#REF!</definedName>
    <definedName name="TextRefCopy80" localSheetId="6">#REF!</definedName>
    <definedName name="TextRefCopy80">#REF!</definedName>
    <definedName name="TextRefCopy82" localSheetId="6">#REF!</definedName>
    <definedName name="TextRefCopy82">#REF!</definedName>
    <definedName name="TextRefCopy85" localSheetId="6">#REF!</definedName>
    <definedName name="TextRefCopy86" localSheetId="6">#REF!</definedName>
    <definedName name="TextRefCopy88" localSheetId="6">#REF!</definedName>
    <definedName name="TextRefCopy89" localSheetId="6">#REF!</definedName>
    <definedName name="TextRefCopy90" localSheetId="6">#REF!</definedName>
    <definedName name="TextRefCopy91" localSheetId="6">#REF!</definedName>
    <definedName name="TextRefCopy92" localSheetId="6">#REF!</definedName>
    <definedName name="TextRefCopy93" localSheetId="6">#REF!</definedName>
    <definedName name="TextRefCopy97" localSheetId="6">#REF!</definedName>
    <definedName name="TextRefCopy97">#REF!</definedName>
    <definedName name="TextRefCopy98">#REF!</definedName>
    <definedName name="TextRefCopyRangeCount" localSheetId="6" hidden="1">12</definedName>
    <definedName name="TextRefCopyRangeCount" hidden="1">1</definedName>
    <definedName name="Top_Stratum_Number" localSheetId="6">#REF!</definedName>
    <definedName name="Top_Stratum_Number">#REF!</definedName>
    <definedName name="Top_Stratum_Value" localSheetId="6">#REF!</definedName>
    <definedName name="Top_Stratum_Value">#REF!</definedName>
    <definedName name="Total_Amount">#REF!</definedName>
    <definedName name="Total_Number_Selections" localSheetId="6">#REF!</definedName>
    <definedName name="Total_Number_Selections">#REF!</definedName>
    <definedName name="tp" localSheetId="6">#REF!</definedName>
    <definedName name="tp">#REF!</definedName>
    <definedName name="Unidades" localSheetId="6">#REF!</definedName>
    <definedName name="Unidades">#REF!</definedName>
    <definedName name="URUGUAY" localSheetId="6">#REF!</definedName>
    <definedName name="URUGUAY">#REF!</definedName>
    <definedName name="vencidos">#REF!</definedName>
    <definedName name="vigencia" localSheetId="6">#REF!</definedName>
    <definedName name="vigencia">#REF!</definedName>
    <definedName name="vpphold">#REF!</definedName>
    <definedName name="VTADIAR" localSheetId="6">#REF!</definedName>
    <definedName name="VTADIAR">#REF!</definedName>
    <definedName name="VTO">#REF!</definedName>
    <definedName name="vtoañoc">#REF!</definedName>
    <definedName name="vtoañon">#REF!</definedName>
    <definedName name="vtoaños">#REF!</definedName>
    <definedName name="VTOSN">#REF!</definedName>
    <definedName name="WDSD" hidden="1">#REF!</definedName>
    <definedName name="wrn.Aging._.and._.Trend._.Analysis." localSheetId="2" hidden="1">{#N/A,#N/A,FALSE,"Aging Summary";#N/A,#N/A,FALSE,"Ratio Analysis";#N/A,#N/A,FALSE,"Test 120 Day Accts";#N/A,#N/A,FALSE,"Tickmarks"}</definedName>
    <definedName name="wrn.Aging._.and._.Trend._.Analysis." localSheetId="1" hidden="1">{#N/A,#N/A,FALSE,"Aging Summary";#N/A,#N/A,FALSE,"Ratio Analysis";#N/A,#N/A,FALSE,"Test 120 Day Accts";#N/A,#N/A,FALSE,"Tickmarks"}</definedName>
    <definedName name="wrn.Aging._.and._.Trend._.Analysis." localSheetId="3" hidden="1">{#N/A,#N/A,FALSE,"Aging Summary";#N/A,#N/A,FALSE,"Ratio Analysis";#N/A,#N/A,FALSE,"Test 120 Day Accts";#N/A,#N/A,FALSE,"Tickmarks"}</definedName>
    <definedName name="wrn.Aging._.and._.Trend._.Analysis." localSheetId="5" hidden="1">{#N/A,#N/A,FALSE,"Aging Summary";#N/A,#N/A,FALSE,"Ratio Analysis";#N/A,#N/A,FALSE,"Test 120 Day Accts";#N/A,#N/A,FALSE,"Tickmarks"}</definedName>
    <definedName name="wrn.Aging._.and._.Trend._.Analysis." localSheetId="8" hidden="1">{#N/A,#N/A,FALSE,"Aging Summary";#N/A,#N/A,FALSE,"Ratio Analysis";#N/A,#N/A,FALSE,"Test 120 Day Accts";#N/A,#N/A,FALSE,"Tickmarks"}</definedName>
    <definedName name="wrn.Aging._.and._.Trend._.Analysis." localSheetId="9" hidden="1">{#N/A,#N/A,FALSE,"Aging Summary";#N/A,#N/A,FALSE,"Ratio Analysis";#N/A,#N/A,FALSE,"Test 120 Day Accts";#N/A,#N/A,FALSE,"Tickmarks"}</definedName>
    <definedName name="wrn.Aging._.and._.Trend._.Analysis." localSheetId="10" hidden="1">{#N/A,#N/A,FALSE,"Aging Summary";#N/A,#N/A,FALSE,"Ratio Analysis";#N/A,#N/A,FALSE,"Test 120 Day Accts";#N/A,#N/A,FALSE,"Tickmarks"}</definedName>
    <definedName name="wrn.Aging._.and._.Trend._.Analysis." localSheetId="6" hidden="1">{#N/A,#N/A,FALSE,"Aging Summary";#N/A,#N/A,FALSE,"Ratio Analysis";#N/A,#N/A,FALSE,"Test 120 Day Accts";#N/A,#N/A,FALSE,"Tickmarks"}</definedName>
    <definedName name="wrn.Aging._.and._.Trend._.Analysis." hidden="1">{#N/A,#N/A,FALSE,"Aging Summary";#N/A,#N/A,FALSE,"Ratio Analysis";#N/A,#N/A,FALSE,"Test 120 Day Accts";#N/A,#N/A,FALSE,"Tickmarks"}</definedName>
    <definedName name="wrn.Volumen." localSheetId="2" hidden="1">{#N/A,#N/A,FALSE,"VOL"}</definedName>
    <definedName name="wrn.Volumen." localSheetId="1" hidden="1">{#N/A,#N/A,FALSE,"VOL"}</definedName>
    <definedName name="wrn.Volumen." localSheetId="3" hidden="1">{#N/A,#N/A,FALSE,"VOL"}</definedName>
    <definedName name="wrn.Volumen." localSheetId="5" hidden="1">{#N/A,#N/A,FALSE,"VOL"}</definedName>
    <definedName name="wrn.Volumen." localSheetId="8" hidden="1">{#N/A,#N/A,FALSE,"VOL"}</definedName>
    <definedName name="wrn.Volumen." localSheetId="9" hidden="1">{#N/A,#N/A,FALSE,"VOL"}</definedName>
    <definedName name="wrn.Volumen." localSheetId="10" hidden="1">{#N/A,#N/A,FALSE,"VOL"}</definedName>
    <definedName name="wrn.Volumen." localSheetId="6" hidden="1">{#N/A,#N/A,FALSE,"VOL"}</definedName>
    <definedName name="wrn.Volumen." hidden="1">{#N/A,#N/A,FALSE,"VOL"}</definedName>
    <definedName name="xdc">#REF!</definedName>
    <definedName name="XREF_COLUMN_1" hidden="1">#REF!</definedName>
    <definedName name="XREF_COLUMN_10" hidden="1">#REF!</definedName>
    <definedName name="XREF_COLUMN_11" localSheetId="6" hidden="1">'Variación del Activo Neto'!#REF!</definedName>
    <definedName name="XREF_COLUMN_12" localSheetId="6" hidden="1">'Variación del Activo Neto'!#REF!</definedName>
    <definedName name="XREF_COLUMN_12" hidden="1">#REF!</definedName>
    <definedName name="XREF_COLUMN_13" localSheetId="6" hidden="1">'Variación del Activo Neto'!#REF!</definedName>
    <definedName name="XREF_COLUMN_13" hidden="1">#REF!</definedName>
    <definedName name="XREF_COLUMN_14" localSheetId="6" hidden="1">'Variación del Activo Neto'!$P:$P</definedName>
    <definedName name="XREF_COLUMN_14" hidden="1">#REF!</definedName>
    <definedName name="XREF_COLUMN_15" localSheetId="6" hidden="1">#REF!</definedName>
    <definedName name="XREF_COLUMN_15" hidden="1">#REF!</definedName>
    <definedName name="XREF_COLUMN_17" localSheetId="6" hidden="1">#REF!</definedName>
    <definedName name="XREF_COLUMN_17" hidden="1">#REF!</definedName>
    <definedName name="XREF_COLUMN_2" hidden="1">#REF!</definedName>
    <definedName name="XREF_COLUMN_24" hidden="1">#REF!</definedName>
    <definedName name="XREF_COLUMN_4" localSheetId="6" hidden="1">#REF!</definedName>
    <definedName name="XREF_COLUMN_5" localSheetId="6" hidden="1">'Variación del Activo Neto'!$D:$D</definedName>
    <definedName name="XREF_COLUMN_7" hidden="1">#REF!</definedName>
    <definedName name="XREF_COLUMN_9" hidden="1">#REF!</definedName>
    <definedName name="XRefActiveRow" localSheetId="6" hidden="1">#REF!</definedName>
    <definedName name="XRefActiveRow" hidden="1">#REF!</definedName>
    <definedName name="XRefColumnsCount" localSheetId="6" hidden="1">14</definedName>
    <definedName name="XRefColumnsCount" hidden="1">2</definedName>
    <definedName name="XRefCopy1" localSheetId="6" hidden="1">#REF!</definedName>
    <definedName name="XRefCopy1" hidden="1">#REF!</definedName>
    <definedName name="XRefCopy10" localSheetId="6" hidden="1">#REF!</definedName>
    <definedName name="XRefCopy100" localSheetId="6" hidden="1">#REF!</definedName>
    <definedName name="XRefCopy100" hidden="1">#REF!</definedName>
    <definedName name="XRefCopy100Row" localSheetId="6" hidden="1">#REF!</definedName>
    <definedName name="XRefCopy100Row" hidden="1">#REF!</definedName>
    <definedName name="XRefCopy101" localSheetId="6" hidden="1">#REF!</definedName>
    <definedName name="XRefCopy101" hidden="1">#REF!</definedName>
    <definedName name="XRefCopy101Row" localSheetId="6" hidden="1">#REF!</definedName>
    <definedName name="XRefCopy101Row" hidden="1">#REF!</definedName>
    <definedName name="XRefCopy102" localSheetId="6" hidden="1">#REF!</definedName>
    <definedName name="XRefCopy102" hidden="1">#REF!</definedName>
    <definedName name="XRefCopy102Row" localSheetId="6" hidden="1">#REF!</definedName>
    <definedName name="XRefCopy102Row" hidden="1">#REF!</definedName>
    <definedName name="XRefCopy103" localSheetId="6" hidden="1">#REF!</definedName>
    <definedName name="XRefCopy103" hidden="1">#REF!</definedName>
    <definedName name="XRefCopy103Row" localSheetId="6" hidden="1">#REF!</definedName>
    <definedName name="XRefCopy103Row" hidden="1">#REF!</definedName>
    <definedName name="XRefCopy104" localSheetId="6" hidden="1">#REF!</definedName>
    <definedName name="XRefCopy104" hidden="1">#REF!</definedName>
    <definedName name="XRefCopy104Row" localSheetId="6" hidden="1">#REF!</definedName>
    <definedName name="XRefCopy104Row" hidden="1">#REF!</definedName>
    <definedName name="XRefCopy105" hidden="1">#REF!</definedName>
    <definedName name="XRefCopy105Row" localSheetId="6" hidden="1">#REF!</definedName>
    <definedName name="XRefCopy105Row" hidden="1">#REF!</definedName>
    <definedName name="XRefCopy106" hidden="1">#REF!</definedName>
    <definedName name="XRefCopy106Row" localSheetId="6" hidden="1">#REF!</definedName>
    <definedName name="XRefCopy106Row" hidden="1">#REF!</definedName>
    <definedName name="XRefCopy107" hidden="1">#REF!</definedName>
    <definedName name="XRefCopy107Row" localSheetId="6" hidden="1">#REF!</definedName>
    <definedName name="XRefCopy107Row" hidden="1">#REF!</definedName>
    <definedName name="XRefCopy108" hidden="1">#REF!</definedName>
    <definedName name="XRefCopy108Row" localSheetId="6" hidden="1">#REF!</definedName>
    <definedName name="XRefCopy108Row" hidden="1">#REF!</definedName>
    <definedName name="XRefCopy109" hidden="1">#REF!</definedName>
    <definedName name="XRefCopy109Row" localSheetId="6" hidden="1">#REF!</definedName>
    <definedName name="XRefCopy109Row" hidden="1">#REF!</definedName>
    <definedName name="XRefCopy10Row" localSheetId="6" hidden="1">#REF!</definedName>
    <definedName name="XRefCopy10Row" hidden="1">#REF!</definedName>
    <definedName name="XRefCopy11" localSheetId="6" hidden="1">#REF!</definedName>
    <definedName name="XRefCopy110Row" localSheetId="6" hidden="1">#REF!</definedName>
    <definedName name="XRefCopy110Row" hidden="1">#REF!</definedName>
    <definedName name="XRefCopy111Row" localSheetId="6" hidden="1">#REF!</definedName>
    <definedName name="XRefCopy111Row" hidden="1">#REF!</definedName>
    <definedName name="XRefCopy112" hidden="1">#REF!</definedName>
    <definedName name="XRefCopy112Row" localSheetId="6" hidden="1">#REF!</definedName>
    <definedName name="XRefCopy112Row" hidden="1">#REF!</definedName>
    <definedName name="XRefCopy113" hidden="1">#REF!</definedName>
    <definedName name="XRefCopy113Row" localSheetId="6" hidden="1">#REF!</definedName>
    <definedName name="XRefCopy113Row" hidden="1">#REF!</definedName>
    <definedName name="XRefCopy114" hidden="1">#REF!</definedName>
    <definedName name="XRefCopy114Row" localSheetId="6" hidden="1">#REF!</definedName>
    <definedName name="XRefCopy114Row" hidden="1">#REF!</definedName>
    <definedName name="XRefCopy115" hidden="1">#REF!</definedName>
    <definedName name="XRefCopy115Row" localSheetId="6" hidden="1">#REF!</definedName>
    <definedName name="XRefCopy115Row" hidden="1">#REF!</definedName>
    <definedName name="XRefCopy116" hidden="1">#REF!</definedName>
    <definedName name="XRefCopy116Row" localSheetId="6" hidden="1">#REF!</definedName>
    <definedName name="XRefCopy116Row" hidden="1">#REF!</definedName>
    <definedName name="XRefCopy117" hidden="1">#REF!</definedName>
    <definedName name="XRefCopy117Row" localSheetId="6" hidden="1">#REF!</definedName>
    <definedName name="XRefCopy117Row" hidden="1">#REF!</definedName>
    <definedName name="XRefCopy118" localSheetId="6" hidden="1">#REF!</definedName>
    <definedName name="XRefCopy118" hidden="1">#REF!</definedName>
    <definedName name="XRefCopy118Row" localSheetId="6" hidden="1">#REF!</definedName>
    <definedName name="XRefCopy118Row" hidden="1">#REF!</definedName>
    <definedName name="XRefCopy119" localSheetId="6" hidden="1">#REF!</definedName>
    <definedName name="XRefCopy119" hidden="1">#REF!</definedName>
    <definedName name="XRefCopy119Row" localSheetId="6" hidden="1">#REF!</definedName>
    <definedName name="XRefCopy119Row" hidden="1">#REF!</definedName>
    <definedName name="XRefCopy11Row" localSheetId="6" hidden="1">#REF!</definedName>
    <definedName name="XRefCopy11Row" hidden="1">#REF!</definedName>
    <definedName name="XRefCopy12" hidden="1">#REF!</definedName>
    <definedName name="XRefCopy120" localSheetId="6" hidden="1">#REF!</definedName>
    <definedName name="XRefCopy120" hidden="1">#REF!</definedName>
    <definedName name="XRefCopy120Row" localSheetId="6" hidden="1">#REF!</definedName>
    <definedName name="XRefCopy120Row" hidden="1">#REF!</definedName>
    <definedName name="XRefCopy121" localSheetId="6" hidden="1">#REF!</definedName>
    <definedName name="XRefCopy121" hidden="1">#REF!</definedName>
    <definedName name="XRefCopy121Row" localSheetId="6" hidden="1">#REF!</definedName>
    <definedName name="XRefCopy121Row" hidden="1">#REF!</definedName>
    <definedName name="XRefCopy122" localSheetId="6" hidden="1">#REF!</definedName>
    <definedName name="XRefCopy122" hidden="1">#REF!</definedName>
    <definedName name="XRefCopy122Row" localSheetId="6" hidden="1">#REF!</definedName>
    <definedName name="XRefCopy122Row" hidden="1">#REF!</definedName>
    <definedName name="XRefCopy123" hidden="1">#REF!</definedName>
    <definedName name="XRefCopy123Row" localSheetId="6" hidden="1">#REF!</definedName>
    <definedName name="XRefCopy123Row" hidden="1">#REF!</definedName>
    <definedName name="XRefCopy124" hidden="1">#REF!</definedName>
    <definedName name="XRefCopy124Row" localSheetId="6" hidden="1">#REF!</definedName>
    <definedName name="XRefCopy124Row" hidden="1">#REF!</definedName>
    <definedName name="XRefCopy125" hidden="1">#REF!</definedName>
    <definedName name="XRefCopy125Row" localSheetId="6" hidden="1">#REF!</definedName>
    <definedName name="XRefCopy125Row" hidden="1">#REF!</definedName>
    <definedName name="XRefCopy126" hidden="1">#REF!</definedName>
    <definedName name="XRefCopy126Row" localSheetId="6" hidden="1">#REF!</definedName>
    <definedName name="XRefCopy126Row" hidden="1">#REF!</definedName>
    <definedName name="XRefCopy127" hidden="1">#REF!</definedName>
    <definedName name="XRefCopy127Row" localSheetId="6" hidden="1">#REF!</definedName>
    <definedName name="XRefCopy127Row" hidden="1">#REF!</definedName>
    <definedName name="XRefCopy128" hidden="1">#REF!</definedName>
    <definedName name="XRefCopy129" hidden="1">#REF!</definedName>
    <definedName name="XRefCopy129Row" localSheetId="6" hidden="1">#REF!</definedName>
    <definedName name="XRefCopy129Row" hidden="1">#REF!</definedName>
    <definedName name="XRefCopy12Row" localSheetId="6" hidden="1">#REF!</definedName>
    <definedName name="XRefCopy12Row" hidden="1">#REF!</definedName>
    <definedName name="XRefCopy13" localSheetId="6" hidden="1">#REF!</definedName>
    <definedName name="XRefCopy130" hidden="1">#REF!</definedName>
    <definedName name="XRefCopy130Row" localSheetId="6" hidden="1">#REF!</definedName>
    <definedName name="XRefCopy130Row" hidden="1">#REF!</definedName>
    <definedName name="XRefCopy131" hidden="1">#REF!</definedName>
    <definedName name="XRefCopy131Row" localSheetId="6" hidden="1">#REF!</definedName>
    <definedName name="XRefCopy131Row" hidden="1">#REF!</definedName>
    <definedName name="XRefCopy132" localSheetId="6" hidden="1">#REF!</definedName>
    <definedName name="XRefCopy132" hidden="1">#REF!</definedName>
    <definedName name="XRefCopy132Row" localSheetId="6" hidden="1">#REF!</definedName>
    <definedName name="XRefCopy132Row" hidden="1">#REF!</definedName>
    <definedName name="XRefCopy133" localSheetId="6" hidden="1">#REF!</definedName>
    <definedName name="XRefCopy133" hidden="1">#REF!</definedName>
    <definedName name="XRefCopy133Row" localSheetId="6" hidden="1">#REF!</definedName>
    <definedName name="XRefCopy133Row" hidden="1">#REF!</definedName>
    <definedName name="XRefCopy134" hidden="1">#REF!</definedName>
    <definedName name="XRefCopy134Row" localSheetId="6" hidden="1">#REF!</definedName>
    <definedName name="XRefCopy134Row" hidden="1">#REF!</definedName>
    <definedName name="XRefCopy135" hidden="1">#REF!</definedName>
    <definedName name="XRefCopy135Row" localSheetId="6" hidden="1">#REF!</definedName>
    <definedName name="XRefCopy135Row" hidden="1">#REF!</definedName>
    <definedName name="XRefCopy136" hidden="1">#REF!</definedName>
    <definedName name="XRefCopy136Row" localSheetId="6" hidden="1">#REF!</definedName>
    <definedName name="XRefCopy136Row" hidden="1">#REF!</definedName>
    <definedName name="XRefCopy137" hidden="1">#REF!</definedName>
    <definedName name="XRefCopy137Row" localSheetId="6" hidden="1">#REF!</definedName>
    <definedName name="XRefCopy137Row" hidden="1">#REF!</definedName>
    <definedName name="XRefCopy138" hidden="1">#REF!</definedName>
    <definedName name="XRefCopy138Row" localSheetId="6" hidden="1">#REF!</definedName>
    <definedName name="XRefCopy138Row" hidden="1">#REF!</definedName>
    <definedName name="XRefCopy139" hidden="1">#REF!</definedName>
    <definedName name="XRefCopy139Row" localSheetId="6" hidden="1">#REF!</definedName>
    <definedName name="XRefCopy139Row" hidden="1">#REF!</definedName>
    <definedName name="XRefCopy13Row" localSheetId="6" hidden="1">#REF!</definedName>
    <definedName name="XRefCopy13Row" hidden="1">#REF!</definedName>
    <definedName name="XRefCopy140" hidden="1">#REF!</definedName>
    <definedName name="XRefCopy140Row" localSheetId="6" hidden="1">#REF!</definedName>
    <definedName name="XRefCopy140Row" hidden="1">#REF!</definedName>
    <definedName name="XRefCopy141Row" localSheetId="6" hidden="1">#REF!</definedName>
    <definedName name="XRefCopy141Row" hidden="1">#REF!</definedName>
    <definedName name="XRefCopy142" localSheetId="6" hidden="1">#REF!</definedName>
    <definedName name="XRefCopy142Row" localSheetId="6" hidden="1">#REF!</definedName>
    <definedName name="XRefCopy142Row" hidden="1">#REF!</definedName>
    <definedName name="XRefCopy143" localSheetId="6" hidden="1">#REF!</definedName>
    <definedName name="XRefCopy143Row" localSheetId="6" hidden="1">#REF!</definedName>
    <definedName name="XRefCopy143Row" hidden="1">#REF!</definedName>
    <definedName name="XRefCopy144Row" localSheetId="6" hidden="1">#REF!</definedName>
    <definedName name="XRefCopy144Row" hidden="1">#REF!</definedName>
    <definedName name="XRefCopy145Row" localSheetId="6" hidden="1">#REF!</definedName>
    <definedName name="XRefCopy145Row" hidden="1">#REF!</definedName>
    <definedName name="XRefCopy146" localSheetId="6" hidden="1">#REF!</definedName>
    <definedName name="XRefCopy146Row" localSheetId="6" hidden="1">#REF!</definedName>
    <definedName name="XRefCopy146Row" hidden="1">#REF!</definedName>
    <definedName name="XRefCopy147" localSheetId="6" hidden="1">#REF!</definedName>
    <definedName name="XRefCopy147Row" localSheetId="6" hidden="1">#REF!</definedName>
    <definedName name="XRefCopy147Row" hidden="1">#REF!</definedName>
    <definedName name="XRefCopy148" localSheetId="6" hidden="1">#REF!</definedName>
    <definedName name="XRefCopy148Row" localSheetId="6" hidden="1">#REF!</definedName>
    <definedName name="XRefCopy148Row" hidden="1">#REF!</definedName>
    <definedName name="XRefCopy149" localSheetId="6" hidden="1">#REF!</definedName>
    <definedName name="XRefCopy149" hidden="1">#REF!</definedName>
    <definedName name="XRefCopy149Row" localSheetId="6" hidden="1">#REF!</definedName>
    <definedName name="XRefCopy149Row" hidden="1">#REF!</definedName>
    <definedName name="XRefCopy14Row" hidden="1">#REF!</definedName>
    <definedName name="XRefCopy150" localSheetId="6" hidden="1">#REF!</definedName>
    <definedName name="XRefCopy150" hidden="1">#REF!</definedName>
    <definedName name="XRefCopy150Row" localSheetId="6" hidden="1">#REF!</definedName>
    <definedName name="XRefCopy150Row" hidden="1">#REF!</definedName>
    <definedName name="XRefCopy151" localSheetId="6" hidden="1">#REF!</definedName>
    <definedName name="XRefCopy151" hidden="1">#REF!</definedName>
    <definedName name="XRefCopy151Row" localSheetId="6" hidden="1">#REF!</definedName>
    <definedName name="XRefCopy151Row" hidden="1">#REF!</definedName>
    <definedName name="XRefCopy152" localSheetId="6" hidden="1">#REF!</definedName>
    <definedName name="XRefCopy152" hidden="1">#REF!</definedName>
    <definedName name="XRefCopy152Row" localSheetId="6" hidden="1">#REF!</definedName>
    <definedName name="XRefCopy152Row" hidden="1">#REF!</definedName>
    <definedName name="XRefCopy153" localSheetId="6" hidden="1">#REF!</definedName>
    <definedName name="XRefCopy153" hidden="1">#REF!</definedName>
    <definedName name="XRefCopy153Row" localSheetId="6" hidden="1">#REF!</definedName>
    <definedName name="XRefCopy153Row" hidden="1">#REF!</definedName>
    <definedName name="XRefCopy154" localSheetId="6" hidden="1">#REF!</definedName>
    <definedName name="XRefCopy154" hidden="1">#REF!</definedName>
    <definedName name="XRefCopy154Row" localSheetId="6" hidden="1">#REF!</definedName>
    <definedName name="XRefCopy154Row" hidden="1">#REF!</definedName>
    <definedName name="XRefCopy155" localSheetId="6" hidden="1">#REF!</definedName>
    <definedName name="XRefCopy155" hidden="1">#REF!</definedName>
    <definedName name="XRefCopy155Row" localSheetId="6" hidden="1">#REF!</definedName>
    <definedName name="XRefCopy155Row" hidden="1">#REF!</definedName>
    <definedName name="XRefCopy156" localSheetId="6" hidden="1">#REF!</definedName>
    <definedName name="XRefCopy156" hidden="1">#REF!</definedName>
    <definedName name="XRefCopy156Row" localSheetId="6" hidden="1">#REF!</definedName>
    <definedName name="XRefCopy156Row" hidden="1">#REF!</definedName>
    <definedName name="XRefCopy157" localSheetId="6" hidden="1">#REF!</definedName>
    <definedName name="XRefCopy157" hidden="1">#REF!</definedName>
    <definedName name="XRefCopy157Row" localSheetId="6" hidden="1">#REF!</definedName>
    <definedName name="XRefCopy157Row" hidden="1">#REF!</definedName>
    <definedName name="XRefCopy158" localSheetId="6" hidden="1">#REF!</definedName>
    <definedName name="XRefCopy158" hidden="1">#REF!</definedName>
    <definedName name="XRefCopy158Row" localSheetId="6" hidden="1">#REF!</definedName>
    <definedName name="XRefCopy158Row" hidden="1">#REF!</definedName>
    <definedName name="XRefCopy159" localSheetId="6" hidden="1">#REF!</definedName>
    <definedName name="XRefCopy159" hidden="1">#REF!</definedName>
    <definedName name="XRefCopy159Row" localSheetId="6" hidden="1">#REF!</definedName>
    <definedName name="XRefCopy159Row" hidden="1">#REF!</definedName>
    <definedName name="XRefCopy15Row" localSheetId="6" hidden="1">#REF!</definedName>
    <definedName name="XRefCopy160" localSheetId="6" hidden="1">#REF!</definedName>
    <definedName name="XRefCopy160" hidden="1">#REF!</definedName>
    <definedName name="XRefCopy160Row" localSheetId="6" hidden="1">#REF!</definedName>
    <definedName name="XRefCopy160Row" hidden="1">#REF!</definedName>
    <definedName name="XRefCopy161" localSheetId="6" hidden="1">#REF!</definedName>
    <definedName name="XRefCopy161" hidden="1">#REF!</definedName>
    <definedName name="XRefCopy161Row" localSheetId="6" hidden="1">#REF!</definedName>
    <definedName name="XRefCopy161Row" hidden="1">#REF!</definedName>
    <definedName name="XRefCopy162" localSheetId="6" hidden="1">#REF!</definedName>
    <definedName name="XRefCopy162" hidden="1">#REF!</definedName>
    <definedName name="XRefCopy162Row" localSheetId="6" hidden="1">#REF!</definedName>
    <definedName name="XRefCopy162Row" hidden="1">#REF!</definedName>
    <definedName name="XRefCopy163" localSheetId="6" hidden="1">#REF!</definedName>
    <definedName name="XRefCopy163" hidden="1">#REF!</definedName>
    <definedName name="XRefCopy163Row" localSheetId="6" hidden="1">#REF!</definedName>
    <definedName name="XRefCopy163Row" hidden="1">#REF!</definedName>
    <definedName name="XRefCopy164" localSheetId="6" hidden="1">#REF!</definedName>
    <definedName name="XRefCopy164" hidden="1">#REF!</definedName>
    <definedName name="XRefCopy164Row" localSheetId="6" hidden="1">#REF!</definedName>
    <definedName name="XRefCopy164Row" hidden="1">#REF!</definedName>
    <definedName name="XRefCopy165" localSheetId="6" hidden="1">#REF!</definedName>
    <definedName name="XRefCopy165" hidden="1">#REF!</definedName>
    <definedName name="XRefCopy165Row" hidden="1">#REF!</definedName>
    <definedName name="XRefCopy166" localSheetId="6" hidden="1">#REF!</definedName>
    <definedName name="XRefCopy166" hidden="1">#REF!</definedName>
    <definedName name="XRefCopy166Row" hidden="1">#REF!</definedName>
    <definedName name="XRefCopy167" localSheetId="6" hidden="1">#REF!</definedName>
    <definedName name="XRefCopy167" hidden="1">#REF!</definedName>
    <definedName name="XRefCopy167Row" hidden="1">#REF!</definedName>
    <definedName name="XRefCopy168" hidden="1">#REF!</definedName>
    <definedName name="XRefCopy168Row" hidden="1">#REF!</definedName>
    <definedName name="XRefCopy169" hidden="1">#REF!</definedName>
    <definedName name="XRefCopy169Row" hidden="1">#REF!</definedName>
    <definedName name="XRefCopy16Row" localSheetId="6" hidden="1">#REF!</definedName>
    <definedName name="XRefCopy16Row" hidden="1">#REF!</definedName>
    <definedName name="XRefCopy17" hidden="1">#REF!</definedName>
    <definedName name="XRefCopy170" hidden="1">#REF!</definedName>
    <definedName name="XRefCopy170Row" hidden="1">#REF!</definedName>
    <definedName name="XRefCopy171" hidden="1">#REF!</definedName>
    <definedName name="XRefCopy171Row" hidden="1">#REF!</definedName>
    <definedName name="XRefCopy172" hidden="1">#REF!</definedName>
    <definedName name="XRefCopy172Row" hidden="1">#REF!</definedName>
    <definedName name="XRefCopy173" hidden="1">#REF!</definedName>
    <definedName name="XRefCopy173Row" hidden="1">#REF!</definedName>
    <definedName name="XRefCopy174" hidden="1">#REF!</definedName>
    <definedName name="XRefCopy174Row" hidden="1">#REF!</definedName>
    <definedName name="XRefCopy175" hidden="1">#REF!</definedName>
    <definedName name="XRefCopy175Row" hidden="1">#REF!</definedName>
    <definedName name="XRefCopy176" hidden="1">#REF!</definedName>
    <definedName name="XRefCopy176Row" hidden="1">#REF!</definedName>
    <definedName name="XRefCopy177" hidden="1">#REF!</definedName>
    <definedName name="XRefCopy177Row" hidden="1">#REF!</definedName>
    <definedName name="XRefCopy178" hidden="1">#REF!</definedName>
    <definedName name="XRefCopy178Row" hidden="1">#REF!</definedName>
    <definedName name="XRefCopy179" hidden="1">#REF!</definedName>
    <definedName name="XRefCopy179Row" hidden="1">#REF!</definedName>
    <definedName name="XRefCopy17Row" localSheetId="6" hidden="1">#REF!</definedName>
    <definedName name="XRefCopy17Row" hidden="1">#REF!</definedName>
    <definedName name="XRefCopy180" hidden="1">#REF!</definedName>
    <definedName name="XRefCopy180Row" hidden="1">#REF!</definedName>
    <definedName name="XRefCopy181" hidden="1">#REF!</definedName>
    <definedName name="XRefCopy181Row" hidden="1">#REF!</definedName>
    <definedName name="XRefCopy182" hidden="1">#REF!</definedName>
    <definedName name="XRefCopy182Row" hidden="1">#REF!</definedName>
    <definedName name="XRefCopy183" hidden="1">#REF!</definedName>
    <definedName name="XRefCopy183Row" hidden="1">#REF!</definedName>
    <definedName name="XRefCopy184" hidden="1">#REF!</definedName>
    <definedName name="XRefCopy184Row" hidden="1">#REF!</definedName>
    <definedName name="XRefCopy185" hidden="1">#REF!</definedName>
    <definedName name="XRefCopy185Row" hidden="1">#REF!</definedName>
    <definedName name="XRefCopy186" hidden="1">#REF!</definedName>
    <definedName name="XRefCopy186Row" hidden="1">#REF!</definedName>
    <definedName name="XRefCopy187" hidden="1">#REF!</definedName>
    <definedName name="XRefCopy187Row" hidden="1">#REF!</definedName>
    <definedName name="XRefCopy188" hidden="1">#REF!</definedName>
    <definedName name="XRefCopy188Row" hidden="1">#REF!</definedName>
    <definedName name="XRefCopy189" hidden="1">#REF!</definedName>
    <definedName name="XRefCopy189Row" hidden="1">#REF!</definedName>
    <definedName name="XRefCopy18Row" localSheetId="6" hidden="1">#REF!</definedName>
    <definedName name="XRefCopy190" hidden="1">#REF!</definedName>
    <definedName name="XRefCopy190Row" hidden="1">#REF!</definedName>
    <definedName name="XRefCopy191" hidden="1">#REF!</definedName>
    <definedName name="XRefCopy191Row" hidden="1">#REF!</definedName>
    <definedName name="XRefCopy192" hidden="1">#REF!</definedName>
    <definedName name="XRefCopy192Row" hidden="1">#REF!</definedName>
    <definedName name="XRefCopy193" hidden="1">#REF!</definedName>
    <definedName name="XRefCopy193Row" hidden="1">#REF!</definedName>
    <definedName name="XRefCopy194" hidden="1">#REF!</definedName>
    <definedName name="XRefCopy194Row" hidden="1">#REF!</definedName>
    <definedName name="XRefCopy195" hidden="1">#REF!</definedName>
    <definedName name="XRefCopy195Row" hidden="1">#REF!</definedName>
    <definedName name="XRefCopy196" hidden="1">#REF!</definedName>
    <definedName name="XRefCopy196Row" hidden="1">#REF!</definedName>
    <definedName name="XRefCopy197" hidden="1">#REF!</definedName>
    <definedName name="XRefCopy197Row" hidden="1">#REF!</definedName>
    <definedName name="XRefCopy198" hidden="1">#REF!</definedName>
    <definedName name="XRefCopy198Row" hidden="1">#REF!</definedName>
    <definedName name="XRefCopy199" hidden="1">#REF!</definedName>
    <definedName name="XRefCopy199Row" hidden="1">#REF!</definedName>
    <definedName name="XRefCopy19Row" localSheetId="6" hidden="1">#REF!</definedName>
    <definedName name="XRefCopy19Row" hidden="1">#REF!</definedName>
    <definedName name="XRefCopy1Row" localSheetId="6" hidden="1">#REF!</definedName>
    <definedName name="XRefCopy1Row" hidden="1">#REF!</definedName>
    <definedName name="XRefCopy2" localSheetId="6" hidden="1">#REF!</definedName>
    <definedName name="XRefCopy2" hidden="1">#REF!</definedName>
    <definedName name="XRefCopy20" localSheetId="6" hidden="1">#REF!</definedName>
    <definedName name="XRefCopy200" hidden="1">#REF!</definedName>
    <definedName name="XRefCopy200Row" hidden="1">#REF!</definedName>
    <definedName name="XRefCopy201" hidden="1">#REF!</definedName>
    <definedName name="XRefCopy201Row" hidden="1">#REF!</definedName>
    <definedName name="XRefCopy202" hidden="1">#REF!</definedName>
    <definedName name="XRefCopy202Row" hidden="1">#REF!</definedName>
    <definedName name="XRefCopy203" hidden="1">#REF!</definedName>
    <definedName name="XRefCopy203Row" hidden="1">#REF!</definedName>
    <definedName name="XRefCopy204" hidden="1">#REF!</definedName>
    <definedName name="XRefCopy204Row" hidden="1">#REF!</definedName>
    <definedName name="XRefCopy205" hidden="1">#REF!</definedName>
    <definedName name="XRefCopy205Row" hidden="1">#REF!</definedName>
    <definedName name="XRefCopy206" hidden="1">#REF!</definedName>
    <definedName name="XRefCopy206Row" hidden="1">#REF!</definedName>
    <definedName name="XRefCopy207" hidden="1">#REF!</definedName>
    <definedName name="XRefCopy207Row" hidden="1">#REF!</definedName>
    <definedName name="XRefCopy208" hidden="1">#REF!</definedName>
    <definedName name="XRefCopy208Row" hidden="1">#REF!</definedName>
    <definedName name="XRefCopy209" hidden="1">#REF!</definedName>
    <definedName name="XRefCopy209Row" hidden="1">#REF!</definedName>
    <definedName name="XRefCopy20Row" localSheetId="6" hidden="1">#REF!</definedName>
    <definedName name="XRefCopy20Row" hidden="1">#REF!</definedName>
    <definedName name="XRefCopy210" hidden="1">#REF!</definedName>
    <definedName name="XRefCopy210Row" hidden="1">#REF!</definedName>
    <definedName name="XRefCopy211" hidden="1">#REF!</definedName>
    <definedName name="XRefCopy211Row" hidden="1">#REF!</definedName>
    <definedName name="XRefCopy212" hidden="1">#REF!</definedName>
    <definedName name="XRefCopy212Row" hidden="1">#REF!</definedName>
    <definedName name="XRefCopy213" hidden="1">#REF!</definedName>
    <definedName name="XRefCopy213Row" hidden="1">#REF!</definedName>
    <definedName name="XRefCopy214" hidden="1">#REF!</definedName>
    <definedName name="XRefCopy214Row" hidden="1">#REF!</definedName>
    <definedName name="XRefCopy215" hidden="1">#REF!</definedName>
    <definedName name="XRefCopy215Row" hidden="1">#REF!</definedName>
    <definedName name="XRefCopy216" hidden="1">#REF!</definedName>
    <definedName name="XRefCopy216Row" hidden="1">#REF!</definedName>
    <definedName name="XRefCopy217" hidden="1">#REF!</definedName>
    <definedName name="XRefCopy217Row" hidden="1">#REF!</definedName>
    <definedName name="XRefCopy218" hidden="1">#REF!</definedName>
    <definedName name="XRefCopy218Row" hidden="1">#REF!</definedName>
    <definedName name="XRefCopy219" hidden="1">#REF!</definedName>
    <definedName name="XRefCopy219Row" hidden="1">#REF!</definedName>
    <definedName name="XRefCopy21Row" localSheetId="6" hidden="1">#REF!</definedName>
    <definedName name="XRefCopy21Row" hidden="1">#REF!</definedName>
    <definedName name="XRefCopy220" hidden="1">#REF!</definedName>
    <definedName name="XRefCopy220Row" hidden="1">#REF!</definedName>
    <definedName name="XRefCopy221" hidden="1">#REF!</definedName>
    <definedName name="XRefCopy221Row" hidden="1">#REF!</definedName>
    <definedName name="XRefCopy222" hidden="1">#REF!</definedName>
    <definedName name="XRefCopy222Row" hidden="1">#REF!</definedName>
    <definedName name="XRefCopy223" hidden="1">#REF!</definedName>
    <definedName name="XRefCopy224" hidden="1">#REF!</definedName>
    <definedName name="XRefCopy224Row" hidden="1">#REF!</definedName>
    <definedName name="XRefCopy225" hidden="1">#REF!</definedName>
    <definedName name="XRefCopy225Row" hidden="1">#REF!</definedName>
    <definedName name="XRefCopy226" hidden="1">#REF!</definedName>
    <definedName name="XRefCopy226Row" hidden="1">#REF!</definedName>
    <definedName name="XRefCopy227" hidden="1">#REF!</definedName>
    <definedName name="XRefCopy227Row" hidden="1">#REF!</definedName>
    <definedName name="XRefCopy228" hidden="1">#REF!</definedName>
    <definedName name="XRefCopy228Row" hidden="1">#REF!</definedName>
    <definedName name="XRefCopy229" hidden="1">#REF!</definedName>
    <definedName name="XRefCopy229Row" hidden="1">#REF!</definedName>
    <definedName name="XRefCopy22Row" localSheetId="6" hidden="1">#REF!</definedName>
    <definedName name="XRefCopy22Row" hidden="1">#REF!</definedName>
    <definedName name="XRefCopy230" hidden="1">#REF!</definedName>
    <definedName name="XRefCopy230Row" hidden="1">#REF!</definedName>
    <definedName name="XRefCopy231" hidden="1">#REF!</definedName>
    <definedName name="XRefCopy231Row" hidden="1">#REF!</definedName>
    <definedName name="XRefCopy232" hidden="1">#REF!</definedName>
    <definedName name="XRefCopy232Row" hidden="1">#REF!</definedName>
    <definedName name="XRefCopy233" hidden="1">#REF!</definedName>
    <definedName name="XRefCopy233Row" hidden="1">#REF!</definedName>
    <definedName name="XRefCopy234" hidden="1">#REF!</definedName>
    <definedName name="XRefCopy234Row" hidden="1">#REF!</definedName>
    <definedName name="XRefCopy235" hidden="1">#REF!</definedName>
    <definedName name="XRefCopy235Row" hidden="1">#REF!</definedName>
    <definedName name="XRefCopy236" hidden="1">#REF!</definedName>
    <definedName name="XRefCopy236Row" hidden="1">#REF!</definedName>
    <definedName name="XRefCopy237" hidden="1">#REF!</definedName>
    <definedName name="XRefCopy237Row" hidden="1">#REF!</definedName>
    <definedName name="XRefCopy238" hidden="1">#REF!</definedName>
    <definedName name="XRefCopy238Row" hidden="1">#REF!</definedName>
    <definedName name="XRefCopy239" hidden="1">#REF!</definedName>
    <definedName name="XRefCopy239Row" hidden="1">#REF!</definedName>
    <definedName name="XRefCopy23Row" localSheetId="6" hidden="1">#REF!</definedName>
    <definedName name="XRefCopy23Row" hidden="1">#REF!</definedName>
    <definedName name="XRefCopy240" hidden="1">#REF!</definedName>
    <definedName name="XRefCopy240Row" hidden="1">#REF!</definedName>
    <definedName name="XRefCopy241" hidden="1">#REF!</definedName>
    <definedName name="XRefCopy241Row" hidden="1">#REF!</definedName>
    <definedName name="XRefCopy242" hidden="1">#REF!</definedName>
    <definedName name="XRefCopy242Row" hidden="1">#REF!</definedName>
    <definedName name="XRefCopy243" hidden="1">#REF!</definedName>
    <definedName name="XRefCopy243Row" hidden="1">#REF!</definedName>
    <definedName name="XRefCopy244" hidden="1">#REF!</definedName>
    <definedName name="XRefCopy244Row" hidden="1">#REF!</definedName>
    <definedName name="XRefCopy245" hidden="1">#REF!</definedName>
    <definedName name="XRefCopy245Row" hidden="1">#REF!</definedName>
    <definedName name="XRefCopy246" hidden="1">#REF!</definedName>
    <definedName name="XRefCopy246Row" hidden="1">#REF!</definedName>
    <definedName name="XRefCopy247" hidden="1">#REF!</definedName>
    <definedName name="XRefCopy247Row" hidden="1">#REF!</definedName>
    <definedName name="XRefCopy248" hidden="1">#REF!</definedName>
    <definedName name="XRefCopy248Row" hidden="1">#REF!</definedName>
    <definedName name="XRefCopy249" hidden="1">#REF!</definedName>
    <definedName name="XRefCopy249Row" hidden="1">#REF!</definedName>
    <definedName name="XRefCopy24Row" localSheetId="6" hidden="1">#REF!</definedName>
    <definedName name="XRefCopy24Row" hidden="1">#REF!</definedName>
    <definedName name="XRefCopy250" hidden="1">#REF!</definedName>
    <definedName name="XRefCopy250Row" hidden="1">#REF!</definedName>
    <definedName name="XRefCopy251" hidden="1">#REF!</definedName>
    <definedName name="XRefCopy251Row" hidden="1">#REF!</definedName>
    <definedName name="XRefCopy252" hidden="1">#REF!</definedName>
    <definedName name="XRefCopy252Row" hidden="1">#REF!</definedName>
    <definedName name="XRefCopy253" hidden="1">#REF!</definedName>
    <definedName name="XRefCopy253Row" hidden="1">#REF!</definedName>
    <definedName name="XRefCopy254" hidden="1">#REF!</definedName>
    <definedName name="XRefCopy254Row" hidden="1">#REF!</definedName>
    <definedName name="XRefCopy255" hidden="1">#REF!</definedName>
    <definedName name="XRefCopy255Row" hidden="1">#REF!</definedName>
    <definedName name="XRefCopy256" hidden="1">#REF!</definedName>
    <definedName name="XRefCopy256Row" hidden="1">#REF!</definedName>
    <definedName name="XRefCopy257" hidden="1">#REF!</definedName>
    <definedName name="XRefCopy257Row" hidden="1">#REF!</definedName>
    <definedName name="XRefCopy258" hidden="1">#REF!</definedName>
    <definedName name="XRefCopy258Row" hidden="1">#REF!</definedName>
    <definedName name="XRefCopy259" hidden="1">#REF!</definedName>
    <definedName name="XRefCopy259Row" hidden="1">#REF!</definedName>
    <definedName name="XRefCopy25Row" localSheetId="6" hidden="1">#REF!</definedName>
    <definedName name="XRefCopy25Row" hidden="1">#REF!</definedName>
    <definedName name="XRefCopy260" hidden="1">#REF!</definedName>
    <definedName name="XRefCopy260Row" hidden="1">#REF!</definedName>
    <definedName name="XRefCopy261" hidden="1">#REF!</definedName>
    <definedName name="XRefCopy261Row" hidden="1">#REF!</definedName>
    <definedName name="XRefCopy262" hidden="1">#REF!</definedName>
    <definedName name="XRefCopy262Row" hidden="1">#REF!</definedName>
    <definedName name="XRefCopy263" hidden="1">#REF!</definedName>
    <definedName name="XRefCopy263Row" hidden="1">#REF!</definedName>
    <definedName name="XRefCopy264" hidden="1">#REF!</definedName>
    <definedName name="XRefCopy264Row" hidden="1">#REF!</definedName>
    <definedName name="XRefCopy265" hidden="1">#REF!</definedName>
    <definedName name="XRefCopy265Row" hidden="1">#REF!</definedName>
    <definedName name="XRefCopy266" hidden="1">#REF!</definedName>
    <definedName name="XRefCopy266Row" hidden="1">#REF!</definedName>
    <definedName name="XRefCopy267" hidden="1">#REF!</definedName>
    <definedName name="XRefCopy267Row" hidden="1">#REF!</definedName>
    <definedName name="XRefCopy268" hidden="1">#REF!</definedName>
    <definedName name="XRefCopy268Row" hidden="1">#REF!</definedName>
    <definedName name="XRefCopy269" hidden="1">#REF!</definedName>
    <definedName name="XRefCopy269Row" hidden="1">#REF!</definedName>
    <definedName name="XRefCopy26Row" localSheetId="6" hidden="1">#REF!</definedName>
    <definedName name="XRefCopy26Row" hidden="1">#REF!</definedName>
    <definedName name="XRefCopy270" hidden="1">#REF!</definedName>
    <definedName name="XRefCopy270Row" hidden="1">#REF!</definedName>
    <definedName name="XRefCopy271" hidden="1">#REF!</definedName>
    <definedName name="XRefCopy271Row" hidden="1">#REF!</definedName>
    <definedName name="XRefCopy272" hidden="1">#REF!</definedName>
    <definedName name="XRefCopy272Row" hidden="1">#REF!</definedName>
    <definedName name="XRefCopy273" hidden="1">#REF!</definedName>
    <definedName name="XRefCopy273Row" hidden="1">#REF!</definedName>
    <definedName name="XRefCopy274" hidden="1">#REF!</definedName>
    <definedName name="XRefCopy274Row" hidden="1">#REF!</definedName>
    <definedName name="XRefCopy275" hidden="1">#REF!</definedName>
    <definedName name="XRefCopy275Row" hidden="1">#REF!</definedName>
    <definedName name="XRefCopy276" hidden="1">#REF!</definedName>
    <definedName name="XRefCopy276Row" hidden="1">#REF!</definedName>
    <definedName name="XRefCopy277" hidden="1">#REF!</definedName>
    <definedName name="XRefCopy277Row" hidden="1">#REF!</definedName>
    <definedName name="XRefCopy278" hidden="1">#REF!</definedName>
    <definedName name="XRefCopy278Row" hidden="1">#REF!</definedName>
    <definedName name="XRefCopy279" hidden="1">#REF!</definedName>
    <definedName name="XRefCopy279Row" hidden="1">#REF!</definedName>
    <definedName name="XRefCopy27Row" localSheetId="6" hidden="1">#REF!</definedName>
    <definedName name="XRefCopy27Row" hidden="1">#REF!</definedName>
    <definedName name="XRefCopy280" hidden="1">#REF!</definedName>
    <definedName name="XRefCopy280Row" hidden="1">#REF!</definedName>
    <definedName name="XRefCopy281" hidden="1">#REF!</definedName>
    <definedName name="XRefCopy281Row" hidden="1">#REF!</definedName>
    <definedName name="XRefCopy282" hidden="1">#REF!</definedName>
    <definedName name="XRefCopy282Row" hidden="1">#REF!</definedName>
    <definedName name="XRefCopy283" hidden="1">#REF!</definedName>
    <definedName name="XRefCopy283Row" hidden="1">#REF!</definedName>
    <definedName name="XRefCopy284" hidden="1">#REF!</definedName>
    <definedName name="XRefCopy284Row" hidden="1">#REF!</definedName>
    <definedName name="XRefCopy285" hidden="1">#REF!</definedName>
    <definedName name="XRefCopy285Row" hidden="1">#REF!</definedName>
    <definedName name="XRefCopy286" hidden="1">#REF!</definedName>
    <definedName name="XRefCopy286Row" hidden="1">#REF!</definedName>
    <definedName name="XRefCopy287" hidden="1">#REF!</definedName>
    <definedName name="XRefCopy287Row" hidden="1">#REF!</definedName>
    <definedName name="XRefCopy288" hidden="1">#REF!</definedName>
    <definedName name="XRefCopy288Row" hidden="1">#REF!</definedName>
    <definedName name="XRefCopy289" hidden="1">#REF!</definedName>
    <definedName name="XRefCopy289Row" hidden="1">#REF!</definedName>
    <definedName name="XRefCopy28Row" localSheetId="6" hidden="1">#REF!</definedName>
    <definedName name="XRefCopy28Row" hidden="1">#REF!</definedName>
    <definedName name="XRefCopy290" hidden="1">#REF!</definedName>
    <definedName name="XRefCopy290Row" hidden="1">#REF!</definedName>
    <definedName name="XRefCopy291" hidden="1">#REF!</definedName>
    <definedName name="XRefCopy291Row" hidden="1">#REF!</definedName>
    <definedName name="XRefCopy292" hidden="1">#REF!</definedName>
    <definedName name="XRefCopy292Row" hidden="1">#REF!</definedName>
    <definedName name="XRefCopy29Row" localSheetId="6" hidden="1">#REF!</definedName>
    <definedName name="XRefCopy29Row" hidden="1">#REF!</definedName>
    <definedName name="XRefCopy2Row" localSheetId="6" hidden="1">#REF!</definedName>
    <definedName name="XRefCopy2Row" hidden="1">#REF!</definedName>
    <definedName name="XRefCopy30Row" localSheetId="6" hidden="1">#REF!</definedName>
    <definedName name="XRefCopy30Row" hidden="1">#REF!</definedName>
    <definedName name="XRefCopy31Row" localSheetId="6" hidden="1">#REF!</definedName>
    <definedName name="XRefCopy31Row" hidden="1">#REF!</definedName>
    <definedName name="XRefCopy32Row" localSheetId="6" hidden="1">#REF!</definedName>
    <definedName name="XRefCopy32Row" hidden="1">#REF!</definedName>
    <definedName name="XRefCopy33Row" localSheetId="6" hidden="1">#REF!</definedName>
    <definedName name="XRefCopy33Row" hidden="1">#REF!</definedName>
    <definedName name="XRefCopy34Row" localSheetId="6" hidden="1">#REF!</definedName>
    <definedName name="XRefCopy34Row" hidden="1">#REF!</definedName>
    <definedName name="XRefCopy35Row" localSheetId="6" hidden="1">#REF!</definedName>
    <definedName name="XRefCopy35Row" hidden="1">#REF!</definedName>
    <definedName name="XRefCopy36Row" localSheetId="6" hidden="1">#REF!</definedName>
    <definedName name="XRefCopy36Row" hidden="1">#REF!</definedName>
    <definedName name="XRefCopy37Row" localSheetId="6" hidden="1">#REF!</definedName>
    <definedName name="XRefCopy37Row" hidden="1">#REF!</definedName>
    <definedName name="XRefCopy38Row" localSheetId="6" hidden="1">#REF!</definedName>
    <definedName name="XRefCopy38Row" hidden="1">#REF!</definedName>
    <definedName name="XRefCopy39Row" localSheetId="6" hidden="1">#REF!</definedName>
    <definedName name="XRefCopy39Row" hidden="1">#REF!</definedName>
    <definedName name="XRefCopy3Row" localSheetId="6" hidden="1">#REF!</definedName>
    <definedName name="XRefCopy40Row" localSheetId="6" hidden="1">#REF!</definedName>
    <definedName name="XRefCopy40Row" hidden="1">#REF!</definedName>
    <definedName name="XRefCopy41Row" localSheetId="6" hidden="1">#REF!</definedName>
    <definedName name="XRefCopy41Row" hidden="1">#REF!</definedName>
    <definedName name="XRefCopy42Row" localSheetId="6" hidden="1">#REF!</definedName>
    <definedName name="XRefCopy42Row" hidden="1">#REF!</definedName>
    <definedName name="XRefCopy43Row" localSheetId="6" hidden="1">#REF!</definedName>
    <definedName name="XRefCopy43Row" hidden="1">#REF!</definedName>
    <definedName name="XRefCopy44Row" localSheetId="6" hidden="1">#REF!</definedName>
    <definedName name="XRefCopy44Row" hidden="1">#REF!</definedName>
    <definedName name="XRefCopy45Row" localSheetId="6" hidden="1">#REF!</definedName>
    <definedName name="XRefCopy45Row" hidden="1">#REF!</definedName>
    <definedName name="XRefCopy46Row" localSheetId="6" hidden="1">#REF!</definedName>
    <definedName name="XRefCopy46Row" hidden="1">#REF!</definedName>
    <definedName name="XRefCopy47Row" localSheetId="6" hidden="1">#REF!</definedName>
    <definedName name="XRefCopy47Row" hidden="1">#REF!</definedName>
    <definedName name="XRefCopy48Row" localSheetId="6" hidden="1">#REF!</definedName>
    <definedName name="XRefCopy48Row" hidden="1">#REF!</definedName>
    <definedName name="XRefCopy49Row" localSheetId="6" hidden="1">#REF!</definedName>
    <definedName name="XRefCopy49Row" hidden="1">#REF!</definedName>
    <definedName name="XRefCopy4Row" localSheetId="6" hidden="1">#REF!</definedName>
    <definedName name="XRefCopy50Row" localSheetId="6" hidden="1">#REF!</definedName>
    <definedName name="XRefCopy50Row" hidden="1">#REF!</definedName>
    <definedName name="XRefCopy51Row" localSheetId="6" hidden="1">#REF!</definedName>
    <definedName name="XRefCopy51Row" hidden="1">#REF!</definedName>
    <definedName name="XRefCopy52Row" localSheetId="6" hidden="1">#REF!</definedName>
    <definedName name="XRefCopy52Row" hidden="1">#REF!</definedName>
    <definedName name="XRefCopy53" localSheetId="6" hidden="1">#REF!</definedName>
    <definedName name="XRefCopy53" hidden="1">#REF!</definedName>
    <definedName name="XRefCopy53Row" localSheetId="6" hidden="1">#REF!</definedName>
    <definedName name="XRefCopy53Row" hidden="1">#REF!</definedName>
    <definedName name="XRefCopy54" hidden="1">#REF!</definedName>
    <definedName name="XRefCopy54Row" localSheetId="6" hidden="1">#REF!</definedName>
    <definedName name="XRefCopy54Row" hidden="1">#REF!</definedName>
    <definedName name="XRefCopy55" hidden="1">#REF!</definedName>
    <definedName name="XRefCopy55Row" localSheetId="6" hidden="1">#REF!</definedName>
    <definedName name="XRefCopy55Row" hidden="1">#REF!</definedName>
    <definedName name="XRefCopy56" hidden="1">#REF!</definedName>
    <definedName name="XRefCopy56Row" localSheetId="6" hidden="1">#REF!</definedName>
    <definedName name="XRefCopy56Row" hidden="1">#REF!</definedName>
    <definedName name="XRefCopy57" hidden="1">#REF!</definedName>
    <definedName name="XRefCopy57Row" localSheetId="6" hidden="1">#REF!</definedName>
    <definedName name="XRefCopy57Row" hidden="1">#REF!</definedName>
    <definedName name="XRefCopy58" hidden="1">#REF!</definedName>
    <definedName name="XRefCopy58Row" localSheetId="6" hidden="1">#REF!</definedName>
    <definedName name="XRefCopy58Row" hidden="1">#REF!</definedName>
    <definedName name="XRefCopy59" hidden="1">#REF!</definedName>
    <definedName name="XRefCopy59Row" localSheetId="6" hidden="1">#REF!</definedName>
    <definedName name="XRefCopy59Row" hidden="1">#REF!</definedName>
    <definedName name="XRefCopy60" hidden="1">#REF!</definedName>
    <definedName name="XRefCopy60Row" localSheetId="6" hidden="1">#REF!</definedName>
    <definedName name="XRefCopy60Row" hidden="1">#REF!</definedName>
    <definedName name="XRefCopy61" hidden="1">#REF!</definedName>
    <definedName name="XRefCopy61Row" localSheetId="6" hidden="1">#REF!</definedName>
    <definedName name="XRefCopy61Row" hidden="1">#REF!</definedName>
    <definedName name="XRefCopy62" hidden="1">#REF!</definedName>
    <definedName name="XRefCopy62Row" localSheetId="6" hidden="1">#REF!</definedName>
    <definedName name="XRefCopy62Row" hidden="1">#REF!</definedName>
    <definedName name="XRefCopy63" hidden="1">#REF!</definedName>
    <definedName name="XRefCopy63Row" localSheetId="6" hidden="1">#REF!</definedName>
    <definedName name="XRefCopy63Row" hidden="1">#REF!</definedName>
    <definedName name="XRefCopy64" hidden="1">#REF!</definedName>
    <definedName name="XRefCopy64Row" localSheetId="6" hidden="1">#REF!</definedName>
    <definedName name="XRefCopy64Row" hidden="1">#REF!</definedName>
    <definedName name="XRefCopy65" hidden="1">#REF!</definedName>
    <definedName name="XRefCopy65Row" localSheetId="6" hidden="1">#REF!</definedName>
    <definedName name="XRefCopy65Row" hidden="1">#REF!</definedName>
    <definedName name="XRefCopy66" hidden="1">#REF!</definedName>
    <definedName name="XRefCopy66Row" localSheetId="6" hidden="1">#REF!</definedName>
    <definedName name="XRefCopy66Row" hidden="1">#REF!</definedName>
    <definedName name="XRefCopy67" hidden="1">#REF!</definedName>
    <definedName name="XRefCopy67Row" localSheetId="6" hidden="1">#REF!</definedName>
    <definedName name="XRefCopy67Row" hidden="1">#REF!</definedName>
    <definedName name="XRefCopy68" hidden="1">#REF!</definedName>
    <definedName name="XRefCopy68Row" localSheetId="6" hidden="1">#REF!</definedName>
    <definedName name="XRefCopy68Row" hidden="1">#REF!</definedName>
    <definedName name="XRefCopy69" hidden="1">#REF!</definedName>
    <definedName name="XRefCopy69Row" localSheetId="6" hidden="1">#REF!</definedName>
    <definedName name="XRefCopy69Row" hidden="1">#REF!</definedName>
    <definedName name="XRefCopy7" localSheetId="6" hidden="1">'Variación del Activo Neto'!#REF!</definedName>
    <definedName name="XRefCopy70" hidden="1">#REF!</definedName>
    <definedName name="XRefCopy70Row" localSheetId="6" hidden="1">#REF!</definedName>
    <definedName name="XRefCopy70Row" hidden="1">#REF!</definedName>
    <definedName name="XRefCopy71" hidden="1">#REF!</definedName>
    <definedName name="XRefCopy71Row" localSheetId="6" hidden="1">#REF!</definedName>
    <definedName name="XRefCopy71Row" hidden="1">#REF!</definedName>
    <definedName name="XRefCopy72" hidden="1">#REF!</definedName>
    <definedName name="XRefCopy72Row" localSheetId="6" hidden="1">#REF!</definedName>
    <definedName name="XRefCopy72Row" hidden="1">#REF!</definedName>
    <definedName name="XRefCopy73" hidden="1">#REF!</definedName>
    <definedName name="XRefCopy73Row" localSheetId="6" hidden="1">#REF!</definedName>
    <definedName name="XRefCopy73Row" hidden="1">#REF!</definedName>
    <definedName name="XRefCopy74" hidden="1">#REF!</definedName>
    <definedName name="XRefCopy74Row" localSheetId="6" hidden="1">#REF!</definedName>
    <definedName name="XRefCopy74Row" hidden="1">#REF!</definedName>
    <definedName name="XRefCopy75" localSheetId="6" hidden="1">'Variación del Activo Neto'!#REF!</definedName>
    <definedName name="XRefCopy75" hidden="1">#REF!</definedName>
    <definedName name="XRefCopy75Row" localSheetId="6" hidden="1">#REF!</definedName>
    <definedName name="XRefCopy75Row" hidden="1">#REF!</definedName>
    <definedName name="XRefCopy76" localSheetId="6" hidden="1">'Variación del Activo Neto'!#REF!</definedName>
    <definedName name="XRefCopy76" hidden="1">#REF!</definedName>
    <definedName name="XRefCopy76Row" localSheetId="6" hidden="1">#REF!</definedName>
    <definedName name="XRefCopy76Row" hidden="1">#REF!</definedName>
    <definedName name="XRefCopy77" hidden="1">#REF!</definedName>
    <definedName name="XRefCopy77Row" localSheetId="6" hidden="1">#REF!</definedName>
    <definedName name="XRefCopy77Row" hidden="1">#REF!</definedName>
    <definedName name="XRefCopy78" hidden="1">#REF!</definedName>
    <definedName name="XRefCopy78Row" localSheetId="6" hidden="1">#REF!</definedName>
    <definedName name="XRefCopy78Row" hidden="1">#REF!</definedName>
    <definedName name="XRefCopy79" hidden="1">#REF!</definedName>
    <definedName name="XRefCopy79Row" localSheetId="6" hidden="1">#REF!</definedName>
    <definedName name="XRefCopy79Row" hidden="1">#REF!</definedName>
    <definedName name="XRefCopy7Row" localSheetId="6" hidden="1">#REF!</definedName>
    <definedName name="XRefCopy7Row" hidden="1">#REF!</definedName>
    <definedName name="XRefCopy8" localSheetId="6" hidden="1">'Variación del Activo Neto'!#REF!</definedName>
    <definedName name="XRefCopy80Row" localSheetId="6" hidden="1">#REF!</definedName>
    <definedName name="XRefCopy80Row" hidden="1">#REF!</definedName>
    <definedName name="XRefCopy81Row" localSheetId="6" hidden="1">#REF!</definedName>
    <definedName name="XRefCopy81Row" hidden="1">#REF!</definedName>
    <definedName name="XRefCopy82Row" localSheetId="6" hidden="1">#REF!</definedName>
    <definedName name="XRefCopy82Row" hidden="1">#REF!</definedName>
    <definedName name="XRefCopy83Row" localSheetId="6" hidden="1">#REF!</definedName>
    <definedName name="XRefCopy83Row" hidden="1">#REF!</definedName>
    <definedName name="XRefCopy84Row" localSheetId="6" hidden="1">#REF!</definedName>
    <definedName name="XRefCopy84Row" hidden="1">#REF!</definedName>
    <definedName name="XRefCopy85" hidden="1">#REF!</definedName>
    <definedName name="XRefCopy85Row" localSheetId="6" hidden="1">#REF!</definedName>
    <definedName name="XRefCopy85Row" hidden="1">#REF!</definedName>
    <definedName name="XRefCopy86" hidden="1">#REF!</definedName>
    <definedName name="XRefCopy86Row" localSheetId="6" hidden="1">#REF!</definedName>
    <definedName name="XRefCopy86Row" hidden="1">#REF!</definedName>
    <definedName name="XRefCopy87" hidden="1">#REF!</definedName>
    <definedName name="XRefCopy87Row" localSheetId="6" hidden="1">#REF!</definedName>
    <definedName name="XRefCopy87Row" hidden="1">#REF!</definedName>
    <definedName name="XRefCopy88" hidden="1">#REF!</definedName>
    <definedName name="XRefCopy88Row" localSheetId="6" hidden="1">#REF!</definedName>
    <definedName name="XRefCopy88Row" hidden="1">#REF!</definedName>
    <definedName name="XRefCopy89" hidden="1">#REF!</definedName>
    <definedName name="XRefCopy89Row" localSheetId="6" hidden="1">#REF!</definedName>
    <definedName name="XRefCopy89Row" hidden="1">#REF!</definedName>
    <definedName name="XRefCopy8Row" localSheetId="6" hidden="1">#REF!</definedName>
    <definedName name="XRefCopy8Row" hidden="1">#REF!</definedName>
    <definedName name="XRefCopy9" localSheetId="6" hidden="1">'Variación del Activo Neto'!#REF!</definedName>
    <definedName name="XRefCopy90" hidden="1">#REF!</definedName>
    <definedName name="XRefCopy90Row" localSheetId="6" hidden="1">#REF!</definedName>
    <definedName name="XRefCopy90Row" hidden="1">#REF!</definedName>
    <definedName name="XRefCopy91" hidden="1">#REF!</definedName>
    <definedName name="XRefCopy91Row" localSheetId="6" hidden="1">#REF!</definedName>
    <definedName name="XRefCopy91Row" hidden="1">#REF!</definedName>
    <definedName name="XRefCopy92" localSheetId="6" hidden="1">#REF!</definedName>
    <definedName name="XRefCopy92" hidden="1">#REF!</definedName>
    <definedName name="XRefCopy92Row" localSheetId="6" hidden="1">#REF!</definedName>
    <definedName name="XRefCopy92Row" hidden="1">#REF!</definedName>
    <definedName name="XRefCopy93" localSheetId="6" hidden="1">#REF!</definedName>
    <definedName name="XRefCopy93" hidden="1">#REF!</definedName>
    <definedName name="XRefCopy93Row" localSheetId="6" hidden="1">#REF!</definedName>
    <definedName name="XRefCopy93Row" hidden="1">#REF!</definedName>
    <definedName name="XRefCopy94" localSheetId="6" hidden="1">#REF!</definedName>
    <definedName name="XRefCopy94" hidden="1">#REF!</definedName>
    <definedName name="XRefCopy94Row" localSheetId="6" hidden="1">#REF!</definedName>
    <definedName name="XRefCopy94Row" hidden="1">#REF!</definedName>
    <definedName name="XRefCopy95" hidden="1">#REF!</definedName>
    <definedName name="XRefCopy95Row" localSheetId="6" hidden="1">#REF!</definedName>
    <definedName name="XRefCopy95Row" hidden="1">#REF!</definedName>
    <definedName name="XRefCopy96" hidden="1">#REF!</definedName>
    <definedName name="XRefCopy96Row" localSheetId="6" hidden="1">#REF!</definedName>
    <definedName name="XRefCopy96Row" hidden="1">#REF!</definedName>
    <definedName name="XRefCopy97" hidden="1">#REF!</definedName>
    <definedName name="XRefCopy97Row" localSheetId="6" hidden="1">#REF!</definedName>
    <definedName name="XRefCopy97Row" hidden="1">#REF!</definedName>
    <definedName name="XRefCopy98" hidden="1">#REF!</definedName>
    <definedName name="XRefCopy98Row" localSheetId="6" hidden="1">#REF!</definedName>
    <definedName name="XRefCopy98Row" hidden="1">#REF!</definedName>
    <definedName name="XRefCopy99" hidden="1">#REF!</definedName>
    <definedName name="XRefCopy99Row" localSheetId="6" hidden="1">#REF!</definedName>
    <definedName name="XRefCopy99Row" hidden="1">#REF!</definedName>
    <definedName name="XRefCopy9Row" localSheetId="6" hidden="1">#REF!</definedName>
    <definedName name="XRefCopy9Row" hidden="1">#REF!</definedName>
    <definedName name="XRefCopyRangeCount" localSheetId="6" hidden="1">76</definedName>
    <definedName name="XRefCopyRangeCount" hidden="1">4</definedName>
    <definedName name="XRefPaste1" hidden="1">#REF!</definedName>
    <definedName name="XRefPaste10" hidden="1">#REF!</definedName>
    <definedName name="XRefPaste100" localSheetId="6" hidden="1">#REF!</definedName>
    <definedName name="XRefPaste100" hidden="1">#REF!</definedName>
    <definedName name="XRefPaste100Row" localSheetId="6" hidden="1">#REF!</definedName>
    <definedName name="XRefPaste100Row" hidden="1">#REF!</definedName>
    <definedName name="XRefPaste101" localSheetId="6" hidden="1">#REF!</definedName>
    <definedName name="XRefPaste101" hidden="1">#REF!</definedName>
    <definedName name="XRefPaste101Row" localSheetId="6" hidden="1">#REF!</definedName>
    <definedName name="XRefPaste101Row" hidden="1">#REF!</definedName>
    <definedName name="XRefPaste102" localSheetId="6" hidden="1">#REF!</definedName>
    <definedName name="XRefPaste102" hidden="1">#REF!</definedName>
    <definedName name="XRefPaste102Row" localSheetId="6" hidden="1">#REF!</definedName>
    <definedName name="XRefPaste102Row" hidden="1">#REF!</definedName>
    <definedName name="XRefPaste103" localSheetId="6" hidden="1">#REF!</definedName>
    <definedName name="XRefPaste103" hidden="1">#REF!</definedName>
    <definedName name="XRefPaste103Row" localSheetId="6" hidden="1">#REF!</definedName>
    <definedName name="XRefPaste103Row" hidden="1">#REF!</definedName>
    <definedName name="XRefPaste104" localSheetId="6" hidden="1">#REF!</definedName>
    <definedName name="XRefPaste104" hidden="1">#REF!</definedName>
    <definedName name="XRefPaste104Row" localSheetId="6" hidden="1">#REF!</definedName>
    <definedName name="XRefPaste104Row" hidden="1">#REF!</definedName>
    <definedName name="XRefPaste105" localSheetId="6" hidden="1">#REF!</definedName>
    <definedName name="XRefPaste105" hidden="1">#REF!</definedName>
    <definedName name="XRefPaste105Row" localSheetId="6" hidden="1">#REF!</definedName>
    <definedName name="XRefPaste105Row" hidden="1">#REF!</definedName>
    <definedName name="XRefPaste106" localSheetId="6" hidden="1">#REF!</definedName>
    <definedName name="XRefPaste106" hidden="1">#REF!</definedName>
    <definedName name="XRefPaste106Row" localSheetId="6" hidden="1">#REF!</definedName>
    <definedName name="XRefPaste106Row" hidden="1">#REF!</definedName>
    <definedName name="XRefPaste107" localSheetId="6" hidden="1">#REF!</definedName>
    <definedName name="XRefPaste107" hidden="1">#REF!</definedName>
    <definedName name="XRefPaste107Row" localSheetId="6" hidden="1">#REF!</definedName>
    <definedName name="XRefPaste107Row" hidden="1">#REF!</definedName>
    <definedName name="XRefPaste108" localSheetId="6" hidden="1">#REF!</definedName>
    <definedName name="XRefPaste108" hidden="1">#REF!</definedName>
    <definedName name="XRefPaste108Row" localSheetId="6" hidden="1">#REF!</definedName>
    <definedName name="XRefPaste108Row" hidden="1">#REF!</definedName>
    <definedName name="XRefPaste109" localSheetId="6" hidden="1">#REF!</definedName>
    <definedName name="XRefPaste109" hidden="1">#REF!</definedName>
    <definedName name="XRefPaste109Row" localSheetId="6" hidden="1">#REF!</definedName>
    <definedName name="XRefPaste109Row" hidden="1">#REF!</definedName>
    <definedName name="XRefPaste10Row" localSheetId="6" hidden="1">#REF!</definedName>
    <definedName name="XRefPaste10Row" hidden="1">#REF!</definedName>
    <definedName name="XRefPaste11" hidden="1">#REF!</definedName>
    <definedName name="XRefPaste110" localSheetId="6" hidden="1">#REF!</definedName>
    <definedName name="XRefPaste110" hidden="1">#REF!</definedName>
    <definedName name="XRefPaste110Row" localSheetId="6" hidden="1">#REF!</definedName>
    <definedName name="XRefPaste110Row" hidden="1">#REF!</definedName>
    <definedName name="XRefPaste111" localSheetId="6" hidden="1">#REF!</definedName>
    <definedName name="XRefPaste111" hidden="1">#REF!</definedName>
    <definedName name="XRefPaste111Row" localSheetId="6" hidden="1">#REF!</definedName>
    <definedName name="XRefPaste111Row" hidden="1">#REF!</definedName>
    <definedName name="XRefPaste112" localSheetId="6" hidden="1">#REF!</definedName>
    <definedName name="XRefPaste112" hidden="1">#REF!</definedName>
    <definedName name="XRefPaste112Row" localSheetId="6" hidden="1">#REF!</definedName>
    <definedName name="XRefPaste112Row" hidden="1">#REF!</definedName>
    <definedName name="XRefPaste113" localSheetId="6" hidden="1">#REF!</definedName>
    <definedName name="XRefPaste113" hidden="1">#REF!</definedName>
    <definedName name="XRefPaste113Row" localSheetId="6" hidden="1">#REF!</definedName>
    <definedName name="XRefPaste113Row" hidden="1">#REF!</definedName>
    <definedName name="XRefPaste114" localSheetId="6" hidden="1">#REF!</definedName>
    <definedName name="XRefPaste114" hidden="1">#REF!</definedName>
    <definedName name="XRefPaste114Row" localSheetId="6" hidden="1">#REF!</definedName>
    <definedName name="XRefPaste114Row" hidden="1">#REF!</definedName>
    <definedName name="XRefPaste115" localSheetId="6" hidden="1">#REF!</definedName>
    <definedName name="XRefPaste115" hidden="1">#REF!</definedName>
    <definedName name="XRefPaste115Row" localSheetId="6" hidden="1">#REF!</definedName>
    <definedName name="XRefPaste115Row" hidden="1">#REF!</definedName>
    <definedName name="XRefPaste116" localSheetId="6" hidden="1">#REF!</definedName>
    <definedName name="XRefPaste116" hidden="1">#REF!</definedName>
    <definedName name="XRefPaste116Row" localSheetId="6" hidden="1">#REF!</definedName>
    <definedName name="XRefPaste116Row" hidden="1">#REF!</definedName>
    <definedName name="XRefPaste117" localSheetId="6" hidden="1">#REF!</definedName>
    <definedName name="XRefPaste117" hidden="1">#REF!</definedName>
    <definedName name="XRefPaste117Row" localSheetId="6" hidden="1">#REF!</definedName>
    <definedName name="XRefPaste117Row" hidden="1">#REF!</definedName>
    <definedName name="XRefPaste118" localSheetId="6" hidden="1">#REF!</definedName>
    <definedName name="XRefPaste118" hidden="1">#REF!</definedName>
    <definedName name="XRefPaste118Row" localSheetId="6" hidden="1">#REF!</definedName>
    <definedName name="XRefPaste118Row" hidden="1">#REF!</definedName>
    <definedName name="XRefPaste119" localSheetId="6" hidden="1">#REF!</definedName>
    <definedName name="XRefPaste119" hidden="1">#REF!</definedName>
    <definedName name="XRefPaste119Row" localSheetId="6" hidden="1">#REF!</definedName>
    <definedName name="XRefPaste119Row" hidden="1">#REF!</definedName>
    <definedName name="XRefPaste11Row" localSheetId="6" hidden="1">#REF!</definedName>
    <definedName name="XRefPaste11Row" hidden="1">#REF!</definedName>
    <definedName name="XRefPaste12" localSheetId="6" hidden="1">#REF!</definedName>
    <definedName name="XRefPaste12" hidden="1">#REF!</definedName>
    <definedName name="XRefPaste120" localSheetId="6" hidden="1">#REF!</definedName>
    <definedName name="XRefPaste120" hidden="1">#REF!</definedName>
    <definedName name="XRefPaste120Row" localSheetId="6" hidden="1">#REF!</definedName>
    <definedName name="XRefPaste120Row" hidden="1">#REF!</definedName>
    <definedName name="XRefPaste121" localSheetId="6" hidden="1">#REF!</definedName>
    <definedName name="XRefPaste121" hidden="1">#REF!</definedName>
    <definedName name="XRefPaste121Row" localSheetId="6" hidden="1">#REF!</definedName>
    <definedName name="XRefPaste121Row" hidden="1">#REF!</definedName>
    <definedName name="XRefPaste122" localSheetId="6" hidden="1">#REF!</definedName>
    <definedName name="XRefPaste122" hidden="1">#REF!</definedName>
    <definedName name="XRefPaste122Row" localSheetId="6" hidden="1">#REF!</definedName>
    <definedName name="XRefPaste122Row" hidden="1">#REF!</definedName>
    <definedName name="XRefPaste123" localSheetId="6" hidden="1">#REF!</definedName>
    <definedName name="XRefPaste123" hidden="1">#REF!</definedName>
    <definedName name="XRefPaste123Row" localSheetId="6" hidden="1">#REF!</definedName>
    <definedName name="XRefPaste123Row" hidden="1">#REF!</definedName>
    <definedName name="XRefPaste124" localSheetId="6" hidden="1">#REF!</definedName>
    <definedName name="XRefPaste124" hidden="1">#REF!</definedName>
    <definedName name="XRefPaste124Row" localSheetId="6" hidden="1">#REF!</definedName>
    <definedName name="XRefPaste124Row" hidden="1">#REF!</definedName>
    <definedName name="XRefPaste125" localSheetId="6" hidden="1">#REF!</definedName>
    <definedName name="XRefPaste125" hidden="1">#REF!</definedName>
    <definedName name="XRefPaste125Row" localSheetId="6" hidden="1">#REF!</definedName>
    <definedName name="XRefPaste125Row" hidden="1">#REF!</definedName>
    <definedName name="XRefPaste126" localSheetId="6" hidden="1">#REF!</definedName>
    <definedName name="XRefPaste126" hidden="1">#REF!</definedName>
    <definedName name="XRefPaste126Row" localSheetId="6" hidden="1">#REF!</definedName>
    <definedName name="XRefPaste126Row" hidden="1">#REF!</definedName>
    <definedName name="XRefPaste127" localSheetId="6" hidden="1">#REF!</definedName>
    <definedName name="XRefPaste127" hidden="1">#REF!</definedName>
    <definedName name="XRefPaste127Row" localSheetId="6" hidden="1">#REF!</definedName>
    <definedName name="XRefPaste127Row" hidden="1">#REF!</definedName>
    <definedName name="XRefPaste128" localSheetId="6" hidden="1">#REF!</definedName>
    <definedName name="XRefPaste128" hidden="1">#REF!</definedName>
    <definedName name="XRefPaste128Row" localSheetId="6" hidden="1">#REF!</definedName>
    <definedName name="XRefPaste128Row" hidden="1">#REF!</definedName>
    <definedName name="XRefPaste129" localSheetId="6" hidden="1">#REF!</definedName>
    <definedName name="XRefPaste129" hidden="1">#REF!</definedName>
    <definedName name="XRefPaste129Row" localSheetId="6" hidden="1">#REF!</definedName>
    <definedName name="XRefPaste129Row" hidden="1">#REF!</definedName>
    <definedName name="XRefPaste12Row" localSheetId="6" hidden="1">#REF!</definedName>
    <definedName name="XRefPaste12Row" hidden="1">#REF!</definedName>
    <definedName name="XRefPaste130" localSheetId="6" hidden="1">#REF!</definedName>
    <definedName name="XRefPaste130" hidden="1">#REF!</definedName>
    <definedName name="XRefPaste130Row" localSheetId="6" hidden="1">#REF!</definedName>
    <definedName name="XRefPaste130Row" hidden="1">#REF!</definedName>
    <definedName name="XRefPaste131" localSheetId="6" hidden="1">#REF!</definedName>
    <definedName name="XRefPaste131" hidden="1">#REF!</definedName>
    <definedName name="XRefPaste131Row" localSheetId="6" hidden="1">#REF!</definedName>
    <definedName name="XRefPaste131Row" hidden="1">#REF!</definedName>
    <definedName name="XRefPaste132" localSheetId="6" hidden="1">#REF!</definedName>
    <definedName name="XRefPaste132" hidden="1">#REF!</definedName>
    <definedName name="XRefPaste132Row" localSheetId="6" hidden="1">#REF!</definedName>
    <definedName name="XRefPaste132Row" hidden="1">#REF!</definedName>
    <definedName name="XRefPaste133" localSheetId="6" hidden="1">#REF!</definedName>
    <definedName name="XRefPaste133" hidden="1">#REF!</definedName>
    <definedName name="XRefPaste133Row" localSheetId="6" hidden="1">#REF!</definedName>
    <definedName name="XRefPaste133Row" hidden="1">#REF!</definedName>
    <definedName name="XRefPaste134" localSheetId="6" hidden="1">#REF!</definedName>
    <definedName name="XRefPaste134" hidden="1">#REF!</definedName>
    <definedName name="XRefPaste134Row" localSheetId="6" hidden="1">#REF!</definedName>
    <definedName name="XRefPaste134Row" hidden="1">#REF!</definedName>
    <definedName name="XRefPaste135" localSheetId="6" hidden="1">#REF!</definedName>
    <definedName name="XRefPaste135" hidden="1">#REF!</definedName>
    <definedName name="XRefPaste135Row" localSheetId="6" hidden="1">#REF!</definedName>
    <definedName name="XRefPaste135Row" hidden="1">#REF!</definedName>
    <definedName name="XRefPaste136" localSheetId="6" hidden="1">#REF!</definedName>
    <definedName name="XRefPaste136" hidden="1">#REF!</definedName>
    <definedName name="XRefPaste136Row" localSheetId="6" hidden="1">#REF!</definedName>
    <definedName name="XRefPaste136Row" hidden="1">#REF!</definedName>
    <definedName name="XRefPaste137" localSheetId="6" hidden="1">#REF!</definedName>
    <definedName name="XRefPaste137" hidden="1">#REF!</definedName>
    <definedName name="XRefPaste137Row" localSheetId="6" hidden="1">#REF!</definedName>
    <definedName name="XRefPaste137Row" hidden="1">#REF!</definedName>
    <definedName name="XRefPaste138" localSheetId="6" hidden="1">#REF!</definedName>
    <definedName name="XRefPaste138" hidden="1">#REF!</definedName>
    <definedName name="XRefPaste138Row" localSheetId="6" hidden="1">#REF!</definedName>
    <definedName name="XRefPaste138Row" hidden="1">#REF!</definedName>
    <definedName name="XRefPaste139" localSheetId="6" hidden="1">#REF!</definedName>
    <definedName name="XRefPaste139" hidden="1">#REF!</definedName>
    <definedName name="XRefPaste139Row" localSheetId="6" hidden="1">#REF!</definedName>
    <definedName name="XRefPaste139Row" hidden="1">#REF!</definedName>
    <definedName name="XRefPaste13Row" localSheetId="6" hidden="1">#REF!</definedName>
    <definedName name="XRefPaste13Row" hidden="1">#REF!</definedName>
    <definedName name="XRefPaste14" localSheetId="6" hidden="1">#REF!</definedName>
    <definedName name="XRefPaste140" localSheetId="6" hidden="1">#REF!</definedName>
    <definedName name="XRefPaste140" hidden="1">#REF!</definedName>
    <definedName name="XRefPaste140Row" localSheetId="6" hidden="1">#REF!</definedName>
    <definedName name="XRefPaste140Row" hidden="1">#REF!</definedName>
    <definedName name="XRefPaste141" localSheetId="6" hidden="1">#REF!</definedName>
    <definedName name="XRefPaste141" hidden="1">#REF!</definedName>
    <definedName name="XRefPaste141Row" localSheetId="6" hidden="1">#REF!</definedName>
    <definedName name="XRefPaste141Row" hidden="1">#REF!</definedName>
    <definedName name="XRefPaste142" localSheetId="6" hidden="1">#REF!</definedName>
    <definedName name="XRefPaste142" hidden="1">#REF!</definedName>
    <definedName name="XRefPaste142Row" localSheetId="6" hidden="1">#REF!</definedName>
    <definedName name="XRefPaste142Row" hidden="1">#REF!</definedName>
    <definedName name="XRefPaste143" localSheetId="6" hidden="1">#REF!</definedName>
    <definedName name="XRefPaste143" hidden="1">#REF!</definedName>
    <definedName name="XRefPaste143Row" localSheetId="6" hidden="1">#REF!</definedName>
    <definedName name="XRefPaste143Row" hidden="1">#REF!</definedName>
    <definedName name="XRefPaste144" localSheetId="6" hidden="1">#REF!</definedName>
    <definedName name="XRefPaste144" hidden="1">#REF!</definedName>
    <definedName name="XRefPaste144Row" localSheetId="6" hidden="1">#REF!</definedName>
    <definedName name="XRefPaste144Row" hidden="1">#REF!</definedName>
    <definedName name="XRefPaste145" localSheetId="6" hidden="1">#REF!</definedName>
    <definedName name="XRefPaste145" hidden="1">#REF!</definedName>
    <definedName name="XRefPaste145Row" localSheetId="6" hidden="1">#REF!</definedName>
    <definedName name="XRefPaste145Row" hidden="1">#REF!</definedName>
    <definedName name="XRefPaste146" localSheetId="6" hidden="1">#REF!</definedName>
    <definedName name="XRefPaste146" hidden="1">#REF!</definedName>
    <definedName name="XRefPaste146Row" localSheetId="6" hidden="1">#REF!</definedName>
    <definedName name="XRefPaste146Row" hidden="1">#REF!</definedName>
    <definedName name="XRefPaste147" localSheetId="6" hidden="1">#REF!</definedName>
    <definedName name="XRefPaste147" hidden="1">#REF!</definedName>
    <definedName name="XRefPaste147Row" localSheetId="6" hidden="1">#REF!</definedName>
    <definedName name="XRefPaste147Row" hidden="1">#REF!</definedName>
    <definedName name="XRefPaste148" localSheetId="6" hidden="1">#REF!</definedName>
    <definedName name="XRefPaste148" hidden="1">#REF!</definedName>
    <definedName name="XRefPaste148Row" localSheetId="6" hidden="1">#REF!</definedName>
    <definedName name="XRefPaste148Row" hidden="1">#REF!</definedName>
    <definedName name="XRefPaste14Row" localSheetId="6" hidden="1">#REF!</definedName>
    <definedName name="XRefPaste14Row" hidden="1">#REF!</definedName>
    <definedName name="XRefPaste15" hidden="1">#REF!</definedName>
    <definedName name="XRefPaste15Row" localSheetId="6" hidden="1">#REF!</definedName>
    <definedName name="XRefPaste15Row" hidden="1">#REF!</definedName>
    <definedName name="XRefPaste16" hidden="1">#REF!</definedName>
    <definedName name="XRefPaste16Row" localSheetId="6" hidden="1">#REF!</definedName>
    <definedName name="XRefPaste17" hidden="1">#REF!</definedName>
    <definedName name="XRefPaste17Row" localSheetId="6" hidden="1">#REF!</definedName>
    <definedName name="XRefPaste17Row" hidden="1">#REF!</definedName>
    <definedName name="XRefPaste18" localSheetId="6" hidden="1">'Variación del Activo Neto'!#REF!</definedName>
    <definedName name="XRefPaste18" hidden="1">#REF!</definedName>
    <definedName name="XRefPaste18Row" localSheetId="6" hidden="1">#REF!</definedName>
    <definedName name="XRefPaste18Row" hidden="1">#REF!</definedName>
    <definedName name="XRefPaste19" localSheetId="6" hidden="1">#REF!</definedName>
    <definedName name="XRefPaste19" hidden="1">#REF!</definedName>
    <definedName name="XRefPaste19Row" localSheetId="6" hidden="1">#REF!</definedName>
    <definedName name="XRefPaste19Row" hidden="1">#REF!</definedName>
    <definedName name="XRefPaste1Row" localSheetId="6" hidden="1">#REF!</definedName>
    <definedName name="XRefPaste1Row" hidden="1">#REF!</definedName>
    <definedName name="XRefPaste20" localSheetId="6" hidden="1">#REF!</definedName>
    <definedName name="XRefPaste20" hidden="1">#REF!</definedName>
    <definedName name="XRefPaste20Row" localSheetId="6" hidden="1">#REF!</definedName>
    <definedName name="XRefPaste21" localSheetId="6" hidden="1">#REF!</definedName>
    <definedName name="XRefPaste21" hidden="1">#REF!</definedName>
    <definedName name="XRefPaste21Row" localSheetId="6" hidden="1">#REF!</definedName>
    <definedName name="XRefPaste21Row" hidden="1">#REF!</definedName>
    <definedName name="XRefPaste22" localSheetId="6" hidden="1">#REF!</definedName>
    <definedName name="XRefPaste22" hidden="1">#REF!</definedName>
    <definedName name="XRefPaste22Row" localSheetId="6" hidden="1">#REF!</definedName>
    <definedName name="XRefPaste23" localSheetId="6" hidden="1">#REF!</definedName>
    <definedName name="XRefPaste23" hidden="1">#REF!</definedName>
    <definedName name="XRefPaste23Row" localSheetId="6" hidden="1">#REF!</definedName>
    <definedName name="XRefPaste24" localSheetId="6" hidden="1">#REF!</definedName>
    <definedName name="XRefPaste24" hidden="1">#REF!</definedName>
    <definedName name="XRefPaste24Row" localSheetId="6" hidden="1">#REF!</definedName>
    <definedName name="XRefPaste24Row" hidden="1">#REF!</definedName>
    <definedName name="XRefPaste25" localSheetId="6" hidden="1">#REF!</definedName>
    <definedName name="XRefPaste25" hidden="1">#REF!</definedName>
    <definedName name="XRefPaste25Row" localSheetId="6" hidden="1">#REF!</definedName>
    <definedName name="XRefPaste25Row" hidden="1">#REF!</definedName>
    <definedName name="XRefPaste26" localSheetId="6" hidden="1">#REF!</definedName>
    <definedName name="XRefPaste26" hidden="1">#REF!</definedName>
    <definedName name="XRefPaste26Row" localSheetId="6" hidden="1">#REF!</definedName>
    <definedName name="XRefPaste26Row" hidden="1">#REF!</definedName>
    <definedName name="XRefPaste27" localSheetId="6" hidden="1">#REF!</definedName>
    <definedName name="XRefPaste27" hidden="1">#REF!</definedName>
    <definedName name="XRefPaste27Row" localSheetId="6" hidden="1">#REF!</definedName>
    <definedName name="XRefPaste27Row" hidden="1">#REF!</definedName>
    <definedName name="XRefPaste28" localSheetId="6" hidden="1">#REF!</definedName>
    <definedName name="XRefPaste28" hidden="1">#REF!</definedName>
    <definedName name="XRefPaste28Row" localSheetId="6" hidden="1">#REF!</definedName>
    <definedName name="XRefPaste28Row" hidden="1">#REF!</definedName>
    <definedName name="XRefPaste29" localSheetId="6" hidden="1">#REF!</definedName>
    <definedName name="XRefPaste29" hidden="1">#REF!</definedName>
    <definedName name="XRefPaste29Row" localSheetId="6" hidden="1">#REF!</definedName>
    <definedName name="XRefPaste29Row" hidden="1">#REF!</definedName>
    <definedName name="XRefPaste2Row" localSheetId="6" hidden="1">#REF!</definedName>
    <definedName name="XRefPaste2Row" hidden="1">#REF!</definedName>
    <definedName name="XRefPaste30" localSheetId="6" hidden="1">#REF!</definedName>
    <definedName name="XRefPaste30" hidden="1">#REF!</definedName>
    <definedName name="XRefPaste30Row" localSheetId="6" hidden="1">#REF!</definedName>
    <definedName name="XRefPaste31" localSheetId="6" hidden="1">#REF!</definedName>
    <definedName name="XRefPaste31" hidden="1">#REF!</definedName>
    <definedName name="XRefPaste31Row" localSheetId="6" hidden="1">#REF!</definedName>
    <definedName name="XRefPaste32" localSheetId="6" hidden="1">#REF!</definedName>
    <definedName name="XRefPaste32" hidden="1">#REF!</definedName>
    <definedName name="XRefPaste32Row" localSheetId="6" hidden="1">#REF!</definedName>
    <definedName name="XRefPaste32Row" hidden="1">#REF!</definedName>
    <definedName name="XRefPaste33" hidden="1">#REF!</definedName>
    <definedName name="XRefPaste33Row" localSheetId="6" hidden="1">#REF!</definedName>
    <definedName name="XRefPaste33Row" hidden="1">#REF!</definedName>
    <definedName name="XRefPaste34" localSheetId="6" hidden="1">#REF!</definedName>
    <definedName name="XRefPaste34" hidden="1">#REF!</definedName>
    <definedName name="XRefPaste34Row" localSheetId="6" hidden="1">#REF!</definedName>
    <definedName name="XRefPaste34Row" hidden="1">#REF!</definedName>
    <definedName name="XRefPaste35" hidden="1">#REF!</definedName>
    <definedName name="XRefPaste35Row" localSheetId="6" hidden="1">#REF!</definedName>
    <definedName name="XRefPaste35Row" hidden="1">#REF!</definedName>
    <definedName name="XRefPaste36" localSheetId="6" hidden="1">#REF!</definedName>
    <definedName name="XRefPaste36" hidden="1">#REF!</definedName>
    <definedName name="XRefPaste36Row" localSheetId="6" hidden="1">#REF!</definedName>
    <definedName name="XRefPaste36Row" hidden="1">#REF!</definedName>
    <definedName name="XRefPaste37" localSheetId="6" hidden="1">#REF!</definedName>
    <definedName name="XRefPaste37" hidden="1">#REF!</definedName>
    <definedName name="XRefPaste37Row" localSheetId="6" hidden="1">#REF!</definedName>
    <definedName name="XRefPaste37Row" hidden="1">#REF!</definedName>
    <definedName name="XRefPaste38" localSheetId="6" hidden="1">#REF!</definedName>
    <definedName name="XRefPaste38" hidden="1">#REF!</definedName>
    <definedName name="XRefPaste38Row" localSheetId="6" hidden="1">#REF!</definedName>
    <definedName name="XRefPaste38Row" hidden="1">#REF!</definedName>
    <definedName name="XRefPaste39" localSheetId="6" hidden="1">#REF!</definedName>
    <definedName name="XRefPaste39" hidden="1">#REF!</definedName>
    <definedName name="XRefPaste39Row" localSheetId="6" hidden="1">#REF!</definedName>
    <definedName name="XRefPaste39Row" hidden="1">#REF!</definedName>
    <definedName name="XRefPaste3Row" localSheetId="6" hidden="1">#REF!</definedName>
    <definedName name="XRefPaste40" localSheetId="6" hidden="1">#REF!</definedName>
    <definedName name="XRefPaste40" hidden="1">#REF!</definedName>
    <definedName name="XRefPaste40Row" localSheetId="6" hidden="1">#REF!</definedName>
    <definedName name="XRefPaste40Row" hidden="1">#REF!</definedName>
    <definedName name="XRefPaste41" localSheetId="6" hidden="1">#REF!</definedName>
    <definedName name="XRefPaste41" hidden="1">#REF!</definedName>
    <definedName name="XRefPaste41Row" localSheetId="6" hidden="1">#REF!</definedName>
    <definedName name="XRefPaste41Row" hidden="1">#REF!</definedName>
    <definedName name="XRefPaste42" localSheetId="6" hidden="1">#REF!</definedName>
    <definedName name="XRefPaste42" hidden="1">#REF!</definedName>
    <definedName name="XRefPaste42Row" localSheetId="6" hidden="1">#REF!</definedName>
    <definedName name="XRefPaste42Row" hidden="1">#REF!</definedName>
    <definedName name="XRefPaste43" localSheetId="6" hidden="1">#REF!</definedName>
    <definedName name="XRefPaste43" hidden="1">#REF!</definedName>
    <definedName name="XRefPaste43Row" localSheetId="6" hidden="1">#REF!</definedName>
    <definedName name="XRefPaste43Row" hidden="1">#REF!</definedName>
    <definedName name="XRefPaste44" localSheetId="6" hidden="1">#REF!</definedName>
    <definedName name="XRefPaste44" hidden="1">#REF!</definedName>
    <definedName name="XRefPaste44Row" localSheetId="6" hidden="1">#REF!</definedName>
    <definedName name="XRefPaste44Row" hidden="1">#REF!</definedName>
    <definedName name="XRefPaste45" localSheetId="6" hidden="1">#REF!</definedName>
    <definedName name="XRefPaste45" hidden="1">#REF!</definedName>
    <definedName name="XRefPaste45Row" localSheetId="6" hidden="1">#REF!</definedName>
    <definedName name="XRefPaste45Row" hidden="1">#REF!</definedName>
    <definedName name="XRefPaste46" localSheetId="6" hidden="1">#REF!</definedName>
    <definedName name="XRefPaste46" hidden="1">#REF!</definedName>
    <definedName name="XRefPaste46Row" localSheetId="6" hidden="1">#REF!</definedName>
    <definedName name="XRefPaste46Row" hidden="1">#REF!</definedName>
    <definedName name="XRefPaste47" localSheetId="6" hidden="1">#REF!</definedName>
    <definedName name="XRefPaste47" hidden="1">#REF!</definedName>
    <definedName name="XRefPaste47Row" localSheetId="6" hidden="1">#REF!</definedName>
    <definedName name="XRefPaste47Row" hidden="1">#REF!</definedName>
    <definedName name="XRefPaste48" localSheetId="6" hidden="1">#REF!</definedName>
    <definedName name="XRefPaste48" hidden="1">#REF!</definedName>
    <definedName name="XRefPaste48Row" localSheetId="6" hidden="1">#REF!</definedName>
    <definedName name="XRefPaste48Row" hidden="1">#REF!</definedName>
    <definedName name="XRefPaste49" localSheetId="6" hidden="1">#REF!</definedName>
    <definedName name="XRefPaste49" hidden="1">#REF!</definedName>
    <definedName name="XRefPaste49Row" localSheetId="6" hidden="1">#REF!</definedName>
    <definedName name="XRefPaste49Row" hidden="1">#REF!</definedName>
    <definedName name="XRefPaste4Row" localSheetId="6" hidden="1">#REF!</definedName>
    <definedName name="XRefPaste4Row" hidden="1">#REF!</definedName>
    <definedName name="XRefPaste5" localSheetId="6" hidden="1">'Variación del Activo Neto'!#REF!</definedName>
    <definedName name="XRefPaste50" localSheetId="6" hidden="1">#REF!</definedName>
    <definedName name="XRefPaste50" hidden="1">#REF!</definedName>
    <definedName name="XRefPaste50Row" localSheetId="6" hidden="1">#REF!</definedName>
    <definedName name="XRefPaste50Row" hidden="1">#REF!</definedName>
    <definedName name="XRefPaste51" localSheetId="6" hidden="1">#REF!</definedName>
    <definedName name="XRefPaste51" hidden="1">#REF!</definedName>
    <definedName name="XRefPaste51Row" localSheetId="6" hidden="1">#REF!</definedName>
    <definedName name="XRefPaste51Row" hidden="1">#REF!</definedName>
    <definedName name="XRefPaste52" localSheetId="6" hidden="1">#REF!</definedName>
    <definedName name="XRefPaste52" hidden="1">#REF!</definedName>
    <definedName name="XRefPaste52Row" localSheetId="6" hidden="1">#REF!</definedName>
    <definedName name="XRefPaste52Row" hidden="1">#REF!</definedName>
    <definedName name="XRefPaste53" localSheetId="6" hidden="1">#REF!</definedName>
    <definedName name="XRefPaste53" hidden="1">#REF!</definedName>
    <definedName name="XRefPaste53Row" localSheetId="6" hidden="1">#REF!</definedName>
    <definedName name="XRefPaste53Row" hidden="1">#REF!</definedName>
    <definedName name="XRefPaste54" localSheetId="6" hidden="1">#REF!</definedName>
    <definedName name="XRefPaste54" hidden="1">#REF!</definedName>
    <definedName name="XRefPaste54Row" localSheetId="6" hidden="1">#REF!</definedName>
    <definedName name="XRefPaste54Row" hidden="1">#REF!</definedName>
    <definedName name="XRefPaste55" localSheetId="6" hidden="1">#REF!</definedName>
    <definedName name="XRefPaste55" hidden="1">#REF!</definedName>
    <definedName name="XRefPaste55Row" localSheetId="6" hidden="1">#REF!</definedName>
    <definedName name="XRefPaste55Row" hidden="1">#REF!</definedName>
    <definedName name="XRefPaste56" localSheetId="6" hidden="1">#REF!</definedName>
    <definedName name="XRefPaste56" hidden="1">#REF!</definedName>
    <definedName name="XRefPaste56Row" localSheetId="6" hidden="1">#REF!</definedName>
    <definedName name="XRefPaste56Row" hidden="1">#REF!</definedName>
    <definedName name="XRefPaste57" localSheetId="6" hidden="1">#REF!</definedName>
    <definedName name="XRefPaste57" hidden="1">#REF!</definedName>
    <definedName name="XRefPaste57Row" localSheetId="6" hidden="1">#REF!</definedName>
    <definedName name="XRefPaste57Row" hidden="1">#REF!</definedName>
    <definedName name="XRefPaste58" hidden="1">#REF!</definedName>
    <definedName name="XRefPaste58Row" localSheetId="6" hidden="1">#REF!</definedName>
    <definedName name="XRefPaste58Row" hidden="1">#REF!</definedName>
    <definedName name="XRefPaste59" hidden="1">#REF!</definedName>
    <definedName name="XRefPaste59Row" localSheetId="6" hidden="1">#REF!</definedName>
    <definedName name="XRefPaste59Row" hidden="1">#REF!</definedName>
    <definedName name="XRefPaste5Row" localSheetId="6" hidden="1">#REF!</definedName>
    <definedName name="XRefPaste5Row" hidden="1">#REF!</definedName>
    <definedName name="XRefPaste6" localSheetId="6" hidden="1">#REF!</definedName>
    <definedName name="XRefPaste60" hidden="1">#REF!</definedName>
    <definedName name="XRefPaste60Row" localSheetId="6" hidden="1">#REF!</definedName>
    <definedName name="XRefPaste60Row" hidden="1">#REF!</definedName>
    <definedName name="XRefPaste61" hidden="1">#REF!</definedName>
    <definedName name="XRefPaste61Row" localSheetId="6" hidden="1">#REF!</definedName>
    <definedName name="XRefPaste61Row" hidden="1">#REF!</definedName>
    <definedName name="XRefPaste62" hidden="1">#REF!</definedName>
    <definedName name="XRefPaste62Row" localSheetId="6" hidden="1">#REF!</definedName>
    <definedName name="XRefPaste62Row" hidden="1">#REF!</definedName>
    <definedName name="XRefPaste63" hidden="1">#REF!</definedName>
    <definedName name="XRefPaste63Row" localSheetId="6" hidden="1">#REF!</definedName>
    <definedName name="XRefPaste63Row" hidden="1">#REF!</definedName>
    <definedName name="XRefPaste64" localSheetId="6" hidden="1">#REF!</definedName>
    <definedName name="XRefPaste64" hidden="1">#REF!</definedName>
    <definedName name="XRefPaste64Row" localSheetId="6" hidden="1">#REF!</definedName>
    <definedName name="XRefPaste64Row" hidden="1">#REF!</definedName>
    <definedName name="XRefPaste65" hidden="1">#REF!</definedName>
    <definedName name="XRefPaste65Row" localSheetId="6" hidden="1">#REF!</definedName>
    <definedName name="XRefPaste65Row" hidden="1">#REF!</definedName>
    <definedName name="XRefPaste66" hidden="1">#REF!</definedName>
    <definedName name="XRefPaste66Row" localSheetId="6" hidden="1">#REF!</definedName>
    <definedName name="XRefPaste66Row" hidden="1">#REF!</definedName>
    <definedName name="XRefPaste67" localSheetId="6" hidden="1">#REF!</definedName>
    <definedName name="XRefPaste67" hidden="1">#REF!</definedName>
    <definedName name="XRefPaste67Row" localSheetId="6" hidden="1">#REF!</definedName>
    <definedName name="XRefPaste67Row" hidden="1">#REF!</definedName>
    <definedName name="XRefPaste68" hidden="1">#REF!</definedName>
    <definedName name="XRefPaste68Row" localSheetId="6" hidden="1">#REF!</definedName>
    <definedName name="XRefPaste68Row" hidden="1">#REF!</definedName>
    <definedName name="XRefPaste69" hidden="1">#REF!</definedName>
    <definedName name="XRefPaste69Row" localSheetId="6" hidden="1">#REF!</definedName>
    <definedName name="XRefPaste69Row" hidden="1">#REF!</definedName>
    <definedName name="XRefPaste6Row" localSheetId="6" hidden="1">#REF!</definedName>
    <definedName name="XRefPaste6Row" hidden="1">#REF!</definedName>
    <definedName name="XRefPaste7" localSheetId="6" hidden="1">#REF!</definedName>
    <definedName name="XRefPaste7" hidden="1">#REF!</definedName>
    <definedName name="XRefPaste70" hidden="1">#REF!</definedName>
    <definedName name="XRefPaste70Row" localSheetId="6" hidden="1">#REF!</definedName>
    <definedName name="XRefPaste70Row" hidden="1">#REF!</definedName>
    <definedName name="XRefPaste71" hidden="1">#REF!</definedName>
    <definedName name="XRefPaste71Row" localSheetId="6" hidden="1">#REF!</definedName>
    <definedName name="XRefPaste71Row" hidden="1">#REF!</definedName>
    <definedName name="XRefPaste72" localSheetId="6" hidden="1">#REF!</definedName>
    <definedName name="XRefPaste72" hidden="1">#REF!</definedName>
    <definedName name="XRefPaste72Row" localSheetId="6" hidden="1">#REF!</definedName>
    <definedName name="XRefPaste72Row" hidden="1">#REF!</definedName>
    <definedName name="XRefPaste73" localSheetId="6" hidden="1">#REF!</definedName>
    <definedName name="XRefPaste73" hidden="1">#REF!</definedName>
    <definedName name="XRefPaste73Row" localSheetId="6" hidden="1">#REF!</definedName>
    <definedName name="XRefPaste73Row" hidden="1">#REF!</definedName>
    <definedName name="XRefPaste74" localSheetId="6" hidden="1">#REF!</definedName>
    <definedName name="XRefPaste74" hidden="1">#REF!</definedName>
    <definedName name="XRefPaste74Row" localSheetId="6" hidden="1">#REF!</definedName>
    <definedName name="XRefPaste74Row" hidden="1">#REF!</definedName>
    <definedName name="XRefPaste75" localSheetId="6" hidden="1">#REF!</definedName>
    <definedName name="XRefPaste75" hidden="1">#REF!</definedName>
    <definedName name="XRefPaste75Row" localSheetId="6" hidden="1">#REF!</definedName>
    <definedName name="XRefPaste75Row" hidden="1">#REF!</definedName>
    <definedName name="XRefPaste76" localSheetId="6" hidden="1">#REF!</definedName>
    <definedName name="XRefPaste76" hidden="1">#REF!</definedName>
    <definedName name="XRefPaste76Row" localSheetId="6" hidden="1">#REF!</definedName>
    <definedName name="XRefPaste76Row" hidden="1">#REF!</definedName>
    <definedName name="XRefPaste77" localSheetId="6" hidden="1">#REF!</definedName>
    <definedName name="XRefPaste77" hidden="1">#REF!</definedName>
    <definedName name="XRefPaste77Row" localSheetId="6" hidden="1">#REF!</definedName>
    <definedName name="XRefPaste77Row" hidden="1">#REF!</definedName>
    <definedName name="XRefPaste78" localSheetId="6" hidden="1">#REF!</definedName>
    <definedName name="XRefPaste78" hidden="1">#REF!</definedName>
    <definedName name="XRefPaste78Row" localSheetId="6" hidden="1">#REF!</definedName>
    <definedName name="XRefPaste78Row" hidden="1">#REF!</definedName>
    <definedName name="XRefPaste79" localSheetId="6" hidden="1">#REF!</definedName>
    <definedName name="XRefPaste79" hidden="1">#REF!</definedName>
    <definedName name="XRefPaste79Row" localSheetId="6" hidden="1">#REF!</definedName>
    <definedName name="XRefPaste79Row" hidden="1">#REF!</definedName>
    <definedName name="XRefPaste7Row" localSheetId="6" hidden="1">#REF!</definedName>
    <definedName name="XRefPaste7Row" hidden="1">#REF!</definedName>
    <definedName name="XRefPaste8" localSheetId="6" hidden="1">#REF!</definedName>
    <definedName name="XRefPaste8" hidden="1">#REF!</definedName>
    <definedName name="XRefPaste80" localSheetId="6" hidden="1">#REF!</definedName>
    <definedName name="XRefPaste80" hidden="1">#REF!</definedName>
    <definedName name="XRefPaste80Row" localSheetId="6" hidden="1">#REF!</definedName>
    <definedName name="XRefPaste80Row" hidden="1">#REF!</definedName>
    <definedName name="XRefPaste81" localSheetId="6" hidden="1">#REF!</definedName>
    <definedName name="XRefPaste81" hidden="1">#REF!</definedName>
    <definedName name="XRefPaste81Row" localSheetId="6" hidden="1">#REF!</definedName>
    <definedName name="XRefPaste81Row" hidden="1">#REF!</definedName>
    <definedName name="XRefPaste82" localSheetId="6" hidden="1">#REF!</definedName>
    <definedName name="XRefPaste82" hidden="1">#REF!</definedName>
    <definedName name="XRefPaste82Row" localSheetId="6" hidden="1">#REF!</definedName>
    <definedName name="XRefPaste82Row" hidden="1">#REF!</definedName>
    <definedName name="XRefPaste83" localSheetId="6" hidden="1">#REF!</definedName>
    <definedName name="XRefPaste83" hidden="1">#REF!</definedName>
    <definedName name="XRefPaste83Row" localSheetId="6" hidden="1">#REF!</definedName>
    <definedName name="XRefPaste83Row" hidden="1">#REF!</definedName>
    <definedName name="XRefPaste84" localSheetId="6" hidden="1">#REF!</definedName>
    <definedName name="XRefPaste84" hidden="1">#REF!</definedName>
    <definedName name="XRefPaste84Row" localSheetId="6" hidden="1">#REF!</definedName>
    <definedName name="XRefPaste84Row" hidden="1">#REF!</definedName>
    <definedName name="XRefPaste85" localSheetId="6" hidden="1">#REF!</definedName>
    <definedName name="XRefPaste85" hidden="1">#REF!</definedName>
    <definedName name="XRefPaste85Row" localSheetId="6" hidden="1">#REF!</definedName>
    <definedName name="XRefPaste85Row" hidden="1">#REF!</definedName>
    <definedName name="XRefPaste86" localSheetId="6" hidden="1">#REF!</definedName>
    <definedName name="XRefPaste86" hidden="1">#REF!</definedName>
    <definedName name="XRefPaste86Row" localSheetId="6" hidden="1">#REF!</definedName>
    <definedName name="XRefPaste86Row" hidden="1">#REF!</definedName>
    <definedName name="XRefPaste87" localSheetId="6" hidden="1">#REF!</definedName>
    <definedName name="XRefPaste87" hidden="1">#REF!</definedName>
    <definedName name="XRefPaste87Row" localSheetId="6" hidden="1">#REF!</definedName>
    <definedName name="XRefPaste87Row" hidden="1">#REF!</definedName>
    <definedName name="XRefPaste88" localSheetId="6" hidden="1">#REF!</definedName>
    <definedName name="XRefPaste88" hidden="1">#REF!</definedName>
    <definedName name="XRefPaste88Row" localSheetId="6" hidden="1">#REF!</definedName>
    <definedName name="XRefPaste88Row" hidden="1">#REF!</definedName>
    <definedName name="XRefPaste89" localSheetId="6" hidden="1">#REF!</definedName>
    <definedName name="XRefPaste89" hidden="1">#REF!</definedName>
    <definedName name="XRefPaste89Row" localSheetId="6" hidden="1">#REF!</definedName>
    <definedName name="XRefPaste89Row" hidden="1">#REF!</definedName>
    <definedName name="XRefPaste8Row" localSheetId="6" hidden="1">#REF!</definedName>
    <definedName name="XRefPaste8Row" hidden="1">#REF!</definedName>
    <definedName name="XRefPaste9" hidden="1">#REF!</definedName>
    <definedName name="XRefPaste90" localSheetId="6" hidden="1">#REF!</definedName>
    <definedName name="XRefPaste90" hidden="1">#REF!</definedName>
    <definedName name="XRefPaste90Row" localSheetId="6" hidden="1">#REF!</definedName>
    <definedName name="XRefPaste90Row" hidden="1">#REF!</definedName>
    <definedName name="XRefPaste91" localSheetId="6" hidden="1">#REF!</definedName>
    <definedName name="XRefPaste91" hidden="1">#REF!</definedName>
    <definedName name="XRefPaste91Row" localSheetId="6" hidden="1">#REF!</definedName>
    <definedName name="XRefPaste91Row" hidden="1">#REF!</definedName>
    <definedName name="XRefPaste92" localSheetId="6" hidden="1">#REF!</definedName>
    <definedName name="XRefPaste92" hidden="1">#REF!</definedName>
    <definedName name="XRefPaste92Row" localSheetId="6" hidden="1">#REF!</definedName>
    <definedName name="XRefPaste92Row" hidden="1">#REF!</definedName>
    <definedName name="XRefPaste93" localSheetId="6" hidden="1">#REF!</definedName>
    <definedName name="XRefPaste93" hidden="1">#REF!</definedName>
    <definedName name="XRefPaste93Row" localSheetId="6" hidden="1">#REF!</definedName>
    <definedName name="XRefPaste93Row" hidden="1">#REF!</definedName>
    <definedName name="XRefPaste94" localSheetId="6" hidden="1">#REF!</definedName>
    <definedName name="XRefPaste94" hidden="1">#REF!</definedName>
    <definedName name="XRefPaste94Row" localSheetId="6" hidden="1">#REF!</definedName>
    <definedName name="XRefPaste94Row" hidden="1">#REF!</definedName>
    <definedName name="XRefPaste95" localSheetId="6" hidden="1">#REF!</definedName>
    <definedName name="XRefPaste95" hidden="1">#REF!</definedName>
    <definedName name="XRefPaste95Row" localSheetId="6" hidden="1">#REF!</definedName>
    <definedName name="XRefPaste95Row" hidden="1">#REF!</definedName>
    <definedName name="XRefPaste96" localSheetId="6" hidden="1">#REF!</definedName>
    <definedName name="XRefPaste96" hidden="1">#REF!</definedName>
    <definedName name="XRefPaste96Row" localSheetId="6" hidden="1">#REF!</definedName>
    <definedName name="XRefPaste96Row" hidden="1">#REF!</definedName>
    <definedName name="XRefPaste97" localSheetId="6" hidden="1">#REF!</definedName>
    <definedName name="XRefPaste97" hidden="1">#REF!</definedName>
    <definedName name="XRefPaste97Row" localSheetId="6" hidden="1">#REF!</definedName>
    <definedName name="XRefPaste97Row" hidden="1">#REF!</definedName>
    <definedName name="XRefPaste98" localSheetId="6" hidden="1">#REF!</definedName>
    <definedName name="XRefPaste98" hidden="1">#REF!</definedName>
    <definedName name="XRefPaste98Row" localSheetId="6" hidden="1">#REF!</definedName>
    <definedName name="XRefPaste98Row" hidden="1">#REF!</definedName>
    <definedName name="XRefPaste99" localSheetId="6" hidden="1">#REF!</definedName>
    <definedName name="XRefPaste99" hidden="1">#REF!</definedName>
    <definedName name="XRefPaste99Row" localSheetId="6" hidden="1">#REF!</definedName>
    <definedName name="XRefPaste99Row" hidden="1">#REF!</definedName>
    <definedName name="XRefPaste9Row" localSheetId="6" hidden="1">#REF!</definedName>
    <definedName name="XRefPaste9Row" hidden="1">#REF!</definedName>
    <definedName name="XRefPasteRangeCount" localSheetId="6" hidden="1">6</definedName>
    <definedName name="XRefPasteRangeCount" hidden="1">1</definedName>
    <definedName name="xx">#REF!</definedName>
    <definedName name="Z_5FCC9217_B3E9_4B91_A943_5F21728EBEE9_.wvu.FilterData" localSheetId="3" hidden="1">Clasificación!$A$4:$G$71</definedName>
    <definedName name="Z_5FCC9217_B3E9_4B91_A943_5F21728EBEE9_.wvu.PrintArea" localSheetId="4" hidden="1">'Activo Neto'!$A$8:$F$46</definedName>
    <definedName name="Z_5FCC9217_B3E9_4B91_A943_5F21728EBEE9_.wvu.PrintArea" localSheetId="5" hidden="1">'Estado de Ingresos y Egresos'!$A$8:$G$43</definedName>
    <definedName name="Z_5FCC9217_B3E9_4B91_A943_5F21728EBEE9_.wvu.PrintArea" localSheetId="8" hidden="1">'Flujos de Efectivo'!$A$8:$F$42</definedName>
    <definedName name="Z_5FCC9217_B3E9_4B91_A943_5F21728EBEE9_.wvu.PrintArea" localSheetId="9" hidden="1">'Nota 1 a Nota 3.5'!$B$10:$M$102</definedName>
    <definedName name="Z_5FCC9217_B3E9_4B91_A943_5F21728EBEE9_.wvu.PrintArea" localSheetId="10" hidden="1">'Nota 3.6 a Nota 8'!$A$9:$J$820</definedName>
    <definedName name="Z_5FCC9217_B3E9_4B91_A943_5F21728EBEE9_.wvu.PrintArea" localSheetId="6" hidden="1">'Variación del Activo Neto'!$B$9:$K$34</definedName>
    <definedName name="Z_5FCC9217_B3E9_4B91_A943_5F21728EBEE9_.wvu.Rows" localSheetId="8" hidden="1">'Flujos de Efectivo'!#REF!</definedName>
    <definedName name="Z_7015FC6D_0680_4B00_AA0E_B83DA1D0B666_.wvu.FilterData" localSheetId="3" hidden="1">Clasificación!$A$4:$G$71</definedName>
    <definedName name="Z_7015FC6D_0680_4B00_AA0E_B83DA1D0B666_.wvu.PrintArea" localSheetId="4" hidden="1">'Activo Neto'!$A$8:$F$46</definedName>
    <definedName name="Z_7015FC6D_0680_4B00_AA0E_B83DA1D0B666_.wvu.PrintArea" localSheetId="5" hidden="1">'Estado de Ingresos y Egresos'!$A$8:$G$43</definedName>
    <definedName name="Z_7015FC6D_0680_4B00_AA0E_B83DA1D0B666_.wvu.PrintArea" localSheetId="8" hidden="1">'Flujos de Efectivo'!$A$8:$F$42</definedName>
    <definedName name="Z_7015FC6D_0680_4B00_AA0E_B83DA1D0B666_.wvu.PrintArea" localSheetId="9" hidden="1">'Nota 1 a Nota 3.5'!$B$10:$M$102</definedName>
    <definedName name="Z_7015FC6D_0680_4B00_AA0E_B83DA1D0B666_.wvu.PrintArea" localSheetId="10" hidden="1">'Nota 3.6 a Nota 8'!$A$9:$J$820</definedName>
    <definedName name="Z_7015FC6D_0680_4B00_AA0E_B83DA1D0B666_.wvu.PrintArea" localSheetId="6" hidden="1">'Variación del Activo Neto'!$B$9:$K$34</definedName>
    <definedName name="Z_7015FC6D_0680_4B00_AA0E_B83DA1D0B666_.wvu.Rows" localSheetId="8" hidden="1">'Flujos de Efectivo'!#REF!</definedName>
    <definedName name="Z_970CBB53_F4B3_462F_AEFE_2BC403F5F0AD_.wvu.PrintArea" localSheetId="9" hidden="1">'Nota 1 a Nota 3.5'!$B$10:$M$102</definedName>
    <definedName name="Z_970CBB53_F4B3_462F_AEFE_2BC403F5F0AD_.wvu.PrintArea" localSheetId="10" hidden="1">'Nota 3.6 a Nota 8'!$A$9:$J$820</definedName>
    <definedName name="Z_B9F63820_5C32_455A_BC9D_0BE84D6B0867_.wvu.FilterData" localSheetId="3" hidden="1">Clasificación!$A$4:$G$71</definedName>
    <definedName name="Z_B9F63820_5C32_455A_BC9D_0BE84D6B0867_.wvu.PrintArea" localSheetId="4" hidden="1">'Activo Neto'!$A$8:$F$46</definedName>
    <definedName name="Z_B9F63820_5C32_455A_BC9D_0BE84D6B0867_.wvu.PrintArea" localSheetId="5" hidden="1">'Estado de Ingresos y Egresos'!$A$8:$G$43</definedName>
    <definedName name="Z_B9F63820_5C32_455A_BC9D_0BE84D6B0867_.wvu.PrintArea" localSheetId="8" hidden="1">'Flujos de Efectivo'!$A$8:$F$42</definedName>
    <definedName name="Z_B9F63820_5C32_455A_BC9D_0BE84D6B0867_.wvu.PrintArea" localSheetId="6" hidden="1">'Variación del Activo Neto'!$B$9:$K$34</definedName>
    <definedName name="Z_B9F63820_5C32_455A_BC9D_0BE84D6B0867_.wvu.Rows" localSheetId="8" hidden="1">'Flujos de Efectivo'!#REF!</definedName>
    <definedName name="Z_F3648BCD_1CED_4BBB_AE63_37BDB925883F_.wvu.FilterData" localSheetId="3" hidden="1">Clasificación!$A$4:$G$71</definedName>
    <definedName name="Z_F3648BCD_1CED_4BBB_AE63_37BDB925883F_.wvu.PrintArea" localSheetId="4" hidden="1">'Activo Neto'!$A$8:$F$46</definedName>
    <definedName name="Z_F3648BCD_1CED_4BBB_AE63_37BDB925883F_.wvu.PrintArea" localSheetId="5" hidden="1">'Estado de Ingresos y Egresos'!$A$8:$G$43</definedName>
    <definedName name="Z_F3648BCD_1CED_4BBB_AE63_37BDB925883F_.wvu.PrintArea" localSheetId="8" hidden="1">'Flujos de Efectivo'!$A$8:$F$42</definedName>
    <definedName name="Z_F3648BCD_1CED_4BBB_AE63_37BDB925883F_.wvu.PrintArea" localSheetId="9" hidden="1">'Nota 1 a Nota 3.5'!$B$10:$M$102</definedName>
    <definedName name="Z_F3648BCD_1CED_4BBB_AE63_37BDB925883F_.wvu.PrintArea" localSheetId="10" hidden="1">'Nota 3.6 a Nota 8'!$A$9:$J$820</definedName>
    <definedName name="Z_F3648BCD_1CED_4BBB_AE63_37BDB925883F_.wvu.PrintArea" localSheetId="6" hidden="1">'Variación del Activo Neto'!$B$9:$K$34</definedName>
    <definedName name="Z_F3648BCD_1CED_4BBB_AE63_37BDB925883F_.wvu.Rows" localSheetId="8" hidden="1">'Flujos de Efectivo'!#REF!</definedName>
    <definedName name="zdfd" localSheetId="9" hidden="1">#REF!</definedName>
    <definedName name="zdfd" localSheetId="10" hidden="1">#REF!</definedName>
    <definedName name="zdfd" hidden="1">#REF!</definedName>
  </definedNames>
  <calcPr calcId="191029"/>
  <customWorkbookViews>
    <customWorkbookView name="Dahiana Sanchez - Vista personalizada" guid="{F3648BCD-1CED-4BBB-AE63-37BDB925883F}" mergeInterval="0" personalView="1" maximized="1" xWindow="-9" yWindow="-9" windowWidth="1938" windowHeight="1048" tabRatio="954" activeSheetId="9"/>
    <customWorkbookView name="Shirley Vichini - Vista personalizada" guid="{5FCC9217-B3E9-4B91-A943-5F21728EBEE9}" mergeInterval="0" personalView="1" maximized="1" xWindow="-9" yWindow="-9" windowWidth="1938" windowHeight="1048" tabRatio="954" activeSheetId="9"/>
    <customWorkbookView name="Alejandro Otazú - Vista personalizada" guid="{7015FC6D-0680-4B00-AA0E-B83DA1D0B666}" mergeInterval="0" personalView="1" maximized="1" xWindow="-9" yWindow="-9" windowWidth="1938" windowHeight="1048" tabRatio="954" activeSheetId="9"/>
    <customWorkbookView name="Yohana Benitez - Vista personalizada" guid="{B9F63820-5C32-455A-BC9D-0BE84D6B0867}" mergeInterval="0" personalView="1" maximized="1" xWindow="-8" yWindow="-8" windowWidth="1382" windowHeight="744" tabRatio="954" activeSheetId="9"/>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L757" i="9" l="1"/>
  <c r="D797" i="9"/>
  <c r="F797" i="9" s="1"/>
  <c r="G797" i="9"/>
  <c r="E797" i="9"/>
  <c r="D796" i="9"/>
  <c r="D793" i="9"/>
  <c r="G786" i="9"/>
  <c r="F786" i="9"/>
  <c r="D786" i="9"/>
  <c r="E786" i="9"/>
  <c r="D785" i="9"/>
  <c r="D784" i="9"/>
  <c r="D783" i="9"/>
  <c r="D782" i="9"/>
  <c r="D781" i="9"/>
  <c r="D780" i="9"/>
  <c r="D779" i="9"/>
  <c r="E771" i="9"/>
  <c r="D771" i="9"/>
  <c r="D763" i="9"/>
  <c r="D764" i="9" s="1"/>
  <c r="F764" i="9" s="1"/>
  <c r="E764" i="9"/>
  <c r="G764" i="9" s="1"/>
  <c r="L400" i="9"/>
  <c r="L401" i="9" s="1"/>
  <c r="E49" i="9"/>
  <c r="D49" i="9"/>
  <c r="E17" i="9"/>
  <c r="G17" i="9" s="1"/>
  <c r="D16" i="9"/>
  <c r="D15" i="9"/>
  <c r="I34" i="5"/>
  <c r="E33" i="5"/>
  <c r="E32" i="5"/>
  <c r="E30" i="5"/>
  <c r="E29" i="5"/>
  <c r="H429" i="6"/>
  <c r="F5" i="6"/>
  <c r="H395" i="6"/>
  <c r="H394" i="6"/>
  <c r="H392" i="6"/>
  <c r="F392" i="6"/>
  <c r="G434" i="6"/>
  <c r="M434" i="6" s="1"/>
  <c r="G433" i="6"/>
  <c r="M433" i="6" s="1"/>
  <c r="G432" i="6"/>
  <c r="G431" i="6"/>
  <c r="M431" i="6" s="1"/>
  <c r="M429" i="6"/>
  <c r="G427" i="6"/>
  <c r="M427" i="6" s="1"/>
  <c r="G426" i="6"/>
  <c r="G425" i="6"/>
  <c r="G423" i="6"/>
  <c r="M423" i="6" s="1"/>
  <c r="I420" i="6"/>
  <c r="M420" i="6" s="1"/>
  <c r="I419" i="6"/>
  <c r="J417" i="6"/>
  <c r="G415" i="6"/>
  <c r="L408" i="6"/>
  <c r="M408" i="6" s="1"/>
  <c r="K409" i="6"/>
  <c r="K436" i="6" s="1"/>
  <c r="J405" i="6"/>
  <c r="M405" i="6" s="1"/>
  <c r="I404" i="6"/>
  <c r="I403" i="6"/>
  <c r="I436" i="6" s="1"/>
  <c r="I399" i="6"/>
  <c r="M399" i="6" s="1"/>
  <c r="H401" i="6"/>
  <c r="H436" i="6"/>
  <c r="M394" i="6"/>
  <c r="M392" i="6"/>
  <c r="G389" i="6"/>
  <c r="G388" i="6"/>
  <c r="G387" i="6"/>
  <c r="G386" i="6"/>
  <c r="G385" i="6"/>
  <c r="G384" i="6"/>
  <c r="G383" i="6"/>
  <c r="G382" i="6"/>
  <c r="G381" i="6"/>
  <c r="G380" i="6"/>
  <c r="G379" i="6"/>
  <c r="G378" i="6"/>
  <c r="G377" i="6"/>
  <c r="G376" i="6"/>
  <c r="G375" i="6"/>
  <c r="G374" i="6"/>
  <c r="G373" i="6"/>
  <c r="G372" i="6"/>
  <c r="G371" i="6"/>
  <c r="G370" i="6"/>
  <c r="G369" i="6"/>
  <c r="G368" i="6"/>
  <c r="G367" i="6"/>
  <c r="G366" i="6"/>
  <c r="G365" i="6"/>
  <c r="G364" i="6"/>
  <c r="G363" i="6"/>
  <c r="G362" i="6"/>
  <c r="G361" i="6"/>
  <c r="G360" i="6"/>
  <c r="G359" i="6"/>
  <c r="G358" i="6"/>
  <c r="G357" i="6"/>
  <c r="G356" i="6"/>
  <c r="G355" i="6"/>
  <c r="G354" i="6"/>
  <c r="G353" i="6"/>
  <c r="G352" i="6"/>
  <c r="G351" i="6"/>
  <c r="G350" i="6"/>
  <c r="G349" i="6"/>
  <c r="G348" i="6"/>
  <c r="G347" i="6"/>
  <c r="G346" i="6"/>
  <c r="G345" i="6"/>
  <c r="G344" i="6"/>
  <c r="G343" i="6"/>
  <c r="G342" i="6"/>
  <c r="G341" i="6"/>
  <c r="G340" i="6"/>
  <c r="G339" i="6"/>
  <c r="G338" i="6"/>
  <c r="G337" i="6"/>
  <c r="G336" i="6"/>
  <c r="G335" i="6"/>
  <c r="G334" i="6"/>
  <c r="G333" i="6"/>
  <c r="G332" i="6"/>
  <c r="G331" i="6"/>
  <c r="G330" i="6"/>
  <c r="G329" i="6"/>
  <c r="G328" i="6"/>
  <c r="G327" i="6"/>
  <c r="G326" i="6"/>
  <c r="G325" i="6"/>
  <c r="G324" i="6"/>
  <c r="G323" i="6"/>
  <c r="G322" i="6"/>
  <c r="G321" i="6"/>
  <c r="G320" i="6"/>
  <c r="G319" i="6"/>
  <c r="G318" i="6"/>
  <c r="G317" i="6"/>
  <c r="G316" i="6"/>
  <c r="G315" i="6"/>
  <c r="G314" i="6"/>
  <c r="G313" i="6"/>
  <c r="G312" i="6"/>
  <c r="G311" i="6"/>
  <c r="G310" i="6"/>
  <c r="G309" i="6"/>
  <c r="G308" i="6"/>
  <c r="G307" i="6"/>
  <c r="G306" i="6"/>
  <c r="G305" i="6"/>
  <c r="G304" i="6"/>
  <c r="G303" i="6"/>
  <c r="G302" i="6"/>
  <c r="G301" i="6"/>
  <c r="G300" i="6"/>
  <c r="G299" i="6"/>
  <c r="G298" i="6"/>
  <c r="G297" i="6"/>
  <c r="G296" i="6"/>
  <c r="G295" i="6"/>
  <c r="G294" i="6"/>
  <c r="G293" i="6"/>
  <c r="G292" i="6"/>
  <c r="G291" i="6"/>
  <c r="G290" i="6"/>
  <c r="G289" i="6"/>
  <c r="G288" i="6"/>
  <c r="G287" i="6"/>
  <c r="G286" i="6"/>
  <c r="G285" i="6"/>
  <c r="G284" i="6"/>
  <c r="G283" i="6"/>
  <c r="G282" i="6"/>
  <c r="G281" i="6"/>
  <c r="G280" i="6"/>
  <c r="G279" i="6"/>
  <c r="G278" i="6"/>
  <c r="G277" i="6"/>
  <c r="G276" i="6"/>
  <c r="G275" i="6"/>
  <c r="G274" i="6"/>
  <c r="G273" i="6"/>
  <c r="G272" i="6"/>
  <c r="G271" i="6"/>
  <c r="G270" i="6"/>
  <c r="G269" i="6"/>
  <c r="G268" i="6"/>
  <c r="G267" i="6"/>
  <c r="G266" i="6"/>
  <c r="G265" i="6"/>
  <c r="G264" i="6"/>
  <c r="G263" i="6"/>
  <c r="G262" i="6"/>
  <c r="G261" i="6"/>
  <c r="G260" i="6"/>
  <c r="G259" i="6"/>
  <c r="G258" i="6"/>
  <c r="G257" i="6"/>
  <c r="G256" i="6"/>
  <c r="G255" i="6"/>
  <c r="G254" i="6"/>
  <c r="G253" i="6"/>
  <c r="G252" i="6"/>
  <c r="G251" i="6"/>
  <c r="G250" i="6"/>
  <c r="G249" i="6"/>
  <c r="G248" i="6"/>
  <c r="G247" i="6"/>
  <c r="G246" i="6"/>
  <c r="G245" i="6"/>
  <c r="G244" i="6"/>
  <c r="G243" i="6"/>
  <c r="G242" i="6"/>
  <c r="G241" i="6"/>
  <c r="G240" i="6"/>
  <c r="G239" i="6"/>
  <c r="G238" i="6"/>
  <c r="G237" i="6"/>
  <c r="G236" i="6"/>
  <c r="G235" i="6"/>
  <c r="G234" i="6"/>
  <c r="G233" i="6"/>
  <c r="G232" i="6"/>
  <c r="G231" i="6"/>
  <c r="G230" i="6"/>
  <c r="G229" i="6"/>
  <c r="G228" i="6"/>
  <c r="G227" i="6"/>
  <c r="G226" i="6"/>
  <c r="G225" i="6"/>
  <c r="G224" i="6"/>
  <c r="G223" i="6"/>
  <c r="G222" i="6"/>
  <c r="G221" i="6"/>
  <c r="G220" i="6"/>
  <c r="G219" i="6"/>
  <c r="G218" i="6"/>
  <c r="G217" i="6"/>
  <c r="G216" i="6"/>
  <c r="G215" i="6"/>
  <c r="G214" i="6"/>
  <c r="G213" i="6"/>
  <c r="G212" i="6"/>
  <c r="G211" i="6"/>
  <c r="G210" i="6"/>
  <c r="G209" i="6"/>
  <c r="G208" i="6"/>
  <c r="G207" i="6"/>
  <c r="G206" i="6"/>
  <c r="G205" i="6"/>
  <c r="G204" i="6"/>
  <c r="G203" i="6"/>
  <c r="G202" i="6"/>
  <c r="G201" i="6"/>
  <c r="G200" i="6"/>
  <c r="G199" i="6"/>
  <c r="G198" i="6"/>
  <c r="G197" i="6"/>
  <c r="G196" i="6"/>
  <c r="G195" i="6"/>
  <c r="G194" i="6"/>
  <c r="G193" i="6"/>
  <c r="G192" i="6"/>
  <c r="G191" i="6"/>
  <c r="G190" i="6"/>
  <c r="G189" i="6"/>
  <c r="G188" i="6"/>
  <c r="G187" i="6"/>
  <c r="G186" i="6"/>
  <c r="G185" i="6"/>
  <c r="G184" i="6"/>
  <c r="G183" i="6"/>
  <c r="G182" i="6"/>
  <c r="G181" i="6"/>
  <c r="G180" i="6"/>
  <c r="G179" i="6"/>
  <c r="G178" i="6"/>
  <c r="G177" i="6"/>
  <c r="G176" i="6"/>
  <c r="G175" i="6"/>
  <c r="G174" i="6"/>
  <c r="G173" i="6"/>
  <c r="G172" i="6"/>
  <c r="G171" i="6"/>
  <c r="G170" i="6"/>
  <c r="G169" i="6"/>
  <c r="G168" i="6"/>
  <c r="G167" i="6"/>
  <c r="G166" i="6"/>
  <c r="G165" i="6"/>
  <c r="G164" i="6"/>
  <c r="G163" i="6"/>
  <c r="G162" i="6"/>
  <c r="G161" i="6"/>
  <c r="G160" i="6"/>
  <c r="G159" i="6"/>
  <c r="G158" i="6"/>
  <c r="G157" i="6"/>
  <c r="G156" i="6"/>
  <c r="G155" i="6"/>
  <c r="G154" i="6"/>
  <c r="G153" i="6"/>
  <c r="G152" i="6"/>
  <c r="G151" i="6"/>
  <c r="G150" i="6"/>
  <c r="G149" i="6"/>
  <c r="G148" i="6"/>
  <c r="G147" i="6"/>
  <c r="G146" i="6"/>
  <c r="G145" i="6"/>
  <c r="G144" i="6"/>
  <c r="G143" i="6"/>
  <c r="G142" i="6"/>
  <c r="G141" i="6"/>
  <c r="G140" i="6"/>
  <c r="G139" i="6"/>
  <c r="G138" i="6"/>
  <c r="G137" i="6"/>
  <c r="G136" i="6"/>
  <c r="G135" i="6"/>
  <c r="G134" i="6"/>
  <c r="G133" i="6"/>
  <c r="G132" i="6"/>
  <c r="G131" i="6"/>
  <c r="G130" i="6"/>
  <c r="G129" i="6"/>
  <c r="G128" i="6"/>
  <c r="G127" i="6"/>
  <c r="G126" i="6"/>
  <c r="G125" i="6"/>
  <c r="G124" i="6"/>
  <c r="G123" i="6"/>
  <c r="G122" i="6"/>
  <c r="G121" i="6"/>
  <c r="G120" i="6"/>
  <c r="G119" i="6"/>
  <c r="G118" i="6"/>
  <c r="G117" i="6"/>
  <c r="G116" i="6"/>
  <c r="G115" i="6"/>
  <c r="G114" i="6"/>
  <c r="G113" i="6"/>
  <c r="G112" i="6"/>
  <c r="G111" i="6"/>
  <c r="G110" i="6"/>
  <c r="G109" i="6"/>
  <c r="G108" i="6"/>
  <c r="G107" i="6"/>
  <c r="G106" i="6"/>
  <c r="G105" i="6"/>
  <c r="G104" i="6"/>
  <c r="G103" i="6"/>
  <c r="G102" i="6"/>
  <c r="G101" i="6"/>
  <c r="G100" i="6"/>
  <c r="G99" i="6"/>
  <c r="G98" i="6"/>
  <c r="G97" i="6"/>
  <c r="G96" i="6"/>
  <c r="G95" i="6"/>
  <c r="G94" i="6"/>
  <c r="G93" i="6"/>
  <c r="G92" i="6"/>
  <c r="G91" i="6"/>
  <c r="G90" i="6"/>
  <c r="G89" i="6"/>
  <c r="G88" i="6"/>
  <c r="G87" i="6"/>
  <c r="G86" i="6"/>
  <c r="G85" i="6"/>
  <c r="G84" i="6"/>
  <c r="G83" i="6"/>
  <c r="G82" i="6"/>
  <c r="G81" i="6"/>
  <c r="G80" i="6"/>
  <c r="G79" i="6"/>
  <c r="G78" i="6"/>
  <c r="G77" i="6"/>
  <c r="G76" i="6"/>
  <c r="G75" i="6"/>
  <c r="G74" i="6"/>
  <c r="G73" i="6"/>
  <c r="G72" i="6"/>
  <c r="G71" i="6"/>
  <c r="G70" i="6"/>
  <c r="G69" i="6"/>
  <c r="G68" i="6"/>
  <c r="G67" i="6"/>
  <c r="G66" i="6"/>
  <c r="G65" i="6"/>
  <c r="G64" i="6"/>
  <c r="G63" i="6"/>
  <c r="G62" i="6"/>
  <c r="G61" i="6"/>
  <c r="G60" i="6"/>
  <c r="G59" i="6"/>
  <c r="G58" i="6"/>
  <c r="G57" i="6"/>
  <c r="G56" i="6"/>
  <c r="G55" i="6"/>
  <c r="G54" i="6"/>
  <c r="G53" i="6"/>
  <c r="G52" i="6"/>
  <c r="G51" i="6"/>
  <c r="G50" i="6"/>
  <c r="G49" i="6"/>
  <c r="G48" i="6"/>
  <c r="G47" i="6"/>
  <c r="G46" i="6"/>
  <c r="G45" i="6"/>
  <c r="G44" i="6"/>
  <c r="G43" i="6"/>
  <c r="G42" i="6"/>
  <c r="G41" i="6"/>
  <c r="G40" i="6"/>
  <c r="G39" i="6"/>
  <c r="G38" i="6"/>
  <c r="G37" i="6"/>
  <c r="G36" i="6"/>
  <c r="G35" i="6"/>
  <c r="G34" i="6"/>
  <c r="G33" i="6"/>
  <c r="G32" i="6"/>
  <c r="G31" i="6"/>
  <c r="G30" i="6"/>
  <c r="G29" i="6"/>
  <c r="G28" i="6"/>
  <c r="G27" i="6"/>
  <c r="G26" i="6"/>
  <c r="G25" i="6"/>
  <c r="G24" i="6"/>
  <c r="G23" i="6"/>
  <c r="G22" i="6"/>
  <c r="G21" i="6"/>
  <c r="G20" i="6"/>
  <c r="G19" i="6"/>
  <c r="G18" i="6"/>
  <c r="G17" i="6"/>
  <c r="G16" i="6"/>
  <c r="G15" i="6"/>
  <c r="G14" i="6"/>
  <c r="G13" i="6"/>
  <c r="G12" i="6"/>
  <c r="M435" i="6"/>
  <c r="M432" i="6"/>
  <c r="M430" i="6"/>
  <c r="M428" i="6"/>
  <c r="M426" i="6"/>
  <c r="M425" i="6"/>
  <c r="M424" i="6"/>
  <c r="M422" i="6"/>
  <c r="M421" i="6"/>
  <c r="M419" i="6"/>
  <c r="M418" i="6"/>
  <c r="M417" i="6"/>
  <c r="M416" i="6"/>
  <c r="M415" i="6"/>
  <c r="M414" i="6"/>
  <c r="M413" i="6"/>
  <c r="M412" i="6"/>
  <c r="M411" i="6"/>
  <c r="M410" i="6"/>
  <c r="M407" i="6"/>
  <c r="M406" i="6"/>
  <c r="M404" i="6"/>
  <c r="M403" i="6"/>
  <c r="M402" i="6"/>
  <c r="M401" i="6"/>
  <c r="M400" i="6"/>
  <c r="M398" i="6"/>
  <c r="M397" i="6"/>
  <c r="M396" i="6"/>
  <c r="M393" i="6"/>
  <c r="M391" i="6"/>
  <c r="M390" i="6"/>
  <c r="M389" i="6"/>
  <c r="M388" i="6"/>
  <c r="M387" i="6"/>
  <c r="M386" i="6"/>
  <c r="M385" i="6"/>
  <c r="M384" i="6"/>
  <c r="M383" i="6"/>
  <c r="M382" i="6"/>
  <c r="M381" i="6"/>
  <c r="M380" i="6"/>
  <c r="M379" i="6"/>
  <c r="M378" i="6"/>
  <c r="M377" i="6"/>
  <c r="M376" i="6"/>
  <c r="M375" i="6"/>
  <c r="M374" i="6"/>
  <c r="M373" i="6"/>
  <c r="M372" i="6"/>
  <c r="M371" i="6"/>
  <c r="M370" i="6"/>
  <c r="M369" i="6"/>
  <c r="M368" i="6"/>
  <c r="M367" i="6"/>
  <c r="M366" i="6"/>
  <c r="M365" i="6"/>
  <c r="M364" i="6"/>
  <c r="M363" i="6"/>
  <c r="M362" i="6"/>
  <c r="M361" i="6"/>
  <c r="M360" i="6"/>
  <c r="M359" i="6"/>
  <c r="M358" i="6"/>
  <c r="M357" i="6"/>
  <c r="M356" i="6"/>
  <c r="M355" i="6"/>
  <c r="M354" i="6"/>
  <c r="M353" i="6"/>
  <c r="M352" i="6"/>
  <c r="M351" i="6"/>
  <c r="M350" i="6"/>
  <c r="M349" i="6"/>
  <c r="M348" i="6"/>
  <c r="M347" i="6"/>
  <c r="M346" i="6"/>
  <c r="M345" i="6"/>
  <c r="M344" i="6"/>
  <c r="M343" i="6"/>
  <c r="M342" i="6"/>
  <c r="M341" i="6"/>
  <c r="M340" i="6"/>
  <c r="M339" i="6"/>
  <c r="M338" i="6"/>
  <c r="M337" i="6"/>
  <c r="M336" i="6"/>
  <c r="M335" i="6"/>
  <c r="M334" i="6"/>
  <c r="M333" i="6"/>
  <c r="M332" i="6"/>
  <c r="M331" i="6"/>
  <c r="M330" i="6"/>
  <c r="M329" i="6"/>
  <c r="M328" i="6"/>
  <c r="M327" i="6"/>
  <c r="M326" i="6"/>
  <c r="M325" i="6"/>
  <c r="M324" i="6"/>
  <c r="M323" i="6"/>
  <c r="M322" i="6"/>
  <c r="M321" i="6"/>
  <c r="M320" i="6"/>
  <c r="M319" i="6"/>
  <c r="M318" i="6"/>
  <c r="M317" i="6"/>
  <c r="M316" i="6"/>
  <c r="M315" i="6"/>
  <c r="M314" i="6"/>
  <c r="M313" i="6"/>
  <c r="M312" i="6"/>
  <c r="M311" i="6"/>
  <c r="M310" i="6"/>
  <c r="M309" i="6"/>
  <c r="M308" i="6"/>
  <c r="M307" i="6"/>
  <c r="M306" i="6"/>
  <c r="M305" i="6"/>
  <c r="M304" i="6"/>
  <c r="M303" i="6"/>
  <c r="M302" i="6"/>
  <c r="M301" i="6"/>
  <c r="M300" i="6"/>
  <c r="M299" i="6"/>
  <c r="M298" i="6"/>
  <c r="M297" i="6"/>
  <c r="M296" i="6"/>
  <c r="M295" i="6"/>
  <c r="M294" i="6"/>
  <c r="M293" i="6"/>
  <c r="M292" i="6"/>
  <c r="M291" i="6"/>
  <c r="M290" i="6"/>
  <c r="M289" i="6"/>
  <c r="M288" i="6"/>
  <c r="M287" i="6"/>
  <c r="M286" i="6"/>
  <c r="M285" i="6"/>
  <c r="M284" i="6"/>
  <c r="M283" i="6"/>
  <c r="M282" i="6"/>
  <c r="M281" i="6"/>
  <c r="M280" i="6"/>
  <c r="M279" i="6"/>
  <c r="M278" i="6"/>
  <c r="M277" i="6"/>
  <c r="M276" i="6"/>
  <c r="M275" i="6"/>
  <c r="M274" i="6"/>
  <c r="M273" i="6"/>
  <c r="M272" i="6"/>
  <c r="M271" i="6"/>
  <c r="M270" i="6"/>
  <c r="M269" i="6"/>
  <c r="M268" i="6"/>
  <c r="M267" i="6"/>
  <c r="M266" i="6"/>
  <c r="M265" i="6"/>
  <c r="M264" i="6"/>
  <c r="M263" i="6"/>
  <c r="M262" i="6"/>
  <c r="M261" i="6"/>
  <c r="M260" i="6"/>
  <c r="M259" i="6"/>
  <c r="M258" i="6"/>
  <c r="M257" i="6"/>
  <c r="M256" i="6"/>
  <c r="M255" i="6"/>
  <c r="M254" i="6"/>
  <c r="M253" i="6"/>
  <c r="M252" i="6"/>
  <c r="M251" i="6"/>
  <c r="M250" i="6"/>
  <c r="M249" i="6"/>
  <c r="M248" i="6"/>
  <c r="M247" i="6"/>
  <c r="M246" i="6"/>
  <c r="M245" i="6"/>
  <c r="M244" i="6"/>
  <c r="M243" i="6"/>
  <c r="M242" i="6"/>
  <c r="M241" i="6"/>
  <c r="M240" i="6"/>
  <c r="M239" i="6"/>
  <c r="M238" i="6"/>
  <c r="M237" i="6"/>
  <c r="M236" i="6"/>
  <c r="M235" i="6"/>
  <c r="M234" i="6"/>
  <c r="M233" i="6"/>
  <c r="M232" i="6"/>
  <c r="M231" i="6"/>
  <c r="M230" i="6"/>
  <c r="M229" i="6"/>
  <c r="M228" i="6"/>
  <c r="M227" i="6"/>
  <c r="M226" i="6"/>
  <c r="M225" i="6"/>
  <c r="M224" i="6"/>
  <c r="M223" i="6"/>
  <c r="M222" i="6"/>
  <c r="M221" i="6"/>
  <c r="M220" i="6"/>
  <c r="M219" i="6"/>
  <c r="M218" i="6"/>
  <c r="M217" i="6"/>
  <c r="M216" i="6"/>
  <c r="M215" i="6"/>
  <c r="M214" i="6"/>
  <c r="M213" i="6"/>
  <c r="M212" i="6"/>
  <c r="M211" i="6"/>
  <c r="M210" i="6"/>
  <c r="M209" i="6"/>
  <c r="M208" i="6"/>
  <c r="M207" i="6"/>
  <c r="M206" i="6"/>
  <c r="M205" i="6"/>
  <c r="M204" i="6"/>
  <c r="M203" i="6"/>
  <c r="M202" i="6"/>
  <c r="M201" i="6"/>
  <c r="M200" i="6"/>
  <c r="M199" i="6"/>
  <c r="M198" i="6"/>
  <c r="M197" i="6"/>
  <c r="M196" i="6"/>
  <c r="M195" i="6"/>
  <c r="M194" i="6"/>
  <c r="M193" i="6"/>
  <c r="M192" i="6"/>
  <c r="M191" i="6"/>
  <c r="M190" i="6"/>
  <c r="M189" i="6"/>
  <c r="M188" i="6"/>
  <c r="M187" i="6"/>
  <c r="M186" i="6"/>
  <c r="M185" i="6"/>
  <c r="M184" i="6"/>
  <c r="M183" i="6"/>
  <c r="M182" i="6"/>
  <c r="M181" i="6"/>
  <c r="M180" i="6"/>
  <c r="M179" i="6"/>
  <c r="M178" i="6"/>
  <c r="M177" i="6"/>
  <c r="M176" i="6"/>
  <c r="M175" i="6"/>
  <c r="M174" i="6"/>
  <c r="M173" i="6"/>
  <c r="M172" i="6"/>
  <c r="M171" i="6"/>
  <c r="M170" i="6"/>
  <c r="M169" i="6"/>
  <c r="M168" i="6"/>
  <c r="M167" i="6"/>
  <c r="M166" i="6"/>
  <c r="M165" i="6"/>
  <c r="M164" i="6"/>
  <c r="M163" i="6"/>
  <c r="M162" i="6"/>
  <c r="M161" i="6"/>
  <c r="M160" i="6"/>
  <c r="M159" i="6"/>
  <c r="M158" i="6"/>
  <c r="M157" i="6"/>
  <c r="M156" i="6"/>
  <c r="M155" i="6"/>
  <c r="M154" i="6"/>
  <c r="M153" i="6"/>
  <c r="M152" i="6"/>
  <c r="M151" i="6"/>
  <c r="M150" i="6"/>
  <c r="M149" i="6"/>
  <c r="M148" i="6"/>
  <c r="M147" i="6"/>
  <c r="M146" i="6"/>
  <c r="M145" i="6"/>
  <c r="M144" i="6"/>
  <c r="M143" i="6"/>
  <c r="M142" i="6"/>
  <c r="M141" i="6"/>
  <c r="M140" i="6"/>
  <c r="M139" i="6"/>
  <c r="M138" i="6"/>
  <c r="M137" i="6"/>
  <c r="M136" i="6"/>
  <c r="M135" i="6"/>
  <c r="M134" i="6"/>
  <c r="M133" i="6"/>
  <c r="M132" i="6"/>
  <c r="M131" i="6"/>
  <c r="M130" i="6"/>
  <c r="M129" i="6"/>
  <c r="M128" i="6"/>
  <c r="M127" i="6"/>
  <c r="M126" i="6"/>
  <c r="M125" i="6"/>
  <c r="M124" i="6"/>
  <c r="M123" i="6"/>
  <c r="M122" i="6"/>
  <c r="M121" i="6"/>
  <c r="M120" i="6"/>
  <c r="M119" i="6"/>
  <c r="M118" i="6"/>
  <c r="M117" i="6"/>
  <c r="M116" i="6"/>
  <c r="M115" i="6"/>
  <c r="M114" i="6"/>
  <c r="M113" i="6"/>
  <c r="M112" i="6"/>
  <c r="M111" i="6"/>
  <c r="M110" i="6"/>
  <c r="M109" i="6"/>
  <c r="M108" i="6"/>
  <c r="M107" i="6"/>
  <c r="M106" i="6"/>
  <c r="M105" i="6"/>
  <c r="M104" i="6"/>
  <c r="M103" i="6"/>
  <c r="M102" i="6"/>
  <c r="M101" i="6"/>
  <c r="M100" i="6"/>
  <c r="M99" i="6"/>
  <c r="M98" i="6"/>
  <c r="M97" i="6"/>
  <c r="M96" i="6"/>
  <c r="M95" i="6"/>
  <c r="M94" i="6"/>
  <c r="M93" i="6"/>
  <c r="M92" i="6"/>
  <c r="M91" i="6"/>
  <c r="M90" i="6"/>
  <c r="M89" i="6"/>
  <c r="M88" i="6"/>
  <c r="M87" i="6"/>
  <c r="M86" i="6"/>
  <c r="M85" i="6"/>
  <c r="M84" i="6"/>
  <c r="M83" i="6"/>
  <c r="M82" i="6"/>
  <c r="M81" i="6"/>
  <c r="M80" i="6"/>
  <c r="M79" i="6"/>
  <c r="M78" i="6"/>
  <c r="M77" i="6"/>
  <c r="M76" i="6"/>
  <c r="M75" i="6"/>
  <c r="M74" i="6"/>
  <c r="M73" i="6"/>
  <c r="M72" i="6"/>
  <c r="M71" i="6"/>
  <c r="M70" i="6"/>
  <c r="M69" i="6"/>
  <c r="M68" i="6"/>
  <c r="M67" i="6"/>
  <c r="M66" i="6"/>
  <c r="M65" i="6"/>
  <c r="M64" i="6"/>
  <c r="M63" i="6"/>
  <c r="M62" i="6"/>
  <c r="M61" i="6"/>
  <c r="M60" i="6"/>
  <c r="M59" i="6"/>
  <c r="M58" i="6"/>
  <c r="M57" i="6"/>
  <c r="M56" i="6"/>
  <c r="M55" i="6"/>
  <c r="M54" i="6"/>
  <c r="M53" i="6"/>
  <c r="M52" i="6"/>
  <c r="M51" i="6"/>
  <c r="M50" i="6"/>
  <c r="M49" i="6"/>
  <c r="M48" i="6"/>
  <c r="M47" i="6"/>
  <c r="M46" i="6"/>
  <c r="M45" i="6"/>
  <c r="M44" i="6"/>
  <c r="M43" i="6"/>
  <c r="M42" i="6"/>
  <c r="M41" i="6"/>
  <c r="M40" i="6"/>
  <c r="M39" i="6"/>
  <c r="M38" i="6"/>
  <c r="M37" i="6"/>
  <c r="M36" i="6"/>
  <c r="M35" i="6"/>
  <c r="M34" i="6"/>
  <c r="M33" i="6"/>
  <c r="M32" i="6"/>
  <c r="M31" i="6"/>
  <c r="M30" i="6"/>
  <c r="M29" i="6"/>
  <c r="M28" i="6"/>
  <c r="M27" i="6"/>
  <c r="M26" i="6"/>
  <c r="M25" i="6"/>
  <c r="M24" i="6"/>
  <c r="M23" i="6"/>
  <c r="M22" i="6"/>
  <c r="M21" i="6"/>
  <c r="M20" i="6"/>
  <c r="M19" i="6"/>
  <c r="M18" i="6"/>
  <c r="M17" i="6"/>
  <c r="M16" i="6"/>
  <c r="M15" i="6"/>
  <c r="M14" i="6"/>
  <c r="M13" i="6"/>
  <c r="M12" i="6"/>
  <c r="M11" i="6"/>
  <c r="M10" i="6"/>
  <c r="M9" i="6"/>
  <c r="M8" i="6"/>
  <c r="M7" i="6"/>
  <c r="M6" i="6"/>
  <c r="M5" i="6"/>
  <c r="M4" i="6"/>
  <c r="D437" i="6"/>
  <c r="C436" i="6"/>
  <c r="D436" i="6"/>
  <c r="D435" i="6"/>
  <c r="D412" i="6"/>
  <c r="F412" i="6" s="1"/>
  <c r="C411" i="6"/>
  <c r="F411" i="6" s="1"/>
  <c r="F413" i="6"/>
  <c r="F410" i="6"/>
  <c r="F409" i="6"/>
  <c r="E412" i="6"/>
  <c r="E436" i="6" s="1"/>
  <c r="B411" i="6"/>
  <c r="C412" i="6"/>
  <c r="E410" i="6"/>
  <c r="E409" i="6"/>
  <c r="E408" i="6"/>
  <c r="E407" i="6"/>
  <c r="E406" i="6"/>
  <c r="E405" i="6"/>
  <c r="E404" i="6"/>
  <c r="E403" i="6"/>
  <c r="E402" i="6"/>
  <c r="E401" i="6"/>
  <c r="E400" i="6"/>
  <c r="E399" i="6"/>
  <c r="E398" i="6"/>
  <c r="E397" i="6"/>
  <c r="E396" i="6"/>
  <c r="E434" i="6"/>
  <c r="E433" i="6"/>
  <c r="E432" i="6"/>
  <c r="E431" i="6"/>
  <c r="E430" i="6"/>
  <c r="E429" i="6"/>
  <c r="E428" i="6"/>
  <c r="E427" i="6"/>
  <c r="E426" i="6"/>
  <c r="E425" i="6"/>
  <c r="E424" i="6"/>
  <c r="E423" i="6"/>
  <c r="E422" i="6"/>
  <c r="E421" i="6"/>
  <c r="E420" i="6"/>
  <c r="E419" i="6"/>
  <c r="E418" i="6"/>
  <c r="E417" i="6"/>
  <c r="E416" i="6"/>
  <c r="E415" i="6"/>
  <c r="E414" i="6"/>
  <c r="E413" i="6"/>
  <c r="E395" i="6"/>
  <c r="E394" i="6"/>
  <c r="E393" i="6"/>
  <c r="E392" i="6"/>
  <c r="E391" i="6"/>
  <c r="E390" i="6"/>
  <c r="E389" i="6"/>
  <c r="E388" i="6"/>
  <c r="E387" i="6"/>
  <c r="E386" i="6"/>
  <c r="E385" i="6"/>
  <c r="E384" i="6"/>
  <c r="E383" i="6"/>
  <c r="E382" i="6"/>
  <c r="E381" i="6"/>
  <c r="E380" i="6"/>
  <c r="E379" i="6"/>
  <c r="E378" i="6"/>
  <c r="E377" i="6"/>
  <c r="E376" i="6"/>
  <c r="E375" i="6"/>
  <c r="E374" i="6"/>
  <c r="E373" i="6"/>
  <c r="E372" i="6"/>
  <c r="E371" i="6"/>
  <c r="E370" i="6"/>
  <c r="E369" i="6"/>
  <c r="E368" i="6"/>
  <c r="E367" i="6"/>
  <c r="E366" i="6"/>
  <c r="E365" i="6"/>
  <c r="E364" i="6"/>
  <c r="E363" i="6"/>
  <c r="E362" i="6"/>
  <c r="E361" i="6"/>
  <c r="E360" i="6"/>
  <c r="E359" i="6"/>
  <c r="E358" i="6"/>
  <c r="E357" i="6"/>
  <c r="E356" i="6"/>
  <c r="E355" i="6"/>
  <c r="E354" i="6"/>
  <c r="E353" i="6"/>
  <c r="E352" i="6"/>
  <c r="E351" i="6"/>
  <c r="E350" i="6"/>
  <c r="E349" i="6"/>
  <c r="E348" i="6"/>
  <c r="E347" i="6"/>
  <c r="E346" i="6"/>
  <c r="E345" i="6"/>
  <c r="E344" i="6"/>
  <c r="E343" i="6"/>
  <c r="E342" i="6"/>
  <c r="E341" i="6"/>
  <c r="E340" i="6"/>
  <c r="E339" i="6"/>
  <c r="E338" i="6"/>
  <c r="E337" i="6"/>
  <c r="E336" i="6"/>
  <c r="E335" i="6"/>
  <c r="E334" i="6"/>
  <c r="E333" i="6"/>
  <c r="E332" i="6"/>
  <c r="E331" i="6"/>
  <c r="E330" i="6"/>
  <c r="E329" i="6"/>
  <c r="E328" i="6"/>
  <c r="E327" i="6"/>
  <c r="E326" i="6"/>
  <c r="E325" i="6"/>
  <c r="E324" i="6"/>
  <c r="E323" i="6"/>
  <c r="E322" i="6"/>
  <c r="E321" i="6"/>
  <c r="E320" i="6"/>
  <c r="E319" i="6"/>
  <c r="E318" i="6"/>
  <c r="E317" i="6"/>
  <c r="E316" i="6"/>
  <c r="E315" i="6"/>
  <c r="E314" i="6"/>
  <c r="E313" i="6"/>
  <c r="E312" i="6"/>
  <c r="E311" i="6"/>
  <c r="E310" i="6"/>
  <c r="E309" i="6"/>
  <c r="E308" i="6"/>
  <c r="E307" i="6"/>
  <c r="E306" i="6"/>
  <c r="E305" i="6"/>
  <c r="E304" i="6"/>
  <c r="E303" i="6"/>
  <c r="E302" i="6"/>
  <c r="E301" i="6"/>
  <c r="E300" i="6"/>
  <c r="E299" i="6"/>
  <c r="E298" i="6"/>
  <c r="E297" i="6"/>
  <c r="E296" i="6"/>
  <c r="E295" i="6"/>
  <c r="E294" i="6"/>
  <c r="E293" i="6"/>
  <c r="E292" i="6"/>
  <c r="E291" i="6"/>
  <c r="E290" i="6"/>
  <c r="E289" i="6"/>
  <c r="E288" i="6"/>
  <c r="E287" i="6"/>
  <c r="E286" i="6"/>
  <c r="E285" i="6"/>
  <c r="E284" i="6"/>
  <c r="E283" i="6"/>
  <c r="E282" i="6"/>
  <c r="E281" i="6"/>
  <c r="E280" i="6"/>
  <c r="E279" i="6"/>
  <c r="E278" i="6"/>
  <c r="E277" i="6"/>
  <c r="E276" i="6"/>
  <c r="E275" i="6"/>
  <c r="E274" i="6"/>
  <c r="E273" i="6"/>
  <c r="E272" i="6"/>
  <c r="E271" i="6"/>
  <c r="E270" i="6"/>
  <c r="E269" i="6"/>
  <c r="E268" i="6"/>
  <c r="E267" i="6"/>
  <c r="E266" i="6"/>
  <c r="E265" i="6"/>
  <c r="E264" i="6"/>
  <c r="E263" i="6"/>
  <c r="E262" i="6"/>
  <c r="E261" i="6"/>
  <c r="E260" i="6"/>
  <c r="E259" i="6"/>
  <c r="E258" i="6"/>
  <c r="E257" i="6"/>
  <c r="E256" i="6"/>
  <c r="E255" i="6"/>
  <c r="E254" i="6"/>
  <c r="E253" i="6"/>
  <c r="E252" i="6"/>
  <c r="E251" i="6"/>
  <c r="E250" i="6"/>
  <c r="E249" i="6"/>
  <c r="E248" i="6"/>
  <c r="E247" i="6"/>
  <c r="E246" i="6"/>
  <c r="E245" i="6"/>
  <c r="E244" i="6"/>
  <c r="E243" i="6"/>
  <c r="E242" i="6"/>
  <c r="E241" i="6"/>
  <c r="E240" i="6"/>
  <c r="E239" i="6"/>
  <c r="E238" i="6"/>
  <c r="E237" i="6"/>
  <c r="E236" i="6"/>
  <c r="E235" i="6"/>
  <c r="E234" i="6"/>
  <c r="E233" i="6"/>
  <c r="E232" i="6"/>
  <c r="E231" i="6"/>
  <c r="E230" i="6"/>
  <c r="E229" i="6"/>
  <c r="E228" i="6"/>
  <c r="E227" i="6"/>
  <c r="E226" i="6"/>
  <c r="E225" i="6"/>
  <c r="E224" i="6"/>
  <c r="E223" i="6"/>
  <c r="E222" i="6"/>
  <c r="E221" i="6"/>
  <c r="E220" i="6"/>
  <c r="E219" i="6"/>
  <c r="F219" i="6" s="1"/>
  <c r="E218" i="6"/>
  <c r="E217" i="6"/>
  <c r="E216" i="6"/>
  <c r="E215" i="6"/>
  <c r="E214" i="6"/>
  <c r="E213" i="6"/>
  <c r="E212" i="6"/>
  <c r="E211" i="6"/>
  <c r="F211" i="6" s="1"/>
  <c r="E210" i="6"/>
  <c r="E209" i="6"/>
  <c r="E208" i="6"/>
  <c r="E207" i="6"/>
  <c r="E206" i="6"/>
  <c r="E205" i="6"/>
  <c r="E204" i="6"/>
  <c r="E203" i="6"/>
  <c r="F203" i="6" s="1"/>
  <c r="E202" i="6"/>
  <c r="E201" i="6"/>
  <c r="E200" i="6"/>
  <c r="E199" i="6"/>
  <c r="E198" i="6"/>
  <c r="E197" i="6"/>
  <c r="E196" i="6"/>
  <c r="E195" i="6"/>
  <c r="E194" i="6"/>
  <c r="E193" i="6"/>
  <c r="E192" i="6"/>
  <c r="E191" i="6"/>
  <c r="E190" i="6"/>
  <c r="E189" i="6"/>
  <c r="E188" i="6"/>
  <c r="E187" i="6"/>
  <c r="E186" i="6"/>
  <c r="E185" i="6"/>
  <c r="E184" i="6"/>
  <c r="E183" i="6"/>
  <c r="E182" i="6"/>
  <c r="E181" i="6"/>
  <c r="E180" i="6"/>
  <c r="E179" i="6"/>
  <c r="E178" i="6"/>
  <c r="E177" i="6"/>
  <c r="E176" i="6"/>
  <c r="E175" i="6"/>
  <c r="E174" i="6"/>
  <c r="E173" i="6"/>
  <c r="E172" i="6"/>
  <c r="E171" i="6"/>
  <c r="E170" i="6"/>
  <c r="E169" i="6"/>
  <c r="E168" i="6"/>
  <c r="E167" i="6"/>
  <c r="E166" i="6"/>
  <c r="E165" i="6"/>
  <c r="E164" i="6"/>
  <c r="E163" i="6"/>
  <c r="E162" i="6"/>
  <c r="E161" i="6"/>
  <c r="E160" i="6"/>
  <c r="E159" i="6"/>
  <c r="E158" i="6"/>
  <c r="E157" i="6"/>
  <c r="E156" i="6"/>
  <c r="E155" i="6"/>
  <c r="F155" i="6" s="1"/>
  <c r="E154" i="6"/>
  <c r="E153" i="6"/>
  <c r="E152" i="6"/>
  <c r="E151" i="6"/>
  <c r="E150" i="6"/>
  <c r="E149" i="6"/>
  <c r="E148" i="6"/>
  <c r="E147" i="6"/>
  <c r="E146" i="6"/>
  <c r="E145" i="6"/>
  <c r="E144" i="6"/>
  <c r="E143" i="6"/>
  <c r="E142" i="6"/>
  <c r="E141" i="6"/>
  <c r="E140" i="6"/>
  <c r="E139" i="6"/>
  <c r="F139" i="6" s="1"/>
  <c r="E138" i="6"/>
  <c r="E137" i="6"/>
  <c r="E136" i="6"/>
  <c r="E135" i="6"/>
  <c r="E134" i="6"/>
  <c r="E133" i="6"/>
  <c r="E132" i="6"/>
  <c r="E131" i="6"/>
  <c r="E130" i="6"/>
  <c r="E129" i="6"/>
  <c r="E128" i="6"/>
  <c r="E127" i="6"/>
  <c r="E126" i="6"/>
  <c r="E125" i="6"/>
  <c r="E124" i="6"/>
  <c r="E123" i="6"/>
  <c r="E122" i="6"/>
  <c r="E121" i="6"/>
  <c r="E120" i="6"/>
  <c r="E119" i="6"/>
  <c r="E118" i="6"/>
  <c r="E117" i="6"/>
  <c r="E116" i="6"/>
  <c r="E115" i="6"/>
  <c r="E114" i="6"/>
  <c r="E113" i="6"/>
  <c r="E112" i="6"/>
  <c r="E111" i="6"/>
  <c r="E110" i="6"/>
  <c r="E109" i="6"/>
  <c r="E108" i="6"/>
  <c r="E107" i="6"/>
  <c r="E106" i="6"/>
  <c r="E105" i="6"/>
  <c r="E104" i="6"/>
  <c r="E103" i="6"/>
  <c r="E102" i="6"/>
  <c r="E101" i="6"/>
  <c r="E100" i="6"/>
  <c r="E99" i="6"/>
  <c r="E98" i="6"/>
  <c r="E97" i="6"/>
  <c r="E96" i="6"/>
  <c r="E95" i="6"/>
  <c r="E94" i="6"/>
  <c r="E93" i="6"/>
  <c r="E92" i="6"/>
  <c r="E91" i="6"/>
  <c r="E90" i="6"/>
  <c r="E89" i="6"/>
  <c r="E88" i="6"/>
  <c r="E87" i="6"/>
  <c r="E86" i="6"/>
  <c r="E85" i="6"/>
  <c r="E84" i="6"/>
  <c r="E83" i="6"/>
  <c r="E82" i="6"/>
  <c r="E81" i="6"/>
  <c r="E80" i="6"/>
  <c r="E79" i="6"/>
  <c r="E78" i="6"/>
  <c r="E77" i="6"/>
  <c r="E76" i="6"/>
  <c r="E75" i="6"/>
  <c r="E74" i="6"/>
  <c r="E73" i="6"/>
  <c r="E72" i="6"/>
  <c r="E71" i="6"/>
  <c r="E70" i="6"/>
  <c r="E69" i="6"/>
  <c r="E68" i="6"/>
  <c r="E67" i="6"/>
  <c r="E66" i="6"/>
  <c r="E65" i="6"/>
  <c r="E64" i="6"/>
  <c r="E63" i="6"/>
  <c r="E62" i="6"/>
  <c r="E61" i="6"/>
  <c r="E60" i="6"/>
  <c r="E59" i="6"/>
  <c r="E58" i="6"/>
  <c r="E57" i="6"/>
  <c r="E56" i="6"/>
  <c r="E55" i="6"/>
  <c r="E54" i="6"/>
  <c r="E53" i="6"/>
  <c r="E52" i="6"/>
  <c r="E51" i="6"/>
  <c r="E50" i="6"/>
  <c r="F50" i="6" s="1"/>
  <c r="E49" i="6"/>
  <c r="E48" i="6"/>
  <c r="E47" i="6"/>
  <c r="E46" i="6"/>
  <c r="E45" i="6"/>
  <c r="E44" i="6"/>
  <c r="E43" i="6"/>
  <c r="E42" i="6"/>
  <c r="E41" i="6"/>
  <c r="E40" i="6"/>
  <c r="E39" i="6"/>
  <c r="E38" i="6"/>
  <c r="E37" i="6"/>
  <c r="E36" i="6"/>
  <c r="E35" i="6"/>
  <c r="E34" i="6"/>
  <c r="E33" i="6"/>
  <c r="E32" i="6"/>
  <c r="E31" i="6"/>
  <c r="E30" i="6"/>
  <c r="E29" i="6"/>
  <c r="E28" i="6"/>
  <c r="E27" i="6"/>
  <c r="E26" i="6"/>
  <c r="F26" i="6" s="1"/>
  <c r="E25" i="6"/>
  <c r="E24" i="6"/>
  <c r="E23" i="6"/>
  <c r="E22" i="6"/>
  <c r="E21" i="6"/>
  <c r="E20" i="6"/>
  <c r="E19" i="6"/>
  <c r="E18" i="6"/>
  <c r="E17" i="6"/>
  <c r="E16" i="6"/>
  <c r="E15" i="6"/>
  <c r="E14" i="6"/>
  <c r="E13" i="6"/>
  <c r="E12" i="6"/>
  <c r="E11" i="6"/>
  <c r="E10" i="6"/>
  <c r="E9" i="6"/>
  <c r="E8" i="6"/>
  <c r="E7" i="6"/>
  <c r="E6" i="6"/>
  <c r="E5" i="6"/>
  <c r="E4" i="6"/>
  <c r="B4" i="6"/>
  <c r="F435" i="6"/>
  <c r="B435" i="6"/>
  <c r="B434" i="6"/>
  <c r="B433" i="6"/>
  <c r="B432" i="6"/>
  <c r="B431" i="6"/>
  <c r="B430" i="6"/>
  <c r="B429" i="6"/>
  <c r="B428" i="6"/>
  <c r="B427" i="6"/>
  <c r="B426" i="6"/>
  <c r="B425" i="6"/>
  <c r="B424" i="6"/>
  <c r="B423" i="6"/>
  <c r="B422" i="6"/>
  <c r="B421" i="6"/>
  <c r="B412" i="6"/>
  <c r="B410" i="6"/>
  <c r="B409" i="6"/>
  <c r="B408" i="6"/>
  <c r="B407" i="6"/>
  <c r="B406" i="6"/>
  <c r="B405" i="6"/>
  <c r="B404" i="6"/>
  <c r="B403" i="6"/>
  <c r="B402" i="6"/>
  <c r="B401" i="6"/>
  <c r="B400" i="6"/>
  <c r="B399" i="6"/>
  <c r="B398" i="6"/>
  <c r="B397" i="6"/>
  <c r="B396" i="6"/>
  <c r="L436" i="6"/>
  <c r="B420" i="6"/>
  <c r="B419" i="6"/>
  <c r="B418" i="6"/>
  <c r="B417" i="6"/>
  <c r="B416" i="6"/>
  <c r="B415" i="6"/>
  <c r="B414" i="6"/>
  <c r="B413" i="6"/>
  <c r="B395" i="6"/>
  <c r="B394" i="6"/>
  <c r="B393" i="6"/>
  <c r="B392" i="6"/>
  <c r="B391" i="6"/>
  <c r="B390" i="6"/>
  <c r="B389" i="6"/>
  <c r="B388" i="6"/>
  <c r="B387" i="6"/>
  <c r="B386" i="6"/>
  <c r="B385" i="6"/>
  <c r="B384" i="6"/>
  <c r="B383" i="6"/>
  <c r="B382" i="6"/>
  <c r="B381" i="6"/>
  <c r="B380" i="6"/>
  <c r="B379" i="6"/>
  <c r="B378" i="6"/>
  <c r="B377" i="6"/>
  <c r="B376" i="6"/>
  <c r="B375" i="6"/>
  <c r="B374" i="6"/>
  <c r="B373" i="6"/>
  <c r="B372" i="6"/>
  <c r="B371" i="6"/>
  <c r="B370" i="6"/>
  <c r="B369" i="6"/>
  <c r="B368" i="6"/>
  <c r="B367" i="6"/>
  <c r="B366" i="6"/>
  <c r="B365" i="6"/>
  <c r="B364" i="6"/>
  <c r="B363" i="6"/>
  <c r="B362" i="6"/>
  <c r="B361" i="6"/>
  <c r="B360" i="6"/>
  <c r="B359" i="6"/>
  <c r="B358" i="6"/>
  <c r="B357" i="6"/>
  <c r="B356" i="6"/>
  <c r="B355" i="6"/>
  <c r="B354" i="6"/>
  <c r="B353" i="6"/>
  <c r="B352" i="6"/>
  <c r="B351" i="6"/>
  <c r="B350" i="6"/>
  <c r="B349" i="6"/>
  <c r="B348" i="6"/>
  <c r="B347" i="6"/>
  <c r="B346" i="6"/>
  <c r="B345" i="6"/>
  <c r="B344" i="6"/>
  <c r="B343" i="6"/>
  <c r="B342" i="6"/>
  <c r="B341" i="6"/>
  <c r="B340" i="6"/>
  <c r="B339" i="6"/>
  <c r="B338" i="6"/>
  <c r="B337" i="6"/>
  <c r="B336" i="6"/>
  <c r="B335" i="6"/>
  <c r="B334" i="6"/>
  <c r="B333" i="6"/>
  <c r="B332" i="6"/>
  <c r="B331" i="6"/>
  <c r="B330" i="6"/>
  <c r="B329" i="6"/>
  <c r="B328" i="6"/>
  <c r="B327" i="6"/>
  <c r="B326" i="6"/>
  <c r="B325" i="6"/>
  <c r="B324" i="6"/>
  <c r="B323" i="6"/>
  <c r="B322" i="6"/>
  <c r="B321" i="6"/>
  <c r="B320" i="6"/>
  <c r="B319" i="6"/>
  <c r="B318" i="6"/>
  <c r="B317" i="6"/>
  <c r="B316" i="6"/>
  <c r="B315" i="6"/>
  <c r="B314" i="6"/>
  <c r="B313" i="6"/>
  <c r="B312" i="6"/>
  <c r="B311" i="6"/>
  <c r="B310" i="6"/>
  <c r="B309" i="6"/>
  <c r="B308" i="6"/>
  <c r="B307" i="6"/>
  <c r="B306" i="6"/>
  <c r="B305" i="6"/>
  <c r="B304" i="6"/>
  <c r="B303" i="6"/>
  <c r="B302" i="6"/>
  <c r="B301" i="6"/>
  <c r="B300" i="6"/>
  <c r="B299" i="6"/>
  <c r="B298" i="6"/>
  <c r="B297" i="6"/>
  <c r="B296" i="6"/>
  <c r="B295" i="6"/>
  <c r="B294" i="6"/>
  <c r="B293" i="6"/>
  <c r="B292" i="6"/>
  <c r="B291" i="6"/>
  <c r="B290" i="6"/>
  <c r="B289" i="6"/>
  <c r="B288" i="6"/>
  <c r="B287" i="6"/>
  <c r="B286" i="6"/>
  <c r="B285" i="6"/>
  <c r="B284" i="6"/>
  <c r="B283" i="6"/>
  <c r="B282" i="6"/>
  <c r="B281" i="6"/>
  <c r="B280" i="6"/>
  <c r="B279" i="6"/>
  <c r="B278" i="6"/>
  <c r="B277" i="6"/>
  <c r="B276" i="6"/>
  <c r="B275" i="6"/>
  <c r="B274" i="6"/>
  <c r="B273" i="6"/>
  <c r="B272" i="6"/>
  <c r="B271" i="6"/>
  <c r="B270" i="6"/>
  <c r="B269" i="6"/>
  <c r="B268" i="6"/>
  <c r="B267" i="6"/>
  <c r="B266" i="6"/>
  <c r="B265" i="6"/>
  <c r="B264" i="6"/>
  <c r="B263" i="6"/>
  <c r="B262" i="6"/>
  <c r="B261" i="6"/>
  <c r="B260" i="6"/>
  <c r="B259" i="6"/>
  <c r="B258" i="6"/>
  <c r="B257" i="6"/>
  <c r="B256" i="6"/>
  <c r="B255" i="6"/>
  <c r="B254" i="6"/>
  <c r="B253" i="6"/>
  <c r="B252" i="6"/>
  <c r="B251" i="6"/>
  <c r="B250" i="6"/>
  <c r="B249" i="6"/>
  <c r="B248" i="6"/>
  <c r="B247" i="6"/>
  <c r="B246" i="6"/>
  <c r="B245" i="6"/>
  <c r="B244" i="6"/>
  <c r="B243" i="6"/>
  <c r="B242" i="6"/>
  <c r="B241" i="6"/>
  <c r="B240" i="6"/>
  <c r="B239" i="6"/>
  <c r="B238" i="6"/>
  <c r="B237" i="6"/>
  <c r="B236" i="6"/>
  <c r="B235" i="6"/>
  <c r="B234" i="6"/>
  <c r="B233" i="6"/>
  <c r="B232" i="6"/>
  <c r="B231" i="6"/>
  <c r="B230" i="6"/>
  <c r="B229" i="6"/>
  <c r="B228" i="6"/>
  <c r="B227" i="6"/>
  <c r="B226" i="6"/>
  <c r="B225" i="6"/>
  <c r="B224" i="6"/>
  <c r="B223" i="6"/>
  <c r="B222" i="6"/>
  <c r="B221" i="6"/>
  <c r="B220" i="6"/>
  <c r="B219" i="6"/>
  <c r="B218" i="6"/>
  <c r="B217" i="6"/>
  <c r="B216" i="6"/>
  <c r="B215" i="6"/>
  <c r="B214" i="6"/>
  <c r="B213" i="6"/>
  <c r="B212" i="6"/>
  <c r="B211" i="6"/>
  <c r="B210" i="6"/>
  <c r="B209" i="6"/>
  <c r="B208" i="6"/>
  <c r="B207" i="6"/>
  <c r="B206" i="6"/>
  <c r="B205" i="6"/>
  <c r="B204" i="6"/>
  <c r="B203" i="6"/>
  <c r="B202" i="6"/>
  <c r="B201" i="6"/>
  <c r="B200" i="6"/>
  <c r="B199" i="6"/>
  <c r="B198" i="6"/>
  <c r="B197" i="6"/>
  <c r="B196" i="6"/>
  <c r="B195" i="6"/>
  <c r="B194" i="6"/>
  <c r="B193" i="6"/>
  <c r="B192" i="6"/>
  <c r="B191" i="6"/>
  <c r="B190" i="6"/>
  <c r="B189" i="6"/>
  <c r="B188" i="6"/>
  <c r="B187" i="6"/>
  <c r="B186" i="6"/>
  <c r="B185" i="6"/>
  <c r="B184" i="6"/>
  <c r="B183" i="6"/>
  <c r="B182" i="6"/>
  <c r="B181" i="6"/>
  <c r="B180" i="6"/>
  <c r="B179" i="6"/>
  <c r="B178" i="6"/>
  <c r="B177" i="6"/>
  <c r="B176" i="6"/>
  <c r="B175" i="6"/>
  <c r="B174" i="6"/>
  <c r="B173" i="6"/>
  <c r="B172" i="6"/>
  <c r="B171" i="6"/>
  <c r="B170" i="6"/>
  <c r="B169" i="6"/>
  <c r="B168" i="6"/>
  <c r="B167" i="6"/>
  <c r="B166" i="6"/>
  <c r="B165" i="6"/>
  <c r="B164" i="6"/>
  <c r="B163" i="6"/>
  <c r="B162" i="6"/>
  <c r="B161" i="6"/>
  <c r="B160" i="6"/>
  <c r="B159" i="6"/>
  <c r="B158" i="6"/>
  <c r="B157" i="6"/>
  <c r="B156" i="6"/>
  <c r="B155" i="6"/>
  <c r="B154" i="6"/>
  <c r="B153" i="6"/>
  <c r="B152" i="6"/>
  <c r="B151" i="6"/>
  <c r="B150" i="6"/>
  <c r="B149" i="6"/>
  <c r="B148" i="6"/>
  <c r="B147" i="6"/>
  <c r="B146" i="6"/>
  <c r="B145" i="6"/>
  <c r="B144" i="6"/>
  <c r="B143" i="6"/>
  <c r="B142" i="6"/>
  <c r="B141" i="6"/>
  <c r="B140" i="6"/>
  <c r="B139" i="6"/>
  <c r="B138" i="6"/>
  <c r="B137" i="6"/>
  <c r="B136" i="6"/>
  <c r="B135" i="6"/>
  <c r="B134" i="6"/>
  <c r="B133" i="6"/>
  <c r="B132" i="6"/>
  <c r="B131" i="6"/>
  <c r="B130" i="6"/>
  <c r="B129" i="6"/>
  <c r="B128" i="6"/>
  <c r="B127" i="6"/>
  <c r="B126" i="6"/>
  <c r="B125" i="6"/>
  <c r="B124" i="6"/>
  <c r="B123" i="6"/>
  <c r="B122" i="6"/>
  <c r="B121" i="6"/>
  <c r="B120" i="6"/>
  <c r="B119" i="6"/>
  <c r="B118" i="6"/>
  <c r="B117" i="6"/>
  <c r="B116" i="6"/>
  <c r="B115" i="6"/>
  <c r="B114" i="6"/>
  <c r="B113" i="6"/>
  <c r="B112" i="6"/>
  <c r="B111" i="6"/>
  <c r="B110" i="6"/>
  <c r="B109" i="6"/>
  <c r="B108" i="6"/>
  <c r="B107" i="6"/>
  <c r="B106" i="6"/>
  <c r="B105" i="6"/>
  <c r="B104" i="6"/>
  <c r="B103" i="6"/>
  <c r="B102" i="6"/>
  <c r="B101" i="6"/>
  <c r="B100" i="6"/>
  <c r="B99" i="6"/>
  <c r="B98" i="6"/>
  <c r="B97" i="6"/>
  <c r="B96" i="6"/>
  <c r="B95" i="6"/>
  <c r="B94" i="6"/>
  <c r="B93" i="6"/>
  <c r="B92" i="6"/>
  <c r="B91" i="6"/>
  <c r="B90" i="6"/>
  <c r="B89" i="6"/>
  <c r="B88" i="6"/>
  <c r="B87" i="6"/>
  <c r="B86" i="6"/>
  <c r="B85" i="6"/>
  <c r="B84" i="6"/>
  <c r="B83" i="6"/>
  <c r="B82" i="6"/>
  <c r="B81" i="6"/>
  <c r="B80" i="6"/>
  <c r="B79" i="6"/>
  <c r="B78" i="6"/>
  <c r="B77" i="6"/>
  <c r="B76" i="6"/>
  <c r="B75" i="6"/>
  <c r="B74" i="6"/>
  <c r="B73" i="6"/>
  <c r="B72" i="6"/>
  <c r="B71" i="6"/>
  <c r="B70" i="6"/>
  <c r="B69" i="6"/>
  <c r="B68" i="6"/>
  <c r="B67" i="6"/>
  <c r="B66" i="6"/>
  <c r="B65" i="6"/>
  <c r="B64" i="6"/>
  <c r="B63" i="6"/>
  <c r="B62" i="6"/>
  <c r="B61" i="6"/>
  <c r="B60" i="6"/>
  <c r="B59" i="6"/>
  <c r="B58" i="6"/>
  <c r="B57" i="6"/>
  <c r="B56" i="6"/>
  <c r="B55" i="6"/>
  <c r="B54" i="6"/>
  <c r="B53" i="6"/>
  <c r="B52" i="6"/>
  <c r="B51" i="6"/>
  <c r="B50" i="6"/>
  <c r="B49" i="6"/>
  <c r="B48" i="6"/>
  <c r="B47" i="6"/>
  <c r="B46" i="6"/>
  <c r="B45" i="6"/>
  <c r="B44" i="6"/>
  <c r="B43" i="6"/>
  <c r="B42" i="6"/>
  <c r="B41" i="6"/>
  <c r="B40" i="6"/>
  <c r="B39" i="6"/>
  <c r="B38" i="6"/>
  <c r="B37" i="6"/>
  <c r="B36" i="6"/>
  <c r="B35" i="6"/>
  <c r="B34" i="6"/>
  <c r="B33" i="6"/>
  <c r="B32" i="6"/>
  <c r="B31" i="6"/>
  <c r="B30" i="6"/>
  <c r="B29" i="6"/>
  <c r="B28" i="6"/>
  <c r="B27" i="6"/>
  <c r="B26" i="6"/>
  <c r="B25" i="6"/>
  <c r="B24" i="6"/>
  <c r="B23" i="6"/>
  <c r="B22" i="6"/>
  <c r="B21" i="6"/>
  <c r="B20" i="6"/>
  <c r="B19" i="6"/>
  <c r="B18" i="6"/>
  <c r="B17" i="6"/>
  <c r="B16" i="6"/>
  <c r="B15" i="6"/>
  <c r="B14" i="6"/>
  <c r="B13" i="6"/>
  <c r="B12" i="6"/>
  <c r="B11" i="6"/>
  <c r="B10" i="6"/>
  <c r="B9" i="6"/>
  <c r="B8" i="6"/>
  <c r="B7" i="6"/>
  <c r="B6" i="6"/>
  <c r="B5" i="6"/>
  <c r="F433" i="6"/>
  <c r="F431" i="6"/>
  <c r="F429" i="6"/>
  <c r="F428" i="6"/>
  <c r="F414" i="6"/>
  <c r="F408" i="6"/>
  <c r="F407" i="6"/>
  <c r="F402" i="6"/>
  <c r="F394" i="6"/>
  <c r="F393" i="6"/>
  <c r="F390" i="6"/>
  <c r="F388" i="6"/>
  <c r="F386" i="6"/>
  <c r="F382" i="6"/>
  <c r="F381" i="6"/>
  <c r="F380" i="6"/>
  <c r="F378" i="6"/>
  <c r="F375" i="6"/>
  <c r="F372" i="6"/>
  <c r="F370" i="6"/>
  <c r="F368" i="6"/>
  <c r="F364" i="6"/>
  <c r="F363" i="6"/>
  <c r="F362" i="6"/>
  <c r="F358" i="6"/>
  <c r="F356" i="6"/>
  <c r="F354" i="6"/>
  <c r="F351" i="6"/>
  <c r="F350" i="6"/>
  <c r="F348" i="6"/>
  <c r="F346" i="6"/>
  <c r="F344" i="6"/>
  <c r="F343" i="6"/>
  <c r="F340" i="6"/>
  <c r="F339" i="6"/>
  <c r="F338" i="6"/>
  <c r="F332" i="6"/>
  <c r="F331" i="6"/>
  <c r="F330" i="6"/>
  <c r="F326" i="6"/>
  <c r="F324" i="6"/>
  <c r="F322" i="6"/>
  <c r="F319" i="6"/>
  <c r="F318" i="6"/>
  <c r="F316" i="6"/>
  <c r="F314" i="6"/>
  <c r="F312" i="6"/>
  <c r="F311" i="6"/>
  <c r="F308" i="6"/>
  <c r="F307" i="6"/>
  <c r="F306" i="6"/>
  <c r="F300" i="6"/>
  <c r="F299" i="6"/>
  <c r="F298" i="6"/>
  <c r="F294" i="6"/>
  <c r="F292" i="6"/>
  <c r="F290" i="6"/>
  <c r="F287" i="6"/>
  <c r="F286" i="6"/>
  <c r="F284" i="6"/>
  <c r="F283" i="6"/>
  <c r="F282" i="6"/>
  <c r="F278" i="6"/>
  <c r="F276" i="6"/>
  <c r="F275" i="6"/>
  <c r="F274" i="6"/>
  <c r="F270" i="6"/>
  <c r="F268" i="6"/>
  <c r="F267" i="6"/>
  <c r="F266" i="6"/>
  <c r="F262" i="6"/>
  <c r="F261" i="6"/>
  <c r="F260" i="6"/>
  <c r="F258" i="6"/>
  <c r="F254" i="6"/>
  <c r="F253" i="6"/>
  <c r="F252" i="6"/>
  <c r="F250" i="6"/>
  <c r="F248" i="6"/>
  <c r="F246" i="6"/>
  <c r="F244" i="6"/>
  <c r="F242" i="6"/>
  <c r="F240" i="6"/>
  <c r="F239" i="6"/>
  <c r="F238" i="6"/>
  <c r="F237" i="6"/>
  <c r="F236" i="6"/>
  <c r="F234" i="6"/>
  <c r="F231" i="6"/>
  <c r="F230" i="6"/>
  <c r="F228" i="6"/>
  <c r="F226" i="6"/>
  <c r="F223" i="6"/>
  <c r="F222" i="6"/>
  <c r="F220" i="6"/>
  <c r="F218" i="6"/>
  <c r="F214" i="6"/>
  <c r="F212" i="6"/>
  <c r="F210" i="6"/>
  <c r="F209" i="6"/>
  <c r="F206" i="6"/>
  <c r="F204" i="6"/>
  <c r="F202" i="6"/>
  <c r="F201" i="6"/>
  <c r="F198" i="6"/>
  <c r="F197" i="6"/>
  <c r="F196" i="6"/>
  <c r="F195" i="6"/>
  <c r="F194" i="6"/>
  <c r="F190" i="6"/>
  <c r="F186" i="6"/>
  <c r="F184" i="6"/>
  <c r="F181" i="6"/>
  <c r="F180" i="6"/>
  <c r="F178" i="6"/>
  <c r="F175" i="6"/>
  <c r="F174" i="6"/>
  <c r="F173" i="6"/>
  <c r="F172" i="6"/>
  <c r="F170" i="6"/>
  <c r="F166" i="6"/>
  <c r="F164" i="6"/>
  <c r="F162" i="6"/>
  <c r="F159" i="6"/>
  <c r="F158" i="6"/>
  <c r="F156" i="6"/>
  <c r="F154" i="6"/>
  <c r="F151" i="6"/>
  <c r="F150" i="6"/>
  <c r="F148" i="6"/>
  <c r="F147" i="6"/>
  <c r="F146" i="6"/>
  <c r="F140" i="6"/>
  <c r="F138" i="6"/>
  <c r="F134" i="6"/>
  <c r="F132" i="6"/>
  <c r="F131" i="6"/>
  <c r="F130" i="6"/>
  <c r="F128" i="6"/>
  <c r="F116" i="6"/>
  <c r="F114" i="6"/>
  <c r="F111" i="6"/>
  <c r="F103" i="6"/>
  <c r="F98" i="6"/>
  <c r="F91" i="6"/>
  <c r="F90" i="6"/>
  <c r="F87" i="6"/>
  <c r="F74" i="6"/>
  <c r="F66" i="6"/>
  <c r="F31" i="6"/>
  <c r="F34" i="5"/>
  <c r="F32" i="5"/>
  <c r="J22" i="7"/>
  <c r="I22" i="7"/>
  <c r="F20" i="7"/>
  <c r="C19" i="7"/>
  <c r="C18" i="7"/>
  <c r="F16" i="7"/>
  <c r="C16" i="7"/>
  <c r="G31" i="4"/>
  <c r="G29" i="4"/>
  <c r="F29" i="4"/>
  <c r="F32" i="3"/>
  <c r="E32" i="3"/>
  <c r="E26" i="3"/>
  <c r="G406" i="25"/>
  <c r="E21" i="3"/>
  <c r="F26" i="4"/>
  <c r="F25" i="4"/>
  <c r="F24" i="4"/>
  <c r="G21" i="4"/>
  <c r="F19" i="4"/>
  <c r="F18" i="4"/>
  <c r="F17" i="4"/>
  <c r="F21" i="4" s="1"/>
  <c r="E30" i="3"/>
  <c r="F30" i="3"/>
  <c r="G448" i="25"/>
  <c r="G447" i="25"/>
  <c r="G446" i="25"/>
  <c r="G445" i="25"/>
  <c r="G444" i="25"/>
  <c r="G443" i="25"/>
  <c r="G442" i="25"/>
  <c r="G441" i="25"/>
  <c r="G440" i="25"/>
  <c r="G439" i="25"/>
  <c r="G438" i="25"/>
  <c r="G437" i="25"/>
  <c r="G436" i="25"/>
  <c r="G435" i="25"/>
  <c r="G434" i="25"/>
  <c r="G433" i="25"/>
  <c r="G432" i="25"/>
  <c r="G431" i="25"/>
  <c r="G430" i="25"/>
  <c r="G428" i="25"/>
  <c r="G427" i="25"/>
  <c r="G426" i="25"/>
  <c r="G425" i="25"/>
  <c r="G424" i="25"/>
  <c r="G423" i="25"/>
  <c r="G422" i="25"/>
  <c r="G421" i="25"/>
  <c r="G420" i="25"/>
  <c r="G419" i="25"/>
  <c r="G418" i="25"/>
  <c r="G417" i="25"/>
  <c r="G416" i="25"/>
  <c r="G415" i="25"/>
  <c r="G414" i="25"/>
  <c r="G413" i="25"/>
  <c r="G412" i="25"/>
  <c r="G411" i="25"/>
  <c r="G410" i="25"/>
  <c r="G409" i="25"/>
  <c r="G408" i="25"/>
  <c r="G407" i="25"/>
  <c r="G405" i="25"/>
  <c r="G404" i="25"/>
  <c r="G403" i="25"/>
  <c r="G402" i="25"/>
  <c r="G401" i="25"/>
  <c r="G400" i="25"/>
  <c r="E28" i="3" s="1"/>
  <c r="G399" i="25"/>
  <c r="G398" i="25"/>
  <c r="G397" i="25"/>
  <c r="G396" i="25"/>
  <c r="G395" i="25"/>
  <c r="G394" i="25"/>
  <c r="G393" i="25"/>
  <c r="G392" i="25"/>
  <c r="G391" i="25"/>
  <c r="G390" i="25"/>
  <c r="G389" i="25"/>
  <c r="G388" i="25"/>
  <c r="G387" i="25"/>
  <c r="G386" i="25"/>
  <c r="G385" i="25"/>
  <c r="G384" i="25"/>
  <c r="G383" i="25"/>
  <c r="G382" i="25"/>
  <c r="G381" i="25"/>
  <c r="G380" i="25"/>
  <c r="G379" i="25"/>
  <c r="G378" i="25"/>
  <c r="G377" i="25"/>
  <c r="G376" i="25"/>
  <c r="G375" i="25"/>
  <c r="G374" i="25"/>
  <c r="G373" i="25"/>
  <c r="G372" i="25"/>
  <c r="G371" i="25"/>
  <c r="G370" i="25"/>
  <c r="G369" i="25"/>
  <c r="G368" i="25"/>
  <c r="G367" i="25"/>
  <c r="G366" i="25"/>
  <c r="G365" i="25"/>
  <c r="G364" i="25"/>
  <c r="G363" i="25"/>
  <c r="G362" i="25"/>
  <c r="G361" i="25"/>
  <c r="G360" i="25"/>
  <c r="G359" i="25"/>
  <c r="G358" i="25"/>
  <c r="G357" i="25"/>
  <c r="G356" i="25"/>
  <c r="G355" i="25"/>
  <c r="G354" i="25"/>
  <c r="G353" i="25"/>
  <c r="G352" i="25"/>
  <c r="G351" i="25"/>
  <c r="G350" i="25"/>
  <c r="G349" i="25"/>
  <c r="G348" i="25"/>
  <c r="G347" i="25"/>
  <c r="G346" i="25"/>
  <c r="G345" i="25"/>
  <c r="G344" i="25"/>
  <c r="G343" i="25"/>
  <c r="G342" i="25"/>
  <c r="G341" i="25"/>
  <c r="G340" i="25"/>
  <c r="G339" i="25"/>
  <c r="G338" i="25"/>
  <c r="G337" i="25"/>
  <c r="G336" i="25"/>
  <c r="G335" i="25"/>
  <c r="G334" i="25"/>
  <c r="G333" i="25"/>
  <c r="G332" i="25"/>
  <c r="G331" i="25"/>
  <c r="G330" i="25"/>
  <c r="G329" i="25"/>
  <c r="G328" i="25"/>
  <c r="G327" i="25"/>
  <c r="G326" i="25"/>
  <c r="G325" i="25"/>
  <c r="G324" i="25"/>
  <c r="G323" i="25"/>
  <c r="G322" i="25"/>
  <c r="G321" i="25"/>
  <c r="G320" i="25"/>
  <c r="G319" i="25"/>
  <c r="G318" i="25"/>
  <c r="G317" i="25"/>
  <c r="G316" i="25"/>
  <c r="G315" i="25"/>
  <c r="G314" i="25"/>
  <c r="G313" i="25"/>
  <c r="G312" i="25"/>
  <c r="G311" i="25"/>
  <c r="G310" i="25"/>
  <c r="G309" i="25"/>
  <c r="G308" i="25"/>
  <c r="G307" i="25"/>
  <c r="G306" i="25"/>
  <c r="G305" i="25"/>
  <c r="G304" i="25"/>
  <c r="G303" i="25"/>
  <c r="G302" i="25"/>
  <c r="G301" i="25"/>
  <c r="G300" i="25"/>
  <c r="G299" i="25"/>
  <c r="G298" i="25"/>
  <c r="G297" i="25"/>
  <c r="G296" i="25"/>
  <c r="G295" i="25"/>
  <c r="G294" i="25"/>
  <c r="G293" i="25"/>
  <c r="G292" i="25"/>
  <c r="G291" i="25"/>
  <c r="G290" i="25"/>
  <c r="G289" i="25"/>
  <c r="G288" i="25"/>
  <c r="G287" i="25"/>
  <c r="G286" i="25"/>
  <c r="G285" i="25"/>
  <c r="G284" i="25"/>
  <c r="G283" i="25"/>
  <c r="G282" i="25"/>
  <c r="G281" i="25"/>
  <c r="G280" i="25"/>
  <c r="G279" i="25"/>
  <c r="G278" i="25"/>
  <c r="G277" i="25"/>
  <c r="G276" i="25"/>
  <c r="G275" i="25"/>
  <c r="G274" i="25"/>
  <c r="G273" i="25"/>
  <c r="G272" i="25"/>
  <c r="G271" i="25"/>
  <c r="G270" i="25"/>
  <c r="G269" i="25"/>
  <c r="G268" i="25"/>
  <c r="G267" i="25"/>
  <c r="G266" i="25"/>
  <c r="G265" i="25"/>
  <c r="G264" i="25"/>
  <c r="G263" i="25"/>
  <c r="G262" i="25"/>
  <c r="G261" i="25"/>
  <c r="G260" i="25"/>
  <c r="G259" i="25"/>
  <c r="G258" i="25"/>
  <c r="G257" i="25"/>
  <c r="G256" i="25"/>
  <c r="G255" i="25"/>
  <c r="G254" i="25"/>
  <c r="G253" i="25"/>
  <c r="G252" i="25"/>
  <c r="G251" i="25"/>
  <c r="G250" i="25"/>
  <c r="G249" i="25"/>
  <c r="G248" i="25"/>
  <c r="G247" i="25"/>
  <c r="G246" i="25"/>
  <c r="G245" i="25"/>
  <c r="G244" i="25"/>
  <c r="G243" i="25"/>
  <c r="G242" i="25"/>
  <c r="G241" i="25"/>
  <c r="G240" i="25"/>
  <c r="G239" i="25"/>
  <c r="G238" i="25"/>
  <c r="G237" i="25"/>
  <c r="G236" i="25"/>
  <c r="G235" i="25"/>
  <c r="G234" i="25"/>
  <c r="G233" i="25"/>
  <c r="G232" i="25"/>
  <c r="G231" i="25"/>
  <c r="G230" i="25"/>
  <c r="G229" i="25"/>
  <c r="G228" i="25"/>
  <c r="G227" i="25"/>
  <c r="G226" i="25"/>
  <c r="G225" i="25"/>
  <c r="G224" i="25"/>
  <c r="G223" i="25"/>
  <c r="G222" i="25"/>
  <c r="G221" i="25"/>
  <c r="G220" i="25"/>
  <c r="G219" i="25"/>
  <c r="G218" i="25"/>
  <c r="G217" i="25"/>
  <c r="G216" i="25"/>
  <c r="G215" i="25"/>
  <c r="G214" i="25"/>
  <c r="G213" i="25"/>
  <c r="G212" i="25"/>
  <c r="G211" i="25"/>
  <c r="G210" i="25"/>
  <c r="G209" i="25"/>
  <c r="G208" i="25"/>
  <c r="G207" i="25"/>
  <c r="G206" i="25"/>
  <c r="G205" i="25"/>
  <c r="G204" i="25"/>
  <c r="G203" i="25"/>
  <c r="G202" i="25"/>
  <c r="G201" i="25"/>
  <c r="G200" i="25"/>
  <c r="G199" i="25"/>
  <c r="G198" i="25"/>
  <c r="G197" i="25"/>
  <c r="G196" i="25"/>
  <c r="G195" i="25"/>
  <c r="G194" i="25"/>
  <c r="G193" i="25"/>
  <c r="G192" i="25"/>
  <c r="G191" i="25"/>
  <c r="G190" i="25"/>
  <c r="G189" i="25"/>
  <c r="G188" i="25"/>
  <c r="G187" i="25"/>
  <c r="G186" i="25"/>
  <c r="G185" i="25"/>
  <c r="G184" i="25"/>
  <c r="G183" i="25"/>
  <c r="G182" i="25"/>
  <c r="G181" i="25"/>
  <c r="G180" i="25"/>
  <c r="G179" i="25"/>
  <c r="G178" i="25"/>
  <c r="G177" i="25"/>
  <c r="G176" i="25"/>
  <c r="G175" i="25"/>
  <c r="G174" i="25"/>
  <c r="G173" i="25"/>
  <c r="G172" i="25"/>
  <c r="G171" i="25"/>
  <c r="G170" i="25"/>
  <c r="G169" i="25"/>
  <c r="G168" i="25"/>
  <c r="G167" i="25"/>
  <c r="G166" i="25"/>
  <c r="G165" i="25"/>
  <c r="G164" i="25"/>
  <c r="G163" i="25"/>
  <c r="G162" i="25"/>
  <c r="G161" i="25"/>
  <c r="G160" i="25"/>
  <c r="G159" i="25"/>
  <c r="G158" i="25"/>
  <c r="G157" i="25"/>
  <c r="G156" i="25"/>
  <c r="G155" i="25"/>
  <c r="G154" i="25"/>
  <c r="G153" i="25"/>
  <c r="G152" i="25"/>
  <c r="G151" i="25"/>
  <c r="G150" i="25"/>
  <c r="G149" i="25"/>
  <c r="G148" i="25"/>
  <c r="G147" i="25"/>
  <c r="G146" i="25"/>
  <c r="G145" i="25"/>
  <c r="G144" i="25"/>
  <c r="G143" i="25"/>
  <c r="G142" i="25"/>
  <c r="G141" i="25"/>
  <c r="G140" i="25"/>
  <c r="G139" i="25"/>
  <c r="G138" i="25"/>
  <c r="G137" i="25"/>
  <c r="G136" i="25"/>
  <c r="G135" i="25"/>
  <c r="G134" i="25"/>
  <c r="G133" i="25"/>
  <c r="G132" i="25"/>
  <c r="G131" i="25"/>
  <c r="G130" i="25"/>
  <c r="G129" i="25"/>
  <c r="G128" i="25"/>
  <c r="G127" i="25"/>
  <c r="G126" i="25"/>
  <c r="G125" i="25"/>
  <c r="G124" i="25"/>
  <c r="G123" i="25"/>
  <c r="G122" i="25"/>
  <c r="G121" i="25"/>
  <c r="G120" i="25"/>
  <c r="G119" i="25"/>
  <c r="G118" i="25"/>
  <c r="G117" i="25"/>
  <c r="G116" i="25"/>
  <c r="G115" i="25"/>
  <c r="G114" i="25"/>
  <c r="G113" i="25"/>
  <c r="G112" i="25"/>
  <c r="G111" i="25"/>
  <c r="G110" i="25"/>
  <c r="G109" i="25"/>
  <c r="G108" i="25"/>
  <c r="G107" i="25"/>
  <c r="G106" i="25"/>
  <c r="G105" i="25"/>
  <c r="G104" i="25"/>
  <c r="G103" i="25"/>
  <c r="G102" i="25"/>
  <c r="G101" i="25"/>
  <c r="G100" i="25"/>
  <c r="G99" i="25"/>
  <c r="G98" i="25"/>
  <c r="G97" i="25"/>
  <c r="G96" i="25"/>
  <c r="G95" i="25"/>
  <c r="G94" i="25"/>
  <c r="G93" i="25"/>
  <c r="G92" i="25"/>
  <c r="G91" i="25"/>
  <c r="G90" i="25"/>
  <c r="G89" i="25"/>
  <c r="G88" i="25"/>
  <c r="G87" i="25"/>
  <c r="G86" i="25"/>
  <c r="G85" i="25"/>
  <c r="G84" i="25"/>
  <c r="G83" i="25"/>
  <c r="G82" i="25"/>
  <c r="G81" i="25"/>
  <c r="G80" i="25"/>
  <c r="G79" i="25"/>
  <c r="G78" i="25"/>
  <c r="G77" i="25"/>
  <c r="G76" i="25"/>
  <c r="G75" i="25"/>
  <c r="G74" i="25"/>
  <c r="G73" i="25"/>
  <c r="G72" i="25"/>
  <c r="G71" i="25"/>
  <c r="G70" i="25"/>
  <c r="G69" i="25"/>
  <c r="G68" i="25"/>
  <c r="G67" i="25"/>
  <c r="G66" i="25"/>
  <c r="G65" i="25"/>
  <c r="G64" i="25"/>
  <c r="G63" i="25"/>
  <c r="G62" i="25"/>
  <c r="G61" i="25"/>
  <c r="G60" i="25"/>
  <c r="G59" i="25"/>
  <c r="G58" i="25"/>
  <c r="G57" i="25"/>
  <c r="G56" i="25"/>
  <c r="G55" i="25"/>
  <c r="G54" i="25"/>
  <c r="G53" i="25"/>
  <c r="G52" i="25"/>
  <c r="G51" i="25"/>
  <c r="G50" i="25"/>
  <c r="G49" i="25"/>
  <c r="G48" i="25"/>
  <c r="G47" i="25"/>
  <c r="G46" i="25"/>
  <c r="G45" i="25"/>
  <c r="G44" i="25"/>
  <c r="G43" i="25"/>
  <c r="G42" i="25"/>
  <c r="G41" i="25"/>
  <c r="G40" i="25"/>
  <c r="G39" i="25"/>
  <c r="G38" i="25"/>
  <c r="G37" i="25"/>
  <c r="G36" i="25"/>
  <c r="G35" i="25"/>
  <c r="G34" i="25"/>
  <c r="G33" i="25"/>
  <c r="G32" i="25"/>
  <c r="G31" i="25"/>
  <c r="G30" i="25"/>
  <c r="G29" i="25"/>
  <c r="G28" i="25"/>
  <c r="G27" i="25"/>
  <c r="G26" i="25"/>
  <c r="G25" i="25"/>
  <c r="G24" i="25"/>
  <c r="G23" i="25"/>
  <c r="G22" i="25"/>
  <c r="G21" i="25"/>
  <c r="G20" i="25"/>
  <c r="G19" i="25"/>
  <c r="G18" i="25"/>
  <c r="G17" i="25"/>
  <c r="G16" i="25"/>
  <c r="G15" i="25"/>
  <c r="G14" i="25"/>
  <c r="G13" i="25"/>
  <c r="G12" i="25"/>
  <c r="G11" i="25"/>
  <c r="G10" i="25"/>
  <c r="E19" i="3" s="1"/>
  <c r="G9" i="25"/>
  <c r="E17" i="3" s="1"/>
  <c r="G8" i="25"/>
  <c r="G7" i="25"/>
  <c r="G6" i="25"/>
  <c r="G5" i="25"/>
  <c r="G452" i="25"/>
  <c r="H448" i="25"/>
  <c r="H447" i="25"/>
  <c r="H446" i="25"/>
  <c r="H445" i="25"/>
  <c r="H444" i="25"/>
  <c r="H443" i="25"/>
  <c r="H442" i="25"/>
  <c r="H441" i="25"/>
  <c r="H440" i="25"/>
  <c r="H439" i="25"/>
  <c r="H438" i="25"/>
  <c r="H437" i="25"/>
  <c r="H436" i="25"/>
  <c r="H435" i="25"/>
  <c r="H434" i="25"/>
  <c r="H433" i="25"/>
  <c r="H432" i="25"/>
  <c r="H431" i="25"/>
  <c r="H430" i="25"/>
  <c r="H429" i="25"/>
  <c r="H428" i="25"/>
  <c r="H427" i="25"/>
  <c r="H426" i="25"/>
  <c r="H425" i="25"/>
  <c r="H424" i="25"/>
  <c r="H423" i="25"/>
  <c r="H422" i="25"/>
  <c r="H421" i="25"/>
  <c r="H420" i="25"/>
  <c r="H419" i="25"/>
  <c r="H418" i="25"/>
  <c r="H417" i="25"/>
  <c r="H416" i="25"/>
  <c r="H415" i="25"/>
  <c r="H414" i="25"/>
  <c r="H413" i="25"/>
  <c r="H412" i="25"/>
  <c r="H411" i="25"/>
  <c r="H410" i="25"/>
  <c r="H409" i="25"/>
  <c r="H408" i="25"/>
  <c r="H407" i="25"/>
  <c r="H406" i="25"/>
  <c r="F26" i="3" s="1"/>
  <c r="H405" i="25"/>
  <c r="H404" i="25"/>
  <c r="H403" i="25"/>
  <c r="H402" i="25"/>
  <c r="H401" i="25"/>
  <c r="H400" i="25"/>
  <c r="F28" i="3" s="1"/>
  <c r="H399" i="25"/>
  <c r="H398" i="25"/>
  <c r="H397" i="25"/>
  <c r="H396" i="25"/>
  <c r="H395" i="25"/>
  <c r="H394" i="25"/>
  <c r="H393" i="25"/>
  <c r="F21" i="3" s="1"/>
  <c r="H392" i="25"/>
  <c r="H391" i="25"/>
  <c r="H390" i="25"/>
  <c r="H389" i="25"/>
  <c r="H388" i="25"/>
  <c r="H387" i="25"/>
  <c r="H386" i="25"/>
  <c r="H385" i="25"/>
  <c r="H384" i="25"/>
  <c r="H383" i="25"/>
  <c r="H382" i="25"/>
  <c r="H381" i="25"/>
  <c r="H380" i="25"/>
  <c r="H379" i="25"/>
  <c r="H378" i="25"/>
  <c r="H377" i="25"/>
  <c r="H376" i="25"/>
  <c r="H375" i="25"/>
  <c r="H374" i="25"/>
  <c r="H373" i="25"/>
  <c r="H372" i="25"/>
  <c r="H371" i="25"/>
  <c r="H370" i="25"/>
  <c r="H369" i="25"/>
  <c r="H368" i="25"/>
  <c r="H367" i="25"/>
  <c r="H366" i="25"/>
  <c r="H365" i="25"/>
  <c r="H364" i="25"/>
  <c r="H363" i="25"/>
  <c r="H362" i="25"/>
  <c r="H361" i="25"/>
  <c r="H360" i="25"/>
  <c r="H359" i="25"/>
  <c r="H358" i="25"/>
  <c r="H357" i="25"/>
  <c r="H356" i="25"/>
  <c r="H355" i="25"/>
  <c r="H354" i="25"/>
  <c r="H353" i="25"/>
  <c r="H352" i="25"/>
  <c r="H351" i="25"/>
  <c r="H350" i="25"/>
  <c r="H349" i="25"/>
  <c r="H348" i="25"/>
  <c r="H347" i="25"/>
  <c r="H346" i="25"/>
  <c r="H345" i="25"/>
  <c r="H344" i="25"/>
  <c r="H343" i="25"/>
  <c r="H342" i="25"/>
  <c r="H341" i="25"/>
  <c r="H340" i="25"/>
  <c r="H339" i="25"/>
  <c r="H338" i="25"/>
  <c r="H337" i="25"/>
  <c r="H336" i="25"/>
  <c r="H335" i="25"/>
  <c r="H334" i="25"/>
  <c r="H333" i="25"/>
  <c r="H332" i="25"/>
  <c r="H331" i="25"/>
  <c r="H330" i="25"/>
  <c r="H329" i="25"/>
  <c r="H328" i="25"/>
  <c r="H327" i="25"/>
  <c r="H326" i="25"/>
  <c r="H325" i="25"/>
  <c r="H324" i="25"/>
  <c r="H323" i="25"/>
  <c r="H322" i="25"/>
  <c r="H321" i="25"/>
  <c r="H320" i="25"/>
  <c r="H319" i="25"/>
  <c r="H318" i="25"/>
  <c r="H317" i="25"/>
  <c r="H316" i="25"/>
  <c r="H315" i="25"/>
  <c r="H314" i="25"/>
  <c r="H313" i="25"/>
  <c r="H312" i="25"/>
  <c r="H311" i="25"/>
  <c r="H310" i="25"/>
  <c r="H309" i="25"/>
  <c r="H308" i="25"/>
  <c r="H307" i="25"/>
  <c r="H306" i="25"/>
  <c r="H305" i="25"/>
  <c r="H304" i="25"/>
  <c r="H303" i="25"/>
  <c r="H302" i="25"/>
  <c r="H301" i="25"/>
  <c r="H300" i="25"/>
  <c r="H299" i="25"/>
  <c r="H298" i="25"/>
  <c r="H297" i="25"/>
  <c r="H296" i="25"/>
  <c r="H295" i="25"/>
  <c r="H294" i="25"/>
  <c r="H293" i="25"/>
  <c r="H292" i="25"/>
  <c r="H291" i="25"/>
  <c r="H290" i="25"/>
  <c r="H289" i="25"/>
  <c r="H288" i="25"/>
  <c r="H287" i="25"/>
  <c r="H286" i="25"/>
  <c r="H285" i="25"/>
  <c r="H284" i="25"/>
  <c r="H283" i="25"/>
  <c r="H282" i="25"/>
  <c r="H281" i="25"/>
  <c r="H280" i="25"/>
  <c r="H279" i="25"/>
  <c r="H278" i="25"/>
  <c r="H277" i="25"/>
  <c r="H276" i="25"/>
  <c r="H275" i="25"/>
  <c r="H274" i="25"/>
  <c r="H273" i="25"/>
  <c r="H272" i="25"/>
  <c r="H271" i="25"/>
  <c r="H270" i="25"/>
  <c r="H269" i="25"/>
  <c r="H268" i="25"/>
  <c r="H267" i="25"/>
  <c r="H266" i="25"/>
  <c r="H265" i="25"/>
  <c r="H264" i="25"/>
  <c r="H263" i="25"/>
  <c r="H262" i="25"/>
  <c r="H261" i="25"/>
  <c r="H260" i="25"/>
  <c r="H259" i="25"/>
  <c r="H258" i="25"/>
  <c r="H257" i="25"/>
  <c r="H256" i="25"/>
  <c r="H255" i="25"/>
  <c r="H254" i="25"/>
  <c r="H253" i="25"/>
  <c r="H252" i="25"/>
  <c r="H251" i="25"/>
  <c r="H250" i="25"/>
  <c r="H249" i="25"/>
  <c r="H248" i="25"/>
  <c r="H247" i="25"/>
  <c r="H246" i="25"/>
  <c r="H245" i="25"/>
  <c r="H244" i="25"/>
  <c r="H243" i="25"/>
  <c r="H242" i="25"/>
  <c r="H241" i="25"/>
  <c r="H240" i="25"/>
  <c r="H239" i="25"/>
  <c r="H238" i="25"/>
  <c r="H237" i="25"/>
  <c r="H236" i="25"/>
  <c r="H235" i="25"/>
  <c r="H234" i="25"/>
  <c r="H233" i="25"/>
  <c r="H232" i="25"/>
  <c r="H231" i="25"/>
  <c r="H230" i="25"/>
  <c r="H229" i="25"/>
  <c r="H228" i="25"/>
  <c r="H227" i="25"/>
  <c r="H226" i="25"/>
  <c r="H225" i="25"/>
  <c r="H224" i="25"/>
  <c r="H223" i="25"/>
  <c r="H222" i="25"/>
  <c r="H221" i="25"/>
  <c r="H220" i="25"/>
  <c r="H219" i="25"/>
  <c r="H218" i="25"/>
  <c r="H217" i="25"/>
  <c r="H216" i="25"/>
  <c r="H215" i="25"/>
  <c r="H214" i="25"/>
  <c r="H213" i="25"/>
  <c r="H212" i="25"/>
  <c r="H211" i="25"/>
  <c r="H210" i="25"/>
  <c r="H209" i="25"/>
  <c r="H208" i="25"/>
  <c r="H207" i="25"/>
  <c r="H206" i="25"/>
  <c r="H205" i="25"/>
  <c r="H204" i="25"/>
  <c r="H203" i="25"/>
  <c r="H202" i="25"/>
  <c r="H201" i="25"/>
  <c r="H200" i="25"/>
  <c r="H199" i="25"/>
  <c r="H198" i="25"/>
  <c r="H197" i="25"/>
  <c r="H196" i="25"/>
  <c r="H195" i="25"/>
  <c r="H194" i="25"/>
  <c r="H193" i="25"/>
  <c r="H192" i="25"/>
  <c r="H191" i="25"/>
  <c r="H190" i="25"/>
  <c r="H189" i="25"/>
  <c r="H188" i="25"/>
  <c r="H187" i="25"/>
  <c r="H186" i="25"/>
  <c r="H185" i="25"/>
  <c r="H184" i="25"/>
  <c r="H183" i="25"/>
  <c r="H182" i="25"/>
  <c r="H181" i="25"/>
  <c r="H180" i="25"/>
  <c r="H179" i="25"/>
  <c r="H178" i="25"/>
  <c r="H177" i="25"/>
  <c r="H176" i="25"/>
  <c r="H175" i="25"/>
  <c r="H174" i="25"/>
  <c r="H173" i="25"/>
  <c r="H172" i="25"/>
  <c r="H171" i="25"/>
  <c r="H170" i="25"/>
  <c r="H169" i="25"/>
  <c r="H168" i="25"/>
  <c r="H167" i="25"/>
  <c r="H166" i="25"/>
  <c r="H165" i="25"/>
  <c r="H164" i="25"/>
  <c r="H163" i="25"/>
  <c r="H162" i="25"/>
  <c r="H161" i="25"/>
  <c r="H160" i="25"/>
  <c r="H159" i="25"/>
  <c r="H158" i="25"/>
  <c r="H157" i="25"/>
  <c r="H156" i="25"/>
  <c r="H155" i="25"/>
  <c r="H154" i="25"/>
  <c r="H153" i="25"/>
  <c r="H152" i="25"/>
  <c r="H151" i="25"/>
  <c r="H150" i="25"/>
  <c r="H149" i="25"/>
  <c r="H148" i="25"/>
  <c r="H147" i="25"/>
  <c r="H146" i="25"/>
  <c r="H145" i="25"/>
  <c r="H144" i="25"/>
  <c r="H143" i="25"/>
  <c r="H142" i="25"/>
  <c r="H141" i="25"/>
  <c r="H140" i="25"/>
  <c r="H139" i="25"/>
  <c r="H138" i="25"/>
  <c r="H137" i="25"/>
  <c r="H136" i="25"/>
  <c r="H135" i="25"/>
  <c r="H134" i="25"/>
  <c r="H133" i="25"/>
  <c r="H132" i="25"/>
  <c r="H131" i="25"/>
  <c r="H130" i="25"/>
  <c r="H129" i="25"/>
  <c r="H128" i="25"/>
  <c r="H127" i="25"/>
  <c r="H126" i="25"/>
  <c r="H125" i="25"/>
  <c r="H124" i="25"/>
  <c r="H123" i="25"/>
  <c r="H122" i="25"/>
  <c r="H121" i="25"/>
  <c r="H120" i="25"/>
  <c r="H119" i="25"/>
  <c r="H118" i="25"/>
  <c r="H117" i="25"/>
  <c r="H116" i="25"/>
  <c r="H115" i="25"/>
  <c r="H114" i="25"/>
  <c r="H113" i="25"/>
  <c r="H112" i="25"/>
  <c r="H111" i="25"/>
  <c r="H110" i="25"/>
  <c r="H109" i="25"/>
  <c r="H108" i="25"/>
  <c r="H107" i="25"/>
  <c r="H106" i="25"/>
  <c r="H105" i="25"/>
  <c r="H104" i="25"/>
  <c r="H103" i="25"/>
  <c r="H102" i="25"/>
  <c r="H101" i="25"/>
  <c r="H100" i="25"/>
  <c r="H99" i="25"/>
  <c r="H98" i="25"/>
  <c r="H97" i="25"/>
  <c r="H96" i="25"/>
  <c r="H95" i="25"/>
  <c r="H94" i="25"/>
  <c r="H93" i="25"/>
  <c r="H92" i="25"/>
  <c r="H91" i="25"/>
  <c r="H90" i="25"/>
  <c r="H89" i="25"/>
  <c r="H88" i="25"/>
  <c r="H87" i="25"/>
  <c r="H86" i="25"/>
  <c r="H85" i="25"/>
  <c r="H84" i="25"/>
  <c r="H83" i="25"/>
  <c r="H82" i="25"/>
  <c r="H81" i="25"/>
  <c r="H80" i="25"/>
  <c r="H79" i="25"/>
  <c r="H78" i="25"/>
  <c r="H77" i="25"/>
  <c r="H76" i="25"/>
  <c r="H75" i="25"/>
  <c r="H74" i="25"/>
  <c r="H73" i="25"/>
  <c r="H72" i="25"/>
  <c r="H71" i="25"/>
  <c r="H70" i="25"/>
  <c r="H69" i="25"/>
  <c r="H68" i="25"/>
  <c r="H67" i="25"/>
  <c r="H66" i="25"/>
  <c r="H65" i="25"/>
  <c r="H64" i="25"/>
  <c r="H63" i="25"/>
  <c r="H62" i="25"/>
  <c r="H61" i="25"/>
  <c r="H60" i="25"/>
  <c r="H59" i="25"/>
  <c r="H58" i="25"/>
  <c r="H57" i="25"/>
  <c r="H56" i="25"/>
  <c r="H55" i="25"/>
  <c r="H54" i="25"/>
  <c r="H53" i="25"/>
  <c r="H52" i="25"/>
  <c r="H51" i="25"/>
  <c r="H50" i="25"/>
  <c r="H49" i="25"/>
  <c r="H48" i="25"/>
  <c r="H47" i="25"/>
  <c r="H46" i="25"/>
  <c r="H45" i="25"/>
  <c r="H44" i="25"/>
  <c r="H43" i="25"/>
  <c r="H42" i="25"/>
  <c r="H41" i="25"/>
  <c r="H40" i="25"/>
  <c r="H39" i="25"/>
  <c r="H38" i="25"/>
  <c r="H37" i="25"/>
  <c r="H36" i="25"/>
  <c r="H35" i="25"/>
  <c r="H34" i="25"/>
  <c r="H33" i="25"/>
  <c r="H32" i="25"/>
  <c r="H31" i="25"/>
  <c r="H30" i="25"/>
  <c r="H29" i="25"/>
  <c r="H28" i="25"/>
  <c r="H27" i="25"/>
  <c r="H26" i="25"/>
  <c r="H25" i="25"/>
  <c r="H24" i="25"/>
  <c r="H23" i="25"/>
  <c r="H22" i="25"/>
  <c r="H21" i="25"/>
  <c r="H20" i="25"/>
  <c r="H19" i="25"/>
  <c r="H18" i="25"/>
  <c r="H17" i="25"/>
  <c r="H16" i="25"/>
  <c r="H15" i="25"/>
  <c r="H14" i="25"/>
  <c r="H13" i="25"/>
  <c r="H12" i="25"/>
  <c r="H11" i="25"/>
  <c r="H10" i="25"/>
  <c r="F19" i="3" s="1"/>
  <c r="H9" i="25"/>
  <c r="F17" i="3" s="1"/>
  <c r="H8" i="25"/>
  <c r="H7" i="25"/>
  <c r="H6" i="25"/>
  <c r="H5" i="25"/>
  <c r="E6" i="24"/>
  <c r="C6" i="24"/>
  <c r="D6" i="24"/>
  <c r="E415" i="24"/>
  <c r="E414" i="24"/>
  <c r="E401" i="24"/>
  <c r="E402" i="24"/>
  <c r="E408" i="24"/>
  <c r="E397" i="24"/>
  <c r="E390" i="24"/>
  <c r="E389" i="24"/>
  <c r="E388" i="24"/>
  <c r="E387" i="24"/>
  <c r="E386" i="24"/>
  <c r="E385" i="24"/>
  <c r="E384" i="24"/>
  <c r="E383" i="24"/>
  <c r="E382" i="24"/>
  <c r="E381" i="24"/>
  <c r="E380" i="24"/>
  <c r="E379" i="24"/>
  <c r="E378" i="24"/>
  <c r="E377" i="24"/>
  <c r="E376" i="24"/>
  <c r="E375" i="24"/>
  <c r="E374" i="24"/>
  <c r="E373" i="24"/>
  <c r="E372" i="24"/>
  <c r="E371" i="24"/>
  <c r="E370" i="24"/>
  <c r="E369" i="24"/>
  <c r="E368" i="24"/>
  <c r="E367" i="24"/>
  <c r="E366" i="24"/>
  <c r="E365" i="24"/>
  <c r="D17" i="9" l="1"/>
  <c r="F17" i="9" s="1"/>
  <c r="M409" i="6"/>
  <c r="J436" i="6"/>
  <c r="M395" i="6"/>
  <c r="M436" i="6" s="1"/>
  <c r="G436" i="6"/>
  <c r="B436" i="6"/>
  <c r="F427" i="6"/>
  <c r="F404" i="6"/>
  <c r="F405" i="6"/>
  <c r="F400" i="6"/>
  <c r="F401" i="6"/>
  <c r="F396" i="6"/>
  <c r="F29" i="6"/>
  <c r="F77" i="6"/>
  <c r="F85" i="6"/>
  <c r="F30" i="6"/>
  <c r="F38" i="6"/>
  <c r="F78" i="6"/>
  <c r="F102" i="6"/>
  <c r="F118" i="6"/>
  <c r="F22" i="6"/>
  <c r="F54" i="6"/>
  <c r="F62" i="6"/>
  <c r="F14" i="6"/>
  <c r="F46" i="6"/>
  <c r="F94" i="6"/>
  <c r="F12" i="6"/>
  <c r="F36" i="6"/>
  <c r="F92" i="6"/>
  <c r="F100" i="6"/>
  <c r="F108" i="6"/>
  <c r="F83" i="6"/>
  <c r="F27" i="6"/>
  <c r="F19" i="6"/>
  <c r="F67" i="6"/>
  <c r="F75" i="6"/>
  <c r="F6" i="6"/>
  <c r="F40" i="6"/>
  <c r="F64" i="6"/>
  <c r="F104" i="6"/>
  <c r="F192" i="6"/>
  <c r="F10" i="6"/>
  <c r="F11" i="6"/>
  <c r="F20" i="6"/>
  <c r="F56" i="6"/>
  <c r="F44" i="6"/>
  <c r="F60" i="6"/>
  <c r="F89" i="6"/>
  <c r="F124" i="6"/>
  <c r="F68" i="6"/>
  <c r="F18" i="6"/>
  <c r="F84" i="6"/>
  <c r="F432" i="6"/>
  <c r="F422" i="6"/>
  <c r="F48" i="6"/>
  <c r="F120" i="6"/>
  <c r="F168" i="6"/>
  <c r="F176" i="6"/>
  <c r="F256" i="6"/>
  <c r="F304" i="6"/>
  <c r="F336" i="6"/>
  <c r="F417" i="6"/>
  <c r="F112" i="6"/>
  <c r="F121" i="6"/>
  <c r="F129" i="6"/>
  <c r="F137" i="6"/>
  <c r="F145" i="6"/>
  <c r="F185" i="6"/>
  <c r="F193" i="6"/>
  <c r="F257" i="6"/>
  <c r="F265" i="6"/>
  <c r="F273" i="6"/>
  <c r="F297" i="6"/>
  <c r="F305" i="6"/>
  <c r="F329" i="6"/>
  <c r="F337" i="6"/>
  <c r="F361" i="6"/>
  <c r="F369" i="6"/>
  <c r="F34" i="6"/>
  <c r="F42" i="6"/>
  <c r="F82" i="6"/>
  <c r="F106" i="6"/>
  <c r="F418" i="6"/>
  <c r="F28" i="6"/>
  <c r="F52" i="6"/>
  <c r="F76" i="6"/>
  <c r="F13" i="6"/>
  <c r="F21" i="6"/>
  <c r="F37" i="6"/>
  <c r="F93" i="6"/>
  <c r="F101" i="6"/>
  <c r="F149" i="6"/>
  <c r="F415" i="6"/>
  <c r="F86" i="6"/>
  <c r="F110" i="6"/>
  <c r="F126" i="6"/>
  <c r="F182" i="6"/>
  <c r="F23" i="6"/>
  <c r="F39" i="6"/>
  <c r="F47" i="6"/>
  <c r="F95" i="6"/>
  <c r="F167" i="6"/>
  <c r="F421" i="6"/>
  <c r="F41" i="6"/>
  <c r="F245" i="6"/>
  <c r="F58" i="6"/>
  <c r="F70" i="6"/>
  <c r="F142" i="6"/>
  <c r="F188" i="6"/>
  <c r="F309" i="6"/>
  <c r="F341" i="6"/>
  <c r="F373" i="6"/>
  <c r="F33" i="6"/>
  <c r="F189" i="6"/>
  <c r="F25" i="6"/>
  <c r="F122" i="6"/>
  <c r="F133" i="6"/>
  <c r="F269" i="6"/>
  <c r="F317" i="6"/>
  <c r="F349" i="6"/>
  <c r="F49" i="6"/>
  <c r="F9" i="6"/>
  <c r="F16" i="6"/>
  <c r="F43" i="6"/>
  <c r="F53" i="6"/>
  <c r="F63" i="6"/>
  <c r="F73" i="6"/>
  <c r="F80" i="6"/>
  <c r="F97" i="6"/>
  <c r="F107" i="6"/>
  <c r="F117" i="6"/>
  <c r="F127" i="6"/>
  <c r="F144" i="6"/>
  <c r="F157" i="6"/>
  <c r="F161" i="6"/>
  <c r="F171" i="6"/>
  <c r="F191" i="6"/>
  <c r="F208" i="6"/>
  <c r="F221" i="6"/>
  <c r="F225" i="6"/>
  <c r="F235" i="6"/>
  <c r="F255" i="6"/>
  <c r="F272" i="6"/>
  <c r="F285" i="6"/>
  <c r="F289" i="6"/>
  <c r="F296" i="6"/>
  <c r="F303" i="6"/>
  <c r="F310" i="6"/>
  <c r="F321" i="6"/>
  <c r="F328" i="6"/>
  <c r="F335" i="6"/>
  <c r="F342" i="6"/>
  <c r="F353" i="6"/>
  <c r="F360" i="6"/>
  <c r="F367" i="6"/>
  <c r="F374" i="6"/>
  <c r="F385" i="6"/>
  <c r="F395" i="6"/>
  <c r="F399" i="6"/>
  <c r="F406" i="6"/>
  <c r="F416" i="6"/>
  <c r="F423" i="6"/>
  <c r="F215" i="6"/>
  <c r="F232" i="6"/>
  <c r="F249" i="6"/>
  <c r="F259" i="6"/>
  <c r="F279" i="6"/>
  <c r="F371" i="6"/>
  <c r="F141" i="6"/>
  <c r="F205" i="6"/>
  <c r="F403" i="6"/>
  <c r="F426" i="6"/>
  <c r="F430" i="6"/>
  <c r="F57" i="6"/>
  <c r="F7" i="6"/>
  <c r="F17" i="6"/>
  <c r="F24" i="6"/>
  <c r="F51" i="6"/>
  <c r="F61" i="6"/>
  <c r="F71" i="6"/>
  <c r="F81" i="6"/>
  <c r="F88" i="6"/>
  <c r="F105" i="6"/>
  <c r="F115" i="6"/>
  <c r="F125" i="6"/>
  <c r="F135" i="6"/>
  <c r="F152" i="6"/>
  <c r="F165" i="6"/>
  <c r="F169" i="6"/>
  <c r="F179" i="6"/>
  <c r="F199" i="6"/>
  <c r="F216" i="6"/>
  <c r="F229" i="6"/>
  <c r="F233" i="6"/>
  <c r="F243" i="6"/>
  <c r="F263" i="6"/>
  <c r="F280" i="6"/>
  <c r="F293" i="6"/>
  <c r="F315" i="6"/>
  <c r="F325" i="6"/>
  <c r="F347" i="6"/>
  <c r="F357" i="6"/>
  <c r="F379" i="6"/>
  <c r="F389" i="6"/>
  <c r="F419" i="6"/>
  <c r="F434" i="6"/>
  <c r="F376" i="6"/>
  <c r="F383" i="6"/>
  <c r="F8" i="6"/>
  <c r="F35" i="6"/>
  <c r="F45" i="6"/>
  <c r="F55" i="6"/>
  <c r="F65" i="6"/>
  <c r="F72" i="6"/>
  <c r="F99" i="6"/>
  <c r="F109" i="6"/>
  <c r="F119" i="6"/>
  <c r="F136" i="6"/>
  <c r="F153" i="6"/>
  <c r="F163" i="6"/>
  <c r="F183" i="6"/>
  <c r="F200" i="6"/>
  <c r="F213" i="6"/>
  <c r="F217" i="6"/>
  <c r="F227" i="6"/>
  <c r="F247" i="6"/>
  <c r="F264" i="6"/>
  <c r="F277" i="6"/>
  <c r="F281" i="6"/>
  <c r="F291" i="6"/>
  <c r="F301" i="6"/>
  <c r="F323" i="6"/>
  <c r="F333" i="6"/>
  <c r="F355" i="6"/>
  <c r="F365" i="6"/>
  <c r="F387" i="6"/>
  <c r="F397" i="6"/>
  <c r="F424" i="6"/>
  <c r="F15" i="6"/>
  <c r="F32" i="6"/>
  <c r="F59" i="6"/>
  <c r="F69" i="6"/>
  <c r="F79" i="6"/>
  <c r="F96" i="6"/>
  <c r="F113" i="6"/>
  <c r="F123" i="6"/>
  <c r="F143" i="6"/>
  <c r="F160" i="6"/>
  <c r="F177" i="6"/>
  <c r="F187" i="6"/>
  <c r="F207" i="6"/>
  <c r="F224" i="6"/>
  <c r="F241" i="6"/>
  <c r="F251" i="6"/>
  <c r="F271" i="6"/>
  <c r="F288" i="6"/>
  <c r="F295" i="6"/>
  <c r="F302" i="6"/>
  <c r="F313" i="6"/>
  <c r="F320" i="6"/>
  <c r="F327" i="6"/>
  <c r="F334" i="6"/>
  <c r="F345" i="6"/>
  <c r="F352" i="6"/>
  <c r="F359" i="6"/>
  <c r="F366" i="6"/>
  <c r="F377" i="6"/>
  <c r="F384" i="6"/>
  <c r="F391" i="6"/>
  <c r="F398" i="6"/>
  <c r="F420" i="6"/>
  <c r="F425" i="6"/>
  <c r="F31" i="4"/>
  <c r="H31" i="4" s="1"/>
  <c r="F23" i="3"/>
  <c r="E23" i="3"/>
  <c r="G450" i="25"/>
  <c r="H451" i="25"/>
  <c r="H450" i="25"/>
  <c r="H453" i="25" s="1"/>
  <c r="H452" i="25"/>
  <c r="G455" i="25"/>
  <c r="G451" i="25"/>
  <c r="L756" i="9"/>
  <c r="G453" i="25" l="1"/>
  <c r="F25" i="5"/>
  <c r="I16" i="7"/>
  <c r="E403" i="24"/>
  <c r="E400" i="24"/>
  <c r="E399" i="24"/>
  <c r="H455" i="25" l="1"/>
  <c r="H454" i="25"/>
  <c r="E8" i="24"/>
  <c r="E7" i="24"/>
  <c r="E11" i="24"/>
  <c r="E10" i="24"/>
  <c r="E9" i="24"/>
  <c r="E451" i="24"/>
  <c r="E450" i="24"/>
  <c r="E449" i="24"/>
  <c r="E448" i="24"/>
  <c r="E447" i="24"/>
  <c r="E446" i="24"/>
  <c r="E445" i="24"/>
  <c r="E444" i="24"/>
  <c r="E443" i="24"/>
  <c r="E442" i="24"/>
  <c r="E441" i="24"/>
  <c r="E440" i="24"/>
  <c r="E439" i="24"/>
  <c r="E438" i="24"/>
  <c r="E437" i="24"/>
  <c r="E436" i="24"/>
  <c r="E435" i="24"/>
  <c r="E434" i="24"/>
  <c r="E433" i="24"/>
  <c r="E432" i="24"/>
  <c r="E431" i="24"/>
  <c r="G429" i="25" s="1"/>
  <c r="G454" i="25" s="1"/>
  <c r="G456" i="25" s="1"/>
  <c r="E430" i="24"/>
  <c r="E429" i="24"/>
  <c r="E428" i="24"/>
  <c r="E427" i="24"/>
  <c r="E426" i="24"/>
  <c r="E425" i="24"/>
  <c r="E424" i="24"/>
  <c r="E423" i="24"/>
  <c r="E422" i="24"/>
  <c r="E421" i="24"/>
  <c r="E420" i="24"/>
  <c r="E419" i="24"/>
  <c r="E418" i="24"/>
  <c r="E417" i="24"/>
  <c r="E413" i="24"/>
  <c r="E412" i="24"/>
  <c r="E411" i="24"/>
  <c r="E410" i="24"/>
  <c r="E409" i="24"/>
  <c r="E407" i="24"/>
  <c r="E406" i="24"/>
  <c r="E405" i="24"/>
  <c r="E404" i="24"/>
  <c r="E398" i="24"/>
  <c r="E396" i="24"/>
  <c r="E395" i="24"/>
  <c r="E394" i="24"/>
  <c r="E393" i="24"/>
  <c r="E392" i="24"/>
  <c r="E391" i="24"/>
  <c r="E364" i="24"/>
  <c r="E363" i="24"/>
  <c r="E362" i="24"/>
  <c r="E361" i="24"/>
  <c r="E360" i="24"/>
  <c r="E359" i="24"/>
  <c r="E358" i="24"/>
  <c r="E357" i="24"/>
  <c r="E356" i="24"/>
  <c r="E355" i="24"/>
  <c r="E354" i="24"/>
  <c r="E353" i="24"/>
  <c r="E352" i="24"/>
  <c r="E351" i="24"/>
  <c r="E350" i="24"/>
  <c r="E349" i="24"/>
  <c r="E348" i="24"/>
  <c r="E347" i="24"/>
  <c r="E346" i="24"/>
  <c r="E345" i="24"/>
  <c r="E344" i="24"/>
  <c r="E343" i="24"/>
  <c r="E342" i="24"/>
  <c r="E341" i="24"/>
  <c r="E340" i="24"/>
  <c r="E339" i="24"/>
  <c r="E338" i="24"/>
  <c r="E337" i="24"/>
  <c r="E336" i="24"/>
  <c r="E335" i="24"/>
  <c r="E334" i="24"/>
  <c r="E333" i="24"/>
  <c r="E332" i="24"/>
  <c r="E331" i="24"/>
  <c r="E330" i="24"/>
  <c r="E329" i="24"/>
  <c r="E328" i="24"/>
  <c r="E327" i="24"/>
  <c r="E326" i="24"/>
  <c r="E325" i="24"/>
  <c r="E324" i="24"/>
  <c r="E323" i="24"/>
  <c r="E322" i="24"/>
  <c r="E321" i="24"/>
  <c r="E320" i="24"/>
  <c r="E319" i="24"/>
  <c r="E318" i="24"/>
  <c r="E317" i="24"/>
  <c r="E316" i="24"/>
  <c r="E315" i="24"/>
  <c r="E314" i="24"/>
  <c r="E313" i="24"/>
  <c r="E312" i="24"/>
  <c r="E311" i="24"/>
  <c r="E310" i="24"/>
  <c r="E309" i="24"/>
  <c r="E308" i="24"/>
  <c r="E307" i="24"/>
  <c r="E306" i="24"/>
  <c r="E305" i="24"/>
  <c r="E304" i="24"/>
  <c r="E303" i="24"/>
  <c r="E302" i="24"/>
  <c r="E301" i="24"/>
  <c r="E300" i="24"/>
  <c r="E299" i="24"/>
  <c r="E298" i="24"/>
  <c r="E297" i="24"/>
  <c r="E296" i="24"/>
  <c r="E295" i="24"/>
  <c r="E294" i="24"/>
  <c r="E293" i="24"/>
  <c r="E292" i="24"/>
  <c r="E291" i="24"/>
  <c r="E290" i="24"/>
  <c r="E289" i="24"/>
  <c r="E288" i="24"/>
  <c r="E287" i="24"/>
  <c r="E286" i="24"/>
  <c r="E285" i="24"/>
  <c r="E284" i="24"/>
  <c r="E283" i="24"/>
  <c r="E282" i="24"/>
  <c r="E281" i="24"/>
  <c r="E280" i="24"/>
  <c r="E279" i="24"/>
  <c r="E278" i="24"/>
  <c r="E277" i="24"/>
  <c r="E276" i="24"/>
  <c r="E275" i="24"/>
  <c r="E274" i="24"/>
  <c r="E273" i="24"/>
  <c r="E272" i="24"/>
  <c r="E271" i="24"/>
  <c r="E270" i="24"/>
  <c r="E269" i="24"/>
  <c r="E268" i="24"/>
  <c r="E267" i="24"/>
  <c r="E266" i="24"/>
  <c r="E265" i="24"/>
  <c r="E264" i="24"/>
  <c r="E263" i="24"/>
  <c r="E262" i="24"/>
  <c r="E261" i="24"/>
  <c r="E260" i="24"/>
  <c r="E259" i="24"/>
  <c r="E258" i="24"/>
  <c r="E257" i="24"/>
  <c r="E256" i="24"/>
  <c r="E255" i="24"/>
  <c r="E254" i="24"/>
  <c r="E253" i="24"/>
  <c r="E252" i="24"/>
  <c r="E251" i="24"/>
  <c r="E250" i="24"/>
  <c r="E249" i="24"/>
  <c r="E248" i="24"/>
  <c r="E247" i="24"/>
  <c r="E246" i="24"/>
  <c r="E245" i="24"/>
  <c r="E244" i="24"/>
  <c r="E243" i="24"/>
  <c r="E242" i="24"/>
  <c r="E241" i="24"/>
  <c r="E240" i="24"/>
  <c r="E239" i="24"/>
  <c r="E238" i="24"/>
  <c r="E237" i="24"/>
  <c r="E236" i="24"/>
  <c r="E235" i="24"/>
  <c r="E234" i="24"/>
  <c r="E233" i="24"/>
  <c r="E232" i="24"/>
  <c r="E231" i="24"/>
  <c r="E230" i="24"/>
  <c r="E229" i="24"/>
  <c r="E228" i="24"/>
  <c r="E227" i="24"/>
  <c r="E226" i="24"/>
  <c r="E225" i="24"/>
  <c r="E224" i="24"/>
  <c r="E223" i="24"/>
  <c r="E222" i="24"/>
  <c r="E221" i="24"/>
  <c r="E220" i="24"/>
  <c r="E219" i="24"/>
  <c r="E218" i="24"/>
  <c r="E217" i="24"/>
  <c r="E216" i="24"/>
  <c r="E215" i="24"/>
  <c r="E214" i="24"/>
  <c r="E213" i="24"/>
  <c r="E212" i="24"/>
  <c r="E211" i="24"/>
  <c r="E210" i="24"/>
  <c r="E209" i="24"/>
  <c r="E208" i="24"/>
  <c r="E207" i="24"/>
  <c r="E206" i="24"/>
  <c r="E205" i="24"/>
  <c r="E204" i="24"/>
  <c r="E203" i="24"/>
  <c r="E202" i="24"/>
  <c r="E201" i="24"/>
  <c r="E200" i="24"/>
  <c r="E199" i="24"/>
  <c r="E198" i="24"/>
  <c r="E197" i="24"/>
  <c r="E196" i="24"/>
  <c r="E195" i="24"/>
  <c r="E194" i="24"/>
  <c r="E193" i="24"/>
  <c r="E192" i="24"/>
  <c r="E191" i="24"/>
  <c r="E190" i="24"/>
  <c r="E189" i="24"/>
  <c r="E188" i="24"/>
  <c r="E187" i="24"/>
  <c r="E186" i="24"/>
  <c r="E185" i="24"/>
  <c r="E184" i="24"/>
  <c r="E183" i="24"/>
  <c r="E182" i="24"/>
  <c r="E181" i="24"/>
  <c r="E180" i="24"/>
  <c r="E179" i="24"/>
  <c r="E178" i="24"/>
  <c r="E177" i="24"/>
  <c r="E176" i="24"/>
  <c r="E175" i="24"/>
  <c r="E174" i="24"/>
  <c r="E173" i="24"/>
  <c r="E172" i="24"/>
  <c r="E171" i="24"/>
  <c r="E170" i="24"/>
  <c r="E169" i="24"/>
  <c r="E168" i="24"/>
  <c r="E167" i="24"/>
  <c r="E166" i="24"/>
  <c r="E165" i="24"/>
  <c r="E164" i="24"/>
  <c r="E163" i="24"/>
  <c r="E162" i="24"/>
  <c r="E161" i="24"/>
  <c r="E160" i="24"/>
  <c r="E159" i="24"/>
  <c r="E158" i="24"/>
  <c r="E157" i="24"/>
  <c r="E156" i="24"/>
  <c r="E155" i="24"/>
  <c r="E154" i="24"/>
  <c r="E153" i="24"/>
  <c r="E152" i="24"/>
  <c r="E151" i="24"/>
  <c r="E150" i="24"/>
  <c r="E149" i="24"/>
  <c r="E148" i="24"/>
  <c r="E147" i="24"/>
  <c r="E146" i="24"/>
  <c r="E145" i="24"/>
  <c r="E144" i="24"/>
  <c r="E143" i="24"/>
  <c r="E142" i="24"/>
  <c r="E141" i="24"/>
  <c r="E140" i="24"/>
  <c r="E139" i="24"/>
  <c r="E138" i="24"/>
  <c r="E137" i="24"/>
  <c r="E136" i="24"/>
  <c r="E135" i="24"/>
  <c r="E134" i="24"/>
  <c r="E133" i="24"/>
  <c r="E132" i="24"/>
  <c r="E131" i="24"/>
  <c r="E130" i="24"/>
  <c r="E129" i="24"/>
  <c r="E128" i="24"/>
  <c r="E127" i="24"/>
  <c r="E126" i="24"/>
  <c r="E125" i="24"/>
  <c r="E124" i="24"/>
  <c r="E123" i="24"/>
  <c r="E122" i="24"/>
  <c r="E121" i="24"/>
  <c r="E120" i="24"/>
  <c r="E119" i="24"/>
  <c r="E118" i="24"/>
  <c r="E117" i="24"/>
  <c r="E116" i="24"/>
  <c r="E115" i="24"/>
  <c r="E114" i="24"/>
  <c r="E113" i="24"/>
  <c r="E112" i="24"/>
  <c r="E111" i="24"/>
  <c r="E110" i="24"/>
  <c r="E109" i="24"/>
  <c r="E108" i="24"/>
  <c r="E107" i="24"/>
  <c r="E106" i="24"/>
  <c r="E105" i="24"/>
  <c r="E104" i="24"/>
  <c r="E103" i="24"/>
  <c r="E102" i="24"/>
  <c r="E101" i="24"/>
  <c r="E100" i="24"/>
  <c r="E99" i="24"/>
  <c r="E98" i="24"/>
  <c r="E97" i="24"/>
  <c r="E96" i="24"/>
  <c r="E95" i="24"/>
  <c r="E94" i="24"/>
  <c r="E93" i="24"/>
  <c r="E92" i="24"/>
  <c r="E91" i="24"/>
  <c r="E90" i="24"/>
  <c r="E89" i="24"/>
  <c r="E88" i="24"/>
  <c r="E87" i="24"/>
  <c r="E86" i="24"/>
  <c r="E85" i="24"/>
  <c r="E84" i="24"/>
  <c r="E83" i="24"/>
  <c r="E82" i="24"/>
  <c r="E81" i="24"/>
  <c r="E80" i="24"/>
  <c r="E79" i="24"/>
  <c r="E78" i="24"/>
  <c r="E77" i="24"/>
  <c r="E76" i="24"/>
  <c r="E75" i="24"/>
  <c r="E74" i="24"/>
  <c r="E73" i="24"/>
  <c r="E72" i="24"/>
  <c r="E71" i="24"/>
  <c r="E70" i="24"/>
  <c r="E69" i="24"/>
  <c r="E68" i="24"/>
  <c r="E67" i="24"/>
  <c r="E66" i="24"/>
  <c r="E65" i="24"/>
  <c r="E64" i="24"/>
  <c r="E63" i="24"/>
  <c r="E62" i="24"/>
  <c r="E61" i="24"/>
  <c r="E60" i="24"/>
  <c r="E59" i="24"/>
  <c r="E58" i="24"/>
  <c r="E57" i="24"/>
  <c r="E56" i="24"/>
  <c r="E55" i="24"/>
  <c r="E54" i="24"/>
  <c r="E53" i="24"/>
  <c r="E52" i="24"/>
  <c r="E51" i="24"/>
  <c r="E50" i="24"/>
  <c r="E49" i="24"/>
  <c r="E48" i="24"/>
  <c r="E47" i="24"/>
  <c r="E46" i="24"/>
  <c r="E45" i="24"/>
  <c r="E44" i="24"/>
  <c r="E43" i="24"/>
  <c r="E42" i="24"/>
  <c r="E41" i="24"/>
  <c r="E40" i="24"/>
  <c r="E39" i="24"/>
  <c r="E38" i="24"/>
  <c r="E37" i="24"/>
  <c r="E36" i="24"/>
  <c r="E35" i="24"/>
  <c r="E34" i="24"/>
  <c r="E33" i="24"/>
  <c r="E32" i="24"/>
  <c r="E31" i="24"/>
  <c r="E30" i="24"/>
  <c r="E29" i="24"/>
  <c r="E28" i="24"/>
  <c r="E27" i="24"/>
  <c r="E26" i="24"/>
  <c r="E25" i="24"/>
  <c r="E24" i="24"/>
  <c r="E23" i="24"/>
  <c r="E22" i="24"/>
  <c r="E21" i="24"/>
  <c r="E20" i="24"/>
  <c r="E19" i="24"/>
  <c r="E18" i="24"/>
  <c r="E17" i="24"/>
  <c r="E16" i="24"/>
  <c r="E15" i="24"/>
  <c r="E14" i="24"/>
  <c r="E13" i="24"/>
  <c r="E12" i="24"/>
  <c r="D795" i="9" l="1"/>
  <c r="D794" i="9"/>
  <c r="D50" i="9"/>
  <c r="F50" i="9" s="1"/>
  <c r="F4" i="6"/>
  <c r="H456" i="25"/>
  <c r="C21" i="7"/>
  <c r="E21" i="5" l="1"/>
  <c r="E23" i="5"/>
  <c r="H54" i="7" l="1"/>
  <c r="E772" i="9" l="1"/>
  <c r="G772" i="9" s="1"/>
  <c r="E50" i="9"/>
  <c r="G50" i="9" s="1"/>
  <c r="D772" i="9" l="1"/>
  <c r="F772" i="9" s="1"/>
  <c r="L437" i="6" l="1"/>
  <c r="F21" i="7"/>
  <c r="F436" i="6"/>
  <c r="E22" i="5" l="1"/>
  <c r="J437" i="6"/>
  <c r="M437" i="6" s="1"/>
  <c r="N437" i="6" s="1"/>
  <c r="D314" i="8"/>
  <c r="D63" i="7" l="1"/>
  <c r="E20" i="5" l="1"/>
  <c r="E25" i="5" l="1"/>
  <c r="E34" i="5" s="1"/>
</calcChain>
</file>

<file path=xl/sharedStrings.xml><?xml version="1.0" encoding="utf-8"?>
<sst xmlns="http://schemas.openxmlformats.org/spreadsheetml/2006/main" count="9052" uniqueCount="1306">
  <si>
    <t>Cuenta</t>
  </si>
  <si>
    <t>Moneda</t>
  </si>
  <si>
    <t>ACTIVO</t>
  </si>
  <si>
    <t>PASIVO</t>
  </si>
  <si>
    <t>RESULTADO DEL EJERCICIO</t>
  </si>
  <si>
    <t>PN</t>
  </si>
  <si>
    <t>Clasificacion</t>
  </si>
  <si>
    <t>Para los EEFF</t>
  </si>
  <si>
    <t>TOTAL</t>
  </si>
  <si>
    <t>Concepto</t>
  </si>
  <si>
    <t>Total</t>
  </si>
  <si>
    <t>Descripción</t>
  </si>
  <si>
    <t>Totales</t>
  </si>
  <si>
    <t>Presidente</t>
  </si>
  <si>
    <t>RESULTADOS</t>
  </si>
  <si>
    <t>CRÉDITOS</t>
  </si>
  <si>
    <t>INGRESOS</t>
  </si>
  <si>
    <t>Código Cuenta</t>
  </si>
  <si>
    <t>EGRESOS</t>
  </si>
  <si>
    <t>CONCEPTO</t>
  </si>
  <si>
    <t>INGRESO</t>
  </si>
  <si>
    <t>EGRESO</t>
  </si>
  <si>
    <t>Control</t>
  </si>
  <si>
    <t>HOJA DE TRABAJO</t>
  </si>
  <si>
    <t>CUENTAS</t>
  </si>
  <si>
    <t>BALANCE Y RESULTADOS</t>
  </si>
  <si>
    <t>ELIMINACIONES</t>
  </si>
  <si>
    <t>VARIACIÓN</t>
  </si>
  <si>
    <t>DEBITOS</t>
  </si>
  <si>
    <t>DEBITOS (CRÉDITOS)</t>
  </si>
  <si>
    <t>Contadora</t>
  </si>
  <si>
    <t>Vicepresidente</t>
  </si>
  <si>
    <t>Marcelo Prono</t>
  </si>
  <si>
    <t>Viviana Trociuk</t>
  </si>
  <si>
    <t>NI</t>
  </si>
  <si>
    <t>I</t>
  </si>
  <si>
    <t>***</t>
  </si>
  <si>
    <t>***  I  : Cuenta Imputable</t>
  </si>
  <si>
    <t>***  NI : Cuenta No Imputable</t>
  </si>
  <si>
    <t>TOTAL INGRESOS</t>
  </si>
  <si>
    <t>TOTAL EGRESOS</t>
  </si>
  <si>
    <t>Monto</t>
  </si>
  <si>
    <t>TOTAL ACTIVO BRUTO</t>
  </si>
  <si>
    <t>Rescates a Pagar</t>
  </si>
  <si>
    <t>TOTAL ACTIVO NETO</t>
  </si>
  <si>
    <t>CUOTAS PARTES EN CIRCULACION</t>
  </si>
  <si>
    <t>VALOR CUOTA PARTE AL CIERRE</t>
  </si>
  <si>
    <t>ESTADO DEL ACTIVO NETO</t>
  </si>
  <si>
    <t>ESTADOS DE INGRESOS Y EGRESOS</t>
  </si>
  <si>
    <t>Actividades Operativas</t>
  </si>
  <si>
    <t>Cambios en activos y pasivos operativos</t>
  </si>
  <si>
    <t>(Aumento) Disminución Deudores por operaciones</t>
  </si>
  <si>
    <t>(Aumento) Disminución intereses a cobrar</t>
  </si>
  <si>
    <t>Aumento (Disminución) en Acreedores por operaciones</t>
  </si>
  <si>
    <t>Flujo neto de efectivo generado por actividades operativas</t>
  </si>
  <si>
    <t>Rescates</t>
  </si>
  <si>
    <t>Suscripciones</t>
  </si>
  <si>
    <t>ESTADO DE VARIACION DEL ACTIVO NETO</t>
  </si>
  <si>
    <t>APORTANTES</t>
  </si>
  <si>
    <t>2.2) Entidad encargada de la custodia</t>
  </si>
  <si>
    <t>3.4) Reconocimiento de los Ingresos y de los gastos</t>
  </si>
  <si>
    <t xml:space="preserve">MES </t>
  </si>
  <si>
    <t>VALOR CUOTA</t>
  </si>
  <si>
    <t>PATRIMONIO NETO DEL FONDO</t>
  </si>
  <si>
    <t>1er. Trimestre</t>
  </si>
  <si>
    <t xml:space="preserve">Enero </t>
  </si>
  <si>
    <t>Febrero</t>
  </si>
  <si>
    <t>Marzo</t>
  </si>
  <si>
    <t>2do. Trimestre</t>
  </si>
  <si>
    <t xml:space="preserve">Abril </t>
  </si>
  <si>
    <t xml:space="preserve">Mayo </t>
  </si>
  <si>
    <t>Junio</t>
  </si>
  <si>
    <t>3er. Trimestre</t>
  </si>
  <si>
    <t>Julio</t>
  </si>
  <si>
    <t>Agosto</t>
  </si>
  <si>
    <t>Setiembre</t>
  </si>
  <si>
    <t>4to. Trimestre</t>
  </si>
  <si>
    <t>Octubre</t>
  </si>
  <si>
    <t>Noviembre</t>
  </si>
  <si>
    <t>Diciembre</t>
  </si>
  <si>
    <t>4.1) Disponibilidades</t>
  </si>
  <si>
    <t>4.2 ) Inversiones</t>
  </si>
  <si>
    <t>Instrumento</t>
  </si>
  <si>
    <t>Emisor</t>
  </si>
  <si>
    <t>Sector</t>
  </si>
  <si>
    <t>Fecha de Compra</t>
  </si>
  <si>
    <t>Fecha de Vencimiento</t>
  </si>
  <si>
    <t>Valor de Compra</t>
  </si>
  <si>
    <t>Valor Contable</t>
  </si>
  <si>
    <t>Valor nominal</t>
  </si>
  <si>
    <t>%De las Inversiones según Reglam. Interno</t>
  </si>
  <si>
    <t>4.3 ) Acreedores por Operaciones</t>
  </si>
  <si>
    <t>4.4 ) Comisiones a pagar a la Administradora</t>
  </si>
  <si>
    <t xml:space="preserve">Moneda de Exposición </t>
  </si>
  <si>
    <t>Cuenta Contable</t>
  </si>
  <si>
    <t>Código</t>
  </si>
  <si>
    <t>. ACTIVO</t>
  </si>
  <si>
    <t>1000000000000000000</t>
  </si>
  <si>
    <t>.   Disponibilidades</t>
  </si>
  <si>
    <t>1001000000000000000</t>
  </si>
  <si>
    <t>1001001000000000000</t>
  </si>
  <si>
    <t>1001001001000000000</t>
  </si>
  <si>
    <t>.   Inversiones</t>
  </si>
  <si>
    <t>1002000000000000000</t>
  </si>
  <si>
    <t>1002001000000000000</t>
  </si>
  <si>
    <t>.       Certficado Depósito de Ahorro</t>
  </si>
  <si>
    <t>1002001007000000000</t>
  </si>
  <si>
    <t>1002001007000000001</t>
  </si>
  <si>
    <t>1002001007000000003</t>
  </si>
  <si>
    <t>1002001007000000004</t>
  </si>
  <si>
    <t>1002001007000000005</t>
  </si>
  <si>
    <t>1002001007000000006</t>
  </si>
  <si>
    <t>. PASIVO</t>
  </si>
  <si>
    <t>2000000000000000000</t>
  </si>
  <si>
    <t>.   Deudas</t>
  </si>
  <si>
    <t>2001000000000000000</t>
  </si>
  <si>
    <t>.     Provisiones</t>
  </si>
  <si>
    <t>2001005000000000000</t>
  </si>
  <si>
    <t>.       Provisión Honorarios de Administración Sociedad Gerente (Clase A)</t>
  </si>
  <si>
    <t>2001005000000000003</t>
  </si>
  <si>
    <t>2001005000000000004</t>
  </si>
  <si>
    <t>. PATRIMONIO NETO</t>
  </si>
  <si>
    <t>3000000000000000000</t>
  </si>
  <si>
    <t>.   Capital</t>
  </si>
  <si>
    <t>3001000000000000000</t>
  </si>
  <si>
    <t>.     Suscripciones</t>
  </si>
  <si>
    <t>3001000000000000001</t>
  </si>
  <si>
    <t>. RESULTADOS</t>
  </si>
  <si>
    <t>4000000000000000000</t>
  </si>
  <si>
    <t>.   Egresos</t>
  </si>
  <si>
    <t>4001000000000000000</t>
  </si>
  <si>
    <t>.     Egresos Varios</t>
  </si>
  <si>
    <t>4001002000000000000</t>
  </si>
  <si>
    <t>.       Honorarios de Administración</t>
  </si>
  <si>
    <t>4001002001000000000</t>
  </si>
  <si>
    <t>.         Honorarios Administración Sociedad Gerente Clase A</t>
  </si>
  <si>
    <t>4001002001000000001</t>
  </si>
  <si>
    <t>4001002001000000002</t>
  </si>
  <si>
    <t>.   Ingresos</t>
  </si>
  <si>
    <t>4002000000000000000</t>
  </si>
  <si>
    <t>.     Intereses</t>
  </si>
  <si>
    <t>4002001002000000000</t>
  </si>
  <si>
    <t>.       Intereses Aperturas Colocadoras</t>
  </si>
  <si>
    <t>4002001002000000003</t>
  </si>
  <si>
    <t>.     Resultado por Tenencia</t>
  </si>
  <si>
    <t>4002001004000000000</t>
  </si>
  <si>
    <t>.       Resultado por Tenencia Certificado Depósito de Ahorro</t>
  </si>
  <si>
    <t>4002001004000000008</t>
  </si>
  <si>
    <t xml:space="preserve">Total Deudor </t>
  </si>
  <si>
    <t xml:space="preserve">Total Acreedor </t>
  </si>
  <si>
    <t>ACTIVIDADES OPERATIVAS</t>
  </si>
  <si>
    <t>ACTIVIDADES DE FINANCIACION</t>
  </si>
  <si>
    <t>RESCATES</t>
  </si>
  <si>
    <t>SUSCRIPCIONES</t>
  </si>
  <si>
    <t>Resultado del Ejercicio</t>
  </si>
  <si>
    <t>Diversificación de las inversiones respecto al activo total del Fondo Mutuo (Tipo de instrumento):</t>
  </si>
  <si>
    <t>a) Títulos emitidos por el Tesoro Público o garantizados por el mismo, cuya emisión haya sido registrada en el Registro de Valores que lleva la CNV;</t>
  </si>
  <si>
    <t>Mínimo</t>
  </si>
  <si>
    <t>Máximo</t>
  </si>
  <si>
    <t>Hasta 100%</t>
  </si>
  <si>
    <t>Hasta 50%</t>
  </si>
  <si>
    <t>Hasta 75%</t>
  </si>
  <si>
    <t>Hasta 30%</t>
  </si>
  <si>
    <t>Quedan exceptuados de los límites de diversificación, los títulos emitidos por los Tesoro Nacionales, Banco Central y otras Entidades Estatales.</t>
  </si>
  <si>
    <t>Regional Administradora de Fondos Patrimoniales de Inversión S.A., con domicilio en Papa Juan XXIII esq. Cecilio Da Silva, Asunción-Paraguay es una Sociedad Anónima, cuyo objeto social exclusivo es la administración colectiva de fondos conforme a la Ley de Fondos, la Resolución CNV CG N° 06/19 y sus sucesivas modificaciones. La Sociedad Administradora se constituyó por escritura pública de fecha 06/11/2019, otorgada en la escribanía Peroni.
Fue autorizada según Res. CNV N° 22E/20.- de fecha 6 de agosto de 2020 y Certificado de Registro N° 60_07082020 de fecha 7 de agosto de 2020, de la Comisión Nacional de Valores.</t>
  </si>
  <si>
    <t>4.5 ) Resultados por Tenencia de Inversiones</t>
  </si>
  <si>
    <t>.     Disponibilidades en dolares</t>
  </si>
  <si>
    <t>.       Bancos</t>
  </si>
  <si>
    <t>.         Banco Regional Cta. Cte. N° 8167521</t>
  </si>
  <si>
    <t>1001001001001000001</t>
  </si>
  <si>
    <t>.     Inversiones en dolares</t>
  </si>
  <si>
    <t>.       Bonos Subordinados</t>
  </si>
  <si>
    <t>1002001004000000000</t>
  </si>
  <si>
    <t>.         Finexpar S.A.E.C.A. (USD1) 7,75% 01/08/2023</t>
  </si>
  <si>
    <t>1002001004000000001</t>
  </si>
  <si>
    <t>.         Finexpar S.A.E.C.A. (USD2) 7,75% 01/08/2023</t>
  </si>
  <si>
    <t>1002001004000000002</t>
  </si>
  <si>
    <t>1002001007000000002</t>
  </si>
  <si>
    <t>.       Aperturas Colocadoras</t>
  </si>
  <si>
    <t>1002001009000000000</t>
  </si>
  <si>
    <t>.         Regional Casa de Bolsa</t>
  </si>
  <si>
    <t>.   Créditos</t>
  </si>
  <si>
    <t>1003000000000000000</t>
  </si>
  <si>
    <t>.     Intereses a Cobrar</t>
  </si>
  <si>
    <t>1003001001000000000</t>
  </si>
  <si>
    <t>.       Intereses a cobrar apertura</t>
  </si>
  <si>
    <t>1003001001000000003</t>
  </si>
  <si>
    <t>.     Utilidades Diferidas</t>
  </si>
  <si>
    <t>2001001003000000000</t>
  </si>
  <si>
    <t>.       Intereses no Devengados Apertura</t>
  </si>
  <si>
    <t>2001001003000000003</t>
  </si>
  <si>
    <t>.       Provisión Honorarios de Admnistración Soc. Gerente IVA (Clase A)</t>
  </si>
  <si>
    <t>.         Honorarios Administración Soc. Gerente IVA Clase A</t>
  </si>
  <si>
    <t>.       Resultado por Tenencia Bonos Subordinados</t>
  </si>
  <si>
    <t>4002001004000000005</t>
  </si>
  <si>
    <t>FONDO MUTUO RF CASH USD</t>
  </si>
  <si>
    <t>c) Bonos soberanos emitidos internacionalmente por el Estado paraguayo;</t>
  </si>
  <si>
    <t>d) Títulos de instituciones habilitadas por el Banco Central del Paraguay y que cuenten con calificación de riesgo local BBB o superior que emitan y coticen en mercados internacionales;</t>
  </si>
  <si>
    <t>e) Títulos emitidos por las Gobernaciones, Municipalidades y otros organismos y entidades del Estado, cuya emisión haya sido registrada en el Registro de Valores que lleva la CNV;</t>
  </si>
  <si>
    <t>f) Letras o cédulas hipotecarias establecidas en la Ley General de Bancos, Financieras y Otras Entidades de Crédito, cuya emisión haya sido registrado en el Registro de Valores que lleva la CNV;</t>
  </si>
  <si>
    <t>g) Bonos, títulos de deuda o títulos emitidos en desarrollo de titularizaciones, cuya emisión haya sido registrada en el Registro de Valores que lleva la CNV, y que cuenten con calificación de riesgo BBB o superior;</t>
  </si>
  <si>
    <t>h) Títulos emitidos por un Estado extranjero con calificación BBB, similar o superior, que se transen habitualmente en los mercados locales o internacionales; si un mismo título fuere calificado en categorías de riesgo discordantes se deberá considerar la categoría más baja;</t>
  </si>
  <si>
    <t>i) Títulos emitidos por una emisora extranjera con calificación A, similar o superior, con un monto de emisión de la serie de al menos dólares americanos cien millones o su equivalente, negociados habitualmente en los mercados locales o internacionales; si un mismo título fuere calificado en categorías de riesgo discordantes se deberá considerar la categoría más baja. Estas inversiones serán limitadas a emisores cuyo país de origen tienen calificación A, similar o superior.</t>
  </si>
  <si>
    <t>j) Operaciones de compra con compromiso de venta con los valores comprendidos en este artículo, con contraparte de sujetos supervisados por la Comisión Nacional de Valores u otras autoridades administrativas de control, y negociados a través de las Casas de Bolsa. El plazo máximo de estas operaciones será de 365 días.</t>
  </si>
  <si>
    <t>k) Cuotas partes de fondos mutuos o de inversión.</t>
  </si>
  <si>
    <t>El Fondo realizará sus inversiones en el mercado local e internacional. El nivel de riesgo esperado de las inversiones que efectuará el Fondo Mutuo es moderado; (i) podrá invertir en instrumentos de deuda emitidos en Dólares Estadounidenses, ajustándose en todo caso a lo dispuesto en la política de diversificación de las inversiones; (ii) la duración de las inversiones será, en promedio, de corto plazo y mediano plazo; y (iii) los instrumentos de emisores nacionales en los que invierta el Fondo deberán contar con una calificación de riesgo BBB, como mínimo.</t>
  </si>
  <si>
    <t>Finexpar S.A.E.C.A.</t>
  </si>
  <si>
    <t>Financiero</t>
  </si>
  <si>
    <t>Paraguay</t>
  </si>
  <si>
    <t>Sudameris Bank S.A.E.C.A.</t>
  </si>
  <si>
    <t>Bonos Subordinados</t>
  </si>
  <si>
    <t>(En Dólares Estadounidenses)</t>
  </si>
  <si>
    <t>NOTA 1. INFORMACIÓN BÁSICA DEL FONDO</t>
  </si>
  <si>
    <t>Políticas de Inversión</t>
  </si>
  <si>
    <t>Diversificación de las Inversiones</t>
  </si>
  <si>
    <t>NOTA 3. CRITERIOS CONTABLES APLICADOS</t>
  </si>
  <si>
    <t>3.1) Bases de Preparación de los Estados Contables</t>
  </si>
  <si>
    <t>NOTA 4. COMPOSICION DE CUENTAS</t>
  </si>
  <si>
    <t>Shirley Vichini</t>
  </si>
  <si>
    <t>b) Títulos a plazo de instituciones habilitadas por el Banco Central del Paraguay y que cuenten con calificación de riesgo BBB o superior;</t>
  </si>
  <si>
    <t>3.6) Gastos Operacionales y Comisión de la Sociedad Administradora</t>
  </si>
  <si>
    <t>3.7) Información estadística</t>
  </si>
  <si>
    <t>El rubro disponibilidades está compuesto por saldos en cuentas bancarias e instrumentos de alta liquidez de contratos pactados de disponibilidad inmediata. A continuación se detalla la composición:</t>
  </si>
  <si>
    <t xml:space="preserve">4.6 ) Otros Ingresos </t>
  </si>
  <si>
    <t>Actividades de Financiación</t>
  </si>
  <si>
    <t>2.1) Razón social de la Administradora</t>
  </si>
  <si>
    <t>3.3) Valorización de Inversiones</t>
  </si>
  <si>
    <t>1.1) Naturaleza Jurídica y Características del Fondo</t>
  </si>
  <si>
    <t>1.2) Autorización de Funcionamiento</t>
  </si>
  <si>
    <t>País</t>
  </si>
  <si>
    <t>Tasa de Interés</t>
  </si>
  <si>
    <t>% De las Inversiones con relación al Activo del Fondo</t>
  </si>
  <si>
    <t>.         Finexpar S.A.E.C.A. (USD3) 7,75% 01/08/2023</t>
  </si>
  <si>
    <t>1002001004000000003</t>
  </si>
  <si>
    <t>.         Finexpar S.A.E.C.A. (USD4) 6,125% 29/09/2027</t>
  </si>
  <si>
    <t>1002001004000000004</t>
  </si>
  <si>
    <t>.         Finexpar S.A.E.C.A. (USD5) 6,125% 29/09/2027</t>
  </si>
  <si>
    <t>1002001004000000005</t>
  </si>
  <si>
    <t>.         Finexpar S.A.E.C.A. (USD6) 6,125% 29/09/2027</t>
  </si>
  <si>
    <t>1002001004000000006</t>
  </si>
  <si>
    <t>.         Finexpar S.A.E.C.A. (USD7) 6,50% 27/09/2030</t>
  </si>
  <si>
    <t>1002001004000000007</t>
  </si>
  <si>
    <t>.       Bonos Financieros</t>
  </si>
  <si>
    <t>1002001005000000000</t>
  </si>
  <si>
    <t>.         Finexpar S.A.E.C.A. (USD8) 6,00% 29/09/2027</t>
  </si>
  <si>
    <t>1002001005000000001</t>
  </si>
  <si>
    <t>1002001007000000007</t>
  </si>
  <si>
    <t>1002001007000000008</t>
  </si>
  <si>
    <t>1002001007000000009</t>
  </si>
  <si>
    <t>1002001007000000010</t>
  </si>
  <si>
    <t>1002001007000000011</t>
  </si>
  <si>
    <t>1002001007000000012</t>
  </si>
  <si>
    <t>1002001007000000013</t>
  </si>
  <si>
    <t>1002001007000000014</t>
  </si>
  <si>
    <t>1002001007000000015</t>
  </si>
  <si>
    <t>1002001007000000016</t>
  </si>
  <si>
    <t>1002001007000000017</t>
  </si>
  <si>
    <t>1002001007000000018</t>
  </si>
  <si>
    <t>1002001007000000019</t>
  </si>
  <si>
    <t>1002001007000000020</t>
  </si>
  <si>
    <t>1002001007000000021</t>
  </si>
  <si>
    <t>1002001007000000022</t>
  </si>
  <si>
    <t>1002001007000000023</t>
  </si>
  <si>
    <t>1002001007000000024</t>
  </si>
  <si>
    <t>1002001007000000025</t>
  </si>
  <si>
    <t>1002001007000000026</t>
  </si>
  <si>
    <t>1002001007000000027</t>
  </si>
  <si>
    <t>1002001007000000028</t>
  </si>
  <si>
    <t>1002001007000000029</t>
  </si>
  <si>
    <t>1002001007000000030</t>
  </si>
  <si>
    <t>1002001007000000031</t>
  </si>
  <si>
    <t>1002001007000000032</t>
  </si>
  <si>
    <t>1002001007000000033</t>
  </si>
  <si>
    <t>1002001007000000034</t>
  </si>
  <si>
    <t>1002001007000000035</t>
  </si>
  <si>
    <t>1002001007000000036</t>
  </si>
  <si>
    <t>1002001007000000037</t>
  </si>
  <si>
    <t>1002001007000000038</t>
  </si>
  <si>
    <t>1002001007000000039</t>
  </si>
  <si>
    <t>1002001007000000040</t>
  </si>
  <si>
    <t>1002001007000000041</t>
  </si>
  <si>
    <t>1002001007000000042</t>
  </si>
  <si>
    <t>1002001007000000043</t>
  </si>
  <si>
    <t>1002001007000000044</t>
  </si>
  <si>
    <t>1002001007000000045</t>
  </si>
  <si>
    <t>1002001007000000046</t>
  </si>
  <si>
    <t>1002001007000000047</t>
  </si>
  <si>
    <t>1002001007000000048</t>
  </si>
  <si>
    <t>1002001007000000049</t>
  </si>
  <si>
    <t>1002001007000000050</t>
  </si>
  <si>
    <t>1002001007000000051</t>
  </si>
  <si>
    <t>1002001007000000052</t>
  </si>
  <si>
    <t>1002001007000000053</t>
  </si>
  <si>
    <t>1002001007000000054</t>
  </si>
  <si>
    <t>1002001007000000055</t>
  </si>
  <si>
    <t>1002001007000000056</t>
  </si>
  <si>
    <t>1002001007000000057</t>
  </si>
  <si>
    <t>1002001007000000058</t>
  </si>
  <si>
    <t>1002001007000000059</t>
  </si>
  <si>
    <t>1002001007000000060</t>
  </si>
  <si>
    <t>1002001007000000061</t>
  </si>
  <si>
    <t>1002001007000000062</t>
  </si>
  <si>
    <t>1002001007000000063</t>
  </si>
  <si>
    <t>1002001007000000064</t>
  </si>
  <si>
    <t>1002001007000000065</t>
  </si>
  <si>
    <t>1002001007000000066</t>
  </si>
  <si>
    <t>.     Rescates</t>
  </si>
  <si>
    <t>3001000000000000002</t>
  </si>
  <si>
    <t>.     Rentas</t>
  </si>
  <si>
    <t>4002001001000000000</t>
  </si>
  <si>
    <t>.       Renta Bonos Subordinados</t>
  </si>
  <si>
    <t>4002001001000000004</t>
  </si>
  <si>
    <t>.       Renta Certificado Depósito de Ahorro</t>
  </si>
  <si>
    <t>4002001001000000007</t>
  </si>
  <si>
    <t>.       Resultado por Tenencia Bonos Financieros</t>
  </si>
  <si>
    <t>4002001004000000006</t>
  </si>
  <si>
    <t>Bonos Financieros</t>
  </si>
  <si>
    <t>Banco GNB Paraguay</t>
  </si>
  <si>
    <t>REF.</t>
  </si>
  <si>
    <t>Índice</t>
  </si>
  <si>
    <t>NOTA 2. INFORMACIÓN SOBRE LA ADMINISTRADORA</t>
  </si>
  <si>
    <t>(Continuación)</t>
  </si>
  <si>
    <t xml:space="preserve"> (Nota 4.1)</t>
  </si>
  <si>
    <t>Inversiones</t>
  </si>
  <si>
    <t xml:space="preserve"> (Nota 4.2)</t>
  </si>
  <si>
    <t>Acreedores por Operaciones</t>
  </si>
  <si>
    <t xml:space="preserve"> (Nota 4.3)</t>
  </si>
  <si>
    <t>Comisiones a pagar a la Administradora</t>
  </si>
  <si>
    <t xml:space="preserve"> (Nota 4.4)</t>
  </si>
  <si>
    <t>Resultados por Tenencia de Inversiones</t>
  </si>
  <si>
    <t xml:space="preserve"> (Nota 4.5)</t>
  </si>
  <si>
    <t>Intereses</t>
  </si>
  <si>
    <t xml:space="preserve"> (Nota 4.8)</t>
  </si>
  <si>
    <t>Otros Ingresos</t>
  </si>
  <si>
    <t xml:space="preserve"> (Nota 4.6)</t>
  </si>
  <si>
    <t>Otros Egresos</t>
  </si>
  <si>
    <t xml:space="preserve"> (Nota 3.6)</t>
  </si>
  <si>
    <t>Renta Bonos Subordinados</t>
  </si>
  <si>
    <t>Renta Certificado Depósito de Ahorro</t>
  </si>
  <si>
    <t>Resultado por Tenencia Bonos Subordinados</t>
  </si>
  <si>
    <t>Resultado por Tenencia Bonos Financieros</t>
  </si>
  <si>
    <t>Resultado por Tenencia Certificado Depósito de Ahorro</t>
  </si>
  <si>
    <t>Honorarios a pagar a la Administradora de Fondos</t>
  </si>
  <si>
    <t>NOTA 5:  IMPUESTO A LA RENTA</t>
  </si>
  <si>
    <t>Según Ley N° 6380/19 artículo 25, num. 1., inc. establece que estarán exoneradas las siguientes rentas provenientes de los rendimientos provenientes de la valoración de la cuota de participación o el mayor valor de la negociación o de la liquidación de la misma, de los Fondos Patrimoniales de Inversión previstos en la Ley N° 5452/2015”.</t>
  </si>
  <si>
    <t>NOTA 6:  CONTINGENCIA</t>
  </si>
  <si>
    <t>NOTA 7: OTROS ASUNTOS RELEVANTES</t>
  </si>
  <si>
    <t>NOTA 8. HECHOS POSTERIORES</t>
  </si>
  <si>
    <t>Resultados por tenencia de inversiones</t>
  </si>
  <si>
    <t>Diferencia de cambio</t>
  </si>
  <si>
    <t>Las 8 notas que se acompañan forman parte integrante de los estados financieros</t>
  </si>
  <si>
    <t>Flujo neto de efectivo generado por las actividades  de financiación</t>
  </si>
  <si>
    <t>ESTADO DE FLUJOS DE EFECTIVO</t>
  </si>
  <si>
    <t>Las 8 notas que se acompañan forman parte integrante de los estados financieros.</t>
  </si>
  <si>
    <t>Firmados digitalmente por:</t>
  </si>
  <si>
    <t>De conformidad con la Ley 5452/15 Que Regula los Fondos Patrimoniales de Inversión, el Fondo Mutuo se considera como una persona jurídica independiente y la Sociedad Administradora actúa como su representante legal. Las operaciones del Fondo Mutuo se registran y contabilizan en forma separada de la Sociedad Administradora y de los demás fondos administrados por la misma.</t>
  </si>
  <si>
    <t>El FONDO MUTUO RF CASH USD  (de aquí en adelante indistintamente  "Fondo Mutuo RF Cash USD", o "el Fondo ") es un fondo mutuo de inversión en Instrumentos de Renta Fija, administrado por Regional Administradora de Fondos Patrimoniales de Inversión S.A.</t>
  </si>
  <si>
    <t>El Fondo  fue creado, con el objeto de invertir exclusivamente en instrumentos de renta fija los recursos provenientes de los aportes dinerarios de los Partícipes. Los aportes de dinero de los Partícipes constituyen el patrimonio del Fondo y se expresan en partes de igual valor y característica denominadas “Cuotas de Participación” o “Cuotas”. Las Cuotas de Participación son rescatables.</t>
  </si>
  <si>
    <t>El fondo se encuentra inscripto en los registros de la Comisión Nacional de Valores según Resolución N° 22 E/20  de fecha 6 de agosto de 2020 y Certificado de Registro N° 61_07082020.</t>
  </si>
  <si>
    <t>1.3) Políticas de inversión, diversificación de las inversiones,  liquidez y  endeudamiento</t>
  </si>
  <si>
    <t>De acuerdo con el Reglamento Interno aprobado por la CNV, el Fondo Mutuo invertirá 100% de sus activos en títulos valores negociables de renta fija, públicos o privados, en promedio de corto y mediano plazo, emitidos en el mercado local e internacional.</t>
  </si>
  <si>
    <t xml:space="preserve">Así mismo, la Sociedad Administradora está facultada a realizar operaciones de reporto con los títulos que correspondan a las categorías definidas a continuación en el apartado “diversificación de las inversiones”. Estas operaciones tienen como plazo máximo 365 días y hasta el 100% del patrimonio del fondo.
</t>
  </si>
  <si>
    <t>La contabilidad del Fondo será en Dólares Estadounidenses. Consecuentemente, el valor de las Cuotas de Participación, los activos y los pasivos se expresarán en la misma moneda. En caso de que existan cuentas que tengan denominación en moneda extranjera deberá incluirse el tipo de cambio oficial publicado en la página Web del Banco Central del Paraguay, al momento de su registro contable.</t>
  </si>
  <si>
    <t>El Fondo Mutuo realiza sus operaciones de acuerdo a los límites expuestos en la siguiente tabla que se establecen sobre el Activo Total del Fondo Mutuo:</t>
  </si>
  <si>
    <t>Políticas de liquidez</t>
  </si>
  <si>
    <t>El Fondo tendrá como política que, al menos, el 10% de sus activos serán activos de alta liquidez, para efectos de cumplir con sus obligaciones y el pago de rescates de cuotas.</t>
  </si>
  <si>
    <t>Políticas de endeudamiento</t>
  </si>
  <si>
    <t>El Fondo podrá contraer deuda de corto plazo, mediante la contratación de créditos bancarios con plazos de vencimiento de hasta 365 días, o líneas de crédito financieras o bancarias, ya sea para el pago de rescates de cuotas, o para aprovechar oportunidades de inversión.
El Fondo podrá contraer como deuda total un máximo de hasta el 40% del patrimonio del Fondo.</t>
  </si>
  <si>
    <t>Los Estados Financieros se expresan en Dólares Estadounidenses y han sido preparados siguiendo los criterios de valuación y las normas de presentación con las normas establecidas por la Comisión Nacional de Valores aplicables a los Fondos Mutuos sobre la base de los costos históricos,  y no reconocen en forma integral los efectos de la inflación sobre la situación patrimonial de la empresa, en los resultados de las operaciones y en sus flujos de efectivo en atención a que la corrección monetaria no constituye una práctica contable aplicada en Paraguay.</t>
  </si>
  <si>
    <t>3.5) Tipos de cambio utilizado para convertir a moneda nacional los saldos en moneda  extranjera</t>
  </si>
  <si>
    <t>Intereses a cobrados</t>
  </si>
  <si>
    <t>Pago por comisiones de administración</t>
  </si>
  <si>
    <t>Estado de Ingresos y Egresos</t>
  </si>
  <si>
    <t>Los fondos mutuos son instrumentos de inversión, que se caracterizan por reunir los aportes de distintas personas, físicas o jurídicas, denominadas PARTÍCIPES, con el objetivo de invertir tales aportes en instrumentos financieros de oferta pública admitidos por la Ley N° 5.452 “Que regula los Fondos Patrimoniales de Inversión” y sus reglamentaciones. Estos aportes o cuotas son administrados por REGIONAL Administradora de Fondos Patrimoniales S.A., por cuenta y orden de los PARTÍCIPES.</t>
  </si>
  <si>
    <t>.     Egresos</t>
  </si>
  <si>
    <t>.       Costo Certificado Depósito de Ahorro</t>
  </si>
  <si>
    <t>4001001000000000007</t>
  </si>
  <si>
    <t>.     Ingresos</t>
  </si>
  <si>
    <t>4002001000000000000</t>
  </si>
  <si>
    <t>.       Ventas Certificado Depósito de Ahorro</t>
  </si>
  <si>
    <t>4002001000000000007</t>
  </si>
  <si>
    <t>.       Renta Bonos Financieros</t>
  </si>
  <si>
    <t>4002001001000000005</t>
  </si>
  <si>
    <t>Bancop S.A.</t>
  </si>
  <si>
    <t>Banco Rio S.A.E.C.A.</t>
  </si>
  <si>
    <t>Interfisa Banco S.A.E.C.A.</t>
  </si>
  <si>
    <t>Banco Nacional de Fomento</t>
  </si>
  <si>
    <t>Renta Bonos Financieros</t>
  </si>
  <si>
    <t>Costo Certificado Depósito de Ahorro</t>
  </si>
  <si>
    <t>Ventas Certificado Depósito de Ahorro</t>
  </si>
  <si>
    <t>.       Bonos Corporativos</t>
  </si>
  <si>
    <t>2001001002000000001</t>
  </si>
  <si>
    <t>Bonos Corporativos</t>
  </si>
  <si>
    <t>1002001002000000000</t>
  </si>
  <si>
    <t>4001001000000000004</t>
  </si>
  <si>
    <t>.       Costo Bonos Subordinados</t>
  </si>
  <si>
    <t>4002001000000000004</t>
  </si>
  <si>
    <t>.       Ventas Bonos Subordinados</t>
  </si>
  <si>
    <t>4001001000000000000</t>
  </si>
  <si>
    <t>Costo Bonos Subordinados</t>
  </si>
  <si>
    <t>Ventas Bonos Subordinados</t>
  </si>
  <si>
    <t>Repo Colocador</t>
  </si>
  <si>
    <t>Activo Neto</t>
  </si>
  <si>
    <t>Variación del Activo Neto</t>
  </si>
  <si>
    <t>Flujos de Efectivo</t>
  </si>
  <si>
    <t>Notas a los Estados Financieros (Nota 1 a Nota 3.5)</t>
  </si>
  <si>
    <t>Notas a los Estados Financieros (Nota 3.6 a Nota 8)</t>
  </si>
  <si>
    <t>Activo Neto'!A1</t>
  </si>
  <si>
    <t>Estado de Ingresos y Egresos'!A1</t>
  </si>
  <si>
    <t>Flujos de Efectivo'!A1</t>
  </si>
  <si>
    <t>Variación del Activo Neto'!A1</t>
  </si>
  <si>
    <t>Nota 1 a Nota 3.5'!A1</t>
  </si>
  <si>
    <t>Nota 3.6 a Nota 8'!A1</t>
  </si>
  <si>
    <t>.         Banco Río S.A.E.C.A. (BRO USD 02) 5,50% 17/03/2028</t>
  </si>
  <si>
    <t>1002001002000000001</t>
  </si>
  <si>
    <t>.         Vicente Scavone &amp; CIA S.A.E. (PYVSC02F1627) 5,60% 19/06/2031</t>
  </si>
  <si>
    <t>1002001002000000002</t>
  </si>
  <si>
    <t>.         Finexpar S.A.E.C.A. (USD9) 6,50% 27/09/2030</t>
  </si>
  <si>
    <t>1002001004000000008</t>
  </si>
  <si>
    <t>.         Banco Rio S.A.E.C.A. 5,50% 17/03/2028</t>
  </si>
  <si>
    <t>1002001004000000009</t>
  </si>
  <si>
    <t>.         Finexpar S.A.E.C.A. (FIN AA 1724) 3,50% 14/09/2021</t>
  </si>
  <si>
    <t>.         Sudameris Bank S.A.E.C.A. (SUD BN 5118/19/20) 4,25% 01/08/2022</t>
  </si>
  <si>
    <t>.         Sudameris Bank S.A.E.C.A. (SUD BN 5105) 3,50% 11/08/2021</t>
  </si>
  <si>
    <t>.         Sudameris Bank S.A.E.C.A. (SUD BN 5112) 4,00% 08/02/2022</t>
  </si>
  <si>
    <t>.         Sudameris Bank S.A.E.C.A. (SUD BN 5121) 4,25% 01/08/2022</t>
  </si>
  <si>
    <t>.         Sudameris Bank S.A.E.C.A. (SUD BN 5106) 3,50% 11/08/2021</t>
  </si>
  <si>
    <t>.         Sudameris Bank S.A.E.C.A. (SUD BN 5107) 3,50% 11/08/2021</t>
  </si>
  <si>
    <t>.         Sudameris Bank S.A.E.C.A. (SUD BN 5108) 3,50% 11/08/2021</t>
  </si>
  <si>
    <t>.         Sudameris Bank S.A.E.C.A. (SUD BN 5109) 3,50% 11/08/2021</t>
  </si>
  <si>
    <t>.         Sudameris Bank S.A.E.C.A. (SUD BN 5111) 3,50% 11/08/2021</t>
  </si>
  <si>
    <t>.         Sudameris Bank S.A.E.C.A. (SUD BN 5125) 3,50% 11/08/2021</t>
  </si>
  <si>
    <t>.         Sudameris Bank S.A.E.C.A. (SUD BN 5113) 4,00% 08/02/2022</t>
  </si>
  <si>
    <t>.         Sudameris Bank S.A.E.C.A. (SUD BN 5114) 4,00% 08/02/2022</t>
  </si>
  <si>
    <t>.         Sudameris Bank S.A.E.C.A. (SUD BN 5115) 4,00% 08/02/2022</t>
  </si>
  <si>
    <t>.         Sudameris Bank S.A.E.C.A. (SUD BN 5116) 4,00% 08/02/2022</t>
  </si>
  <si>
    <t>.         Sudameris Bank S.A.E.C.A. (SUD BN 5117) 4,00% 08/02/2022</t>
  </si>
  <si>
    <t>.         Sudameris Bank S.A.E.C.A. (SUD BN 5124) 4,00% 08/02/2022</t>
  </si>
  <si>
    <t>.         Sudameris Bank S.A.E.C.A. (SUD BN 5122) 4,25% 01/08/2022</t>
  </si>
  <si>
    <t>.         Sudameris Bank S.A.E.C.A. (SUD BN 5123) 4,25% 01/08/2022</t>
  </si>
  <si>
    <t>.         Bancop S.A. (BCO AA.1969) 3,85% 13/10/2022</t>
  </si>
  <si>
    <t>.         Bancop S.A. (BCO AA.1970) 3,85% 13/10/2022</t>
  </si>
  <si>
    <t>.         Bancop S.A. (BCO AA.1971) 3,85% 13/10/2022</t>
  </si>
  <si>
    <t>.         Bancop S.A. (BCO AA.1972) 3,85% 13/10/2022</t>
  </si>
  <si>
    <t>.         Bancop S.A. (BCO AA.1973) 3,85% 13/10/2022</t>
  </si>
  <si>
    <t>.         Bancop S.A. (BCO AA.1974) 3,85% 13/10/2022</t>
  </si>
  <si>
    <t>.         Bancop S.A. (BCO AA.1975) 3,85% 17/10/2022</t>
  </si>
  <si>
    <t>.         Bancop S.A. (BCO AA.1976) 3,85% 17/10/2022</t>
  </si>
  <si>
    <t>.         Bancop S.A. (BCO AA.1977) 3,85% 17/10/2022</t>
  </si>
  <si>
    <t>.         Bancop S.A. (BCO AA.1983) 3,50% 25/04/2022</t>
  </si>
  <si>
    <t>.         Bancop S.A. (BCO AA.1984) 3,50% 25/04/2022</t>
  </si>
  <si>
    <t>.         Bancop S.A. (BCO AA.1985) 3,50% 25/04/2022</t>
  </si>
  <si>
    <t>.         FIC S.A. de Finanzas (FIC AA 589) 4,60% 01/11/2021</t>
  </si>
  <si>
    <t>.         FIC S.A. de Finanzas (FIC AA 590) 4,60% 01/11/2021</t>
  </si>
  <si>
    <t>.         FIC S.A. de Finanzas (FIC AA 591) 4,60% 01/11/2021</t>
  </si>
  <si>
    <t>.         FIC S.A. de Finanzas (FIC AA 592) 4,60% 01/11/2021</t>
  </si>
  <si>
    <t>.         FIC S.A. de Finanzas (FIC AA 593) 4,60% 01/11/2021</t>
  </si>
  <si>
    <t>.         FIC S.A. de Finanzas (FIC AA 594) 4,60% 01/11/2021</t>
  </si>
  <si>
    <t>.         FIC S.A. de Finanzas (FIC AA 595) 4,60% 01/11/2021</t>
  </si>
  <si>
    <t>.         FIC S.A. de Finanzas (FIC AA 596) 4,60% 01/11/2021</t>
  </si>
  <si>
    <t>.         FIC S.A. de Finanzas (FIC AA 597) 4,60% 01/11/2021</t>
  </si>
  <si>
    <t>.         FIC S.A. de Finanzas (FIC AA 598) 4,60% 01/11/2021</t>
  </si>
  <si>
    <t>.         FIC S.A. de Finanzas (FIC AA 599) 4,60% 01/11/2021</t>
  </si>
  <si>
    <t>.         FIC S.A. de Finanzas (FIC AA 600) 4,60% 01/11/2021</t>
  </si>
  <si>
    <t>.         FIC S.A. de Finanzas (FIC AA 601) 4,60% 01/11/2021</t>
  </si>
  <si>
    <t>.         FIC S.A. de Finanzas (FIC AA 602) 4,60% 01/11/2021</t>
  </si>
  <si>
    <t>.         FIC S.A. de Finanzas (FIC AA 603) 4,60% 01/11/2021</t>
  </si>
  <si>
    <t>.         FIC S.A. de Finanzas (FIC AA 604) 4,60% 01/11/2021</t>
  </si>
  <si>
    <t>.         Banco GNB Paraguay (GNB FA 2690) 3,10% 04/11/2021</t>
  </si>
  <si>
    <t>.         Banco GNB Paraguay (GNB FA 2691) 3,10% 04/11/2021</t>
  </si>
  <si>
    <t>.         Banco GNB Paraguay (GNB FA 2692) 3,10% 04/11/2021</t>
  </si>
  <si>
    <t>.         Banco GNB Paraguay (GNB RA 0162) 3,10% 04/11/2021</t>
  </si>
  <si>
    <t>.         Banco GNB Paraguay (GNB RA 0163) 3,10% 04/11/2021</t>
  </si>
  <si>
    <t>.         Banco GNB Paraguay (GNB RA 0164) 3,10% 04/11/2021</t>
  </si>
  <si>
    <t>.         Banco GNB Paraguay (GNB RA 0165) 3,10% 04/11/2021</t>
  </si>
  <si>
    <t>.         Banco GNB Paraguay (GNB RA 0166) 3,10% 04/11/2021</t>
  </si>
  <si>
    <t>.         Banco GNB Paraguay (GNB RA 0167) 3,50% 03/05/2022</t>
  </si>
  <si>
    <t>.         Banco GNB Paraguay (GNB RA 0168) 3,50% 03/05/2022</t>
  </si>
  <si>
    <t>.         Banco GNB Paraguay (GNB RA 0169) 3,50% 03/05/2022</t>
  </si>
  <si>
    <t>.         Banco GNB Paraguay (GNB RA 0160) 3,50% 03/05/2022</t>
  </si>
  <si>
    <t>.         Banco GNB Paraguay (GNB FA 2698) 3,50% 03/05/2022</t>
  </si>
  <si>
    <t>.         Banco GNB Paraguay (GNB FA 2699) 3,50% 03/05/2022</t>
  </si>
  <si>
    <t>.         Banco GNB Paraguay (GNB RA 0170) 3,50% 03/05/2022</t>
  </si>
  <si>
    <t>.         Banco GNB Paraguay (GNB FA 2693) 3,75% 24/10/2022</t>
  </si>
  <si>
    <t>.         Banco GNB Paraguay (GNB FA 2694) 3,75% 24/10/2022</t>
  </si>
  <si>
    <t>.         Banco GNB Paraguay (GNB FA 2695) 3,75% 24/10/2022</t>
  </si>
  <si>
    <t>.         Banco GNB Paraguay (GNB FA 2696) 3,75% 24/10/2022</t>
  </si>
  <si>
    <t>.         Bancop S.A. (BCO AA.1922) 4,60% 28/02/2022</t>
  </si>
  <si>
    <t>1002001007000000067</t>
  </si>
  <si>
    <t>.         Fic S.A. de Finanzas (FIC AA 673) 4,70% 18/01/2023</t>
  </si>
  <si>
    <t>1002001007000000069</t>
  </si>
  <si>
    <t>.         Fic S.A. de Finanzas (FIC AA 674) 4,70% 18/01/2023</t>
  </si>
  <si>
    <t>1002001007000000070</t>
  </si>
  <si>
    <t>.         Fic S.A. de Finanzas (FIC AA 675) 4,70% 18/01/2023</t>
  </si>
  <si>
    <t>1002001007000000071</t>
  </si>
  <si>
    <t>.         Fic S.A. de Finanzas (FIC AA 676) 4,70% 18/01/2023</t>
  </si>
  <si>
    <t>1002001007000000072</t>
  </si>
  <si>
    <t>.         Fic S.A. de Finanzas (FIC AA 677) 4,70% 18/01/2023</t>
  </si>
  <si>
    <t>1002001007000000073</t>
  </si>
  <si>
    <t>.         Fic S.A. de Finanzas (FIC AA 678) 4,70% 18/01/2023</t>
  </si>
  <si>
    <t>1002001007000000074</t>
  </si>
  <si>
    <t>.         Fic S.A. de Finanzas (FIC AA 679) 4,70% 18/01/2023</t>
  </si>
  <si>
    <t>1002001007000000075</t>
  </si>
  <si>
    <t>.         Fic S.A. de Finanzas (FIC AA 680) 4,70% 18/01/2023</t>
  </si>
  <si>
    <t>1002001007000000076</t>
  </si>
  <si>
    <t>.         Fic S.A. de Finanzas (FIC AA 681) 4,70% 18/01/2023</t>
  </si>
  <si>
    <t>1002001007000000077</t>
  </si>
  <si>
    <t>.         Fic S.A. de Finanzas (FIC AA 682) 4,70% 18/01/2023</t>
  </si>
  <si>
    <t>1002001007000000078</t>
  </si>
  <si>
    <t>.         Banco GNB Paraguay (GNB FA 2796) 3,45% 29/12/2022</t>
  </si>
  <si>
    <t>1002001007000000079</t>
  </si>
  <si>
    <t>.         Banco GNB Paraguay (GNB FA 2797) 3,45% 29/12/2022</t>
  </si>
  <si>
    <t>1002001007000000080</t>
  </si>
  <si>
    <t>.         Banco GNB Paraguay (GNB FA 2798) 3,45% 29/12/2022</t>
  </si>
  <si>
    <t>1002001007000000081</t>
  </si>
  <si>
    <t>.         Banco Rio S.A.E.C.A.(BRO UH 529) 3,50% 18/01/2023</t>
  </si>
  <si>
    <t>1002001007000000083</t>
  </si>
  <si>
    <t>.         Banco Rio S.A.E.C.A.(BRO UH 530) 3,50% 18/01/2023</t>
  </si>
  <si>
    <t>1002001007000000084</t>
  </si>
  <si>
    <t>.         Banco Rio S.A.E.C.A.(BRO UH 531) 3,50% 18/01/2023</t>
  </si>
  <si>
    <t>1002001007000000085</t>
  </si>
  <si>
    <t>.         Banco Rio S.A.E.C.A.(BRO UH 532) 3,50% 18/01/2023</t>
  </si>
  <si>
    <t>1002001007000000086</t>
  </si>
  <si>
    <t>.         Banco Rio S.A.E.C.A.(BRO UH 533) 3,50% 18/01/2023</t>
  </si>
  <si>
    <t>1002001007000000087</t>
  </si>
  <si>
    <t>.         Banco Rio S.A.E.C.A.(BRO UH 534) 3,50% 18/01/2023</t>
  </si>
  <si>
    <t>1002001007000000088</t>
  </si>
  <si>
    <t>.         Banco Rio S.A.E.C.A.(BRO UH 535) 3,50% 18/01/2023</t>
  </si>
  <si>
    <t>1002001007000000089</t>
  </si>
  <si>
    <t>.         Banco Rio S.A.E.C.A.(BRO UH 536) 3,50% 18/01/2023</t>
  </si>
  <si>
    <t>1002001007000000090</t>
  </si>
  <si>
    <t>.         Banco Rio S.A.E.C.A.(BRO UH 537) 3,50% 18/01/2023</t>
  </si>
  <si>
    <t>1002001007000000091</t>
  </si>
  <si>
    <t>.         Banco Rio S.A.E.C.A.(BRO UH 538) 3,50% 18/01/2023</t>
  </si>
  <si>
    <t>1002001007000000092</t>
  </si>
  <si>
    <t>.         Banco Rio S.A.E.C.A.(BRO UH 539) 3,50% 18/01/2023</t>
  </si>
  <si>
    <t>1002001007000000093</t>
  </si>
  <si>
    <t>.         Interfisa Banco S.A.E.C.A. (INT AA 1727) 3,85% 09/01/2023</t>
  </si>
  <si>
    <t>1002001007000000094</t>
  </si>
  <si>
    <t>.         Interfisa Banco S.A.E.C.A. (INT AA 1728) 3,85% 09/01/2023</t>
  </si>
  <si>
    <t>1002001007000000095</t>
  </si>
  <si>
    <t>.         Interfisa Banco S.A.E.C.A. (INT AA 1729) 3,85% 09/01/2023</t>
  </si>
  <si>
    <t>1002001007000000096</t>
  </si>
  <si>
    <t>.         Interfisa Banco S.A.E.C.A. (INT AA 1730) 3,85% 09/01/2023</t>
  </si>
  <si>
    <t>1002001007000000097</t>
  </si>
  <si>
    <t>.         Interfisa Banco S.A.E.C.A. (INT AA 1731) 3,85% 09/01/2023</t>
  </si>
  <si>
    <t>1002001007000000098</t>
  </si>
  <si>
    <t>.         Interfisa Banco S.A.E.C.A. (INT AA 1732) 3,85% 09/01/2023</t>
  </si>
  <si>
    <t>1002001007000000099</t>
  </si>
  <si>
    <t>.         Solar Ahorro y Finanzas S.A.E.C.A (SAF AA 2034) 4,25% 11/01/2023</t>
  </si>
  <si>
    <t>1002001007000000100</t>
  </si>
  <si>
    <t>.         Solar Ahorro y Finanzas S.A.E.C.A (SAF AA 2035) 4,25% 11/01/2023</t>
  </si>
  <si>
    <t>1002001007000000101</t>
  </si>
  <si>
    <t>.         Solar Ahorro y Finanzas S.A.E.C.A (SAF AA 2036) 4,25% 11/01/2023</t>
  </si>
  <si>
    <t>1002001007000000102</t>
  </si>
  <si>
    <t>.         Solar Ahorro y Finanzas S.A.E.C.A (SAF AA 2037) 4,25% 11/01/2023</t>
  </si>
  <si>
    <t>1002001007000000103</t>
  </si>
  <si>
    <t>.         Solar Ahorro y Finanzas S.A.E.C.A (SAF AA 2038) 4,25% 11/01/2023</t>
  </si>
  <si>
    <t>1002001007000000104</t>
  </si>
  <si>
    <t>.         Solar Ahorro y Finanzas S.A.E.C.A (SAF AA 2039) 4,25% 11/01/2023</t>
  </si>
  <si>
    <t>1002001007000000105</t>
  </si>
  <si>
    <t>.         Solar Ahorro y Finanzas S.A.E.C.A (SAF AA 2040) 4,25% 11/01/2023</t>
  </si>
  <si>
    <t>1002001007000000106</t>
  </si>
  <si>
    <t>.         Solar Ahorro y Finanzas S.A.E.C.A (SAF AA 2041) 4,25% 11/01/2023</t>
  </si>
  <si>
    <t>1002001007000000107</t>
  </si>
  <si>
    <t>.         Solar Ahorro y Finanzas S.A.E.C.A (SAF AA 2042) 4,25% 11/01/2023</t>
  </si>
  <si>
    <t>1002001007000000108</t>
  </si>
  <si>
    <t>.         Solar Ahorro y Finanzas S.A.E.C.A (SAF AA 2043) 4,25% 11/01/2023</t>
  </si>
  <si>
    <t>1002001007000000109</t>
  </si>
  <si>
    <t>.         Solar Ahorro y Finanzas S.A.E.C.A (SAF AA 2044) 4,25% 11/01/2023</t>
  </si>
  <si>
    <t>1002001007000000110</t>
  </si>
  <si>
    <t>.         Solar Ahorro y Finanzas S.A.E.C.A (SAF AA 2045) 4,25% 11/01/2023</t>
  </si>
  <si>
    <t>1002001007000000111</t>
  </si>
  <si>
    <t>.         Solar Ahorro y Finanzas S.A.E.C.A (SAF AA 2046) 4,25% 11/01/2023</t>
  </si>
  <si>
    <t>1002001007000000112</t>
  </si>
  <si>
    <t>.         Solar Ahorro y Finanzas S.A.E.C.A (SAF AA 2047) 4,25% 11/01/2023</t>
  </si>
  <si>
    <t>1002001007000000113</t>
  </si>
  <si>
    <t>.         Solar Ahorro y Finanzas S.A.E.C.A (SAF AA 2048) 4,25% 11/01/2023</t>
  </si>
  <si>
    <t>1002001007000000114</t>
  </si>
  <si>
    <t>.         Solar Ahorro y Finanzas S.A.E.C.A (SAF AA 2049) 4,25% 11/01/2023</t>
  </si>
  <si>
    <t>1002001007000000115</t>
  </si>
  <si>
    <t>.         Solar Ahorro y Finanzas S.A.E.C.A (SAF AA 2050) 4,25% 11/01/2023</t>
  </si>
  <si>
    <t>1002001007000000116</t>
  </si>
  <si>
    <t>.         Solar Ahorro y Finanzas S.A.E.C.A (SAF AA 2051) 4,25% 11/01/2023</t>
  </si>
  <si>
    <t>1002001007000000117</t>
  </si>
  <si>
    <t>.         Solar Ahorro y Finanzas S.A.E.C.A (SAF AA 2052) 4,25% 11/01/2023</t>
  </si>
  <si>
    <t>1002001007000000118</t>
  </si>
  <si>
    <t>.         Solar Ahorro y Finanzas S.A.E.C.A (SAF AA 2053) 4,25% 11/01/2023</t>
  </si>
  <si>
    <t>1002001007000000119</t>
  </si>
  <si>
    <t>.         Fic S.A. de Finanzas (FIC AA 694) 4,70% 24/01/2023</t>
  </si>
  <si>
    <t>1002001007000000122</t>
  </si>
  <si>
    <t>.         Fic S.A. de Finanzas (FIC AA 695) 4,70% 24/01/2023</t>
  </si>
  <si>
    <t>1002001007000000123</t>
  </si>
  <si>
    <t>.         Fic S.A. de Finanzas (FIC AA 696) 4,70% 24/01/2023</t>
  </si>
  <si>
    <t>1002001007000000124</t>
  </si>
  <si>
    <t>.         Fic S.A. de Finanzas (FIC AA 697) 4,70% 24/01/2023</t>
  </si>
  <si>
    <t>1002001007000000125</t>
  </si>
  <si>
    <t>.         Fic S.A. de Finanzas (FIC AA 698) 4,70% 24/01/2023</t>
  </si>
  <si>
    <t>1002001007000000126</t>
  </si>
  <si>
    <t>.         Fic S.A. de Finanzas (FIC AA 699) 4,70% 24/01/2023</t>
  </si>
  <si>
    <t>1002001007000000127</t>
  </si>
  <si>
    <t>.         Fic S.A. de Finanzas (FIC AA 700) 4,70% 24/01/2023</t>
  </si>
  <si>
    <t>1002001007000000128</t>
  </si>
  <si>
    <t>.         Fic S.A. de Finanzas (FIC AA 701) 4,70% 24/01/2023</t>
  </si>
  <si>
    <t>1002001007000000129</t>
  </si>
  <si>
    <t>.         Bancop S.A.(BCO AA.2068) 3,50 % 19/01/2024</t>
  </si>
  <si>
    <t>1002001007000000130</t>
  </si>
  <si>
    <t>.         Bancop S.A.(BCO AA.2069) 3,50 % 19/01/2024</t>
  </si>
  <si>
    <t>1002001007000000131</t>
  </si>
  <si>
    <t>.         Bancop S.A.(BCO AA.2070) 3,50 % 19/01/2024</t>
  </si>
  <si>
    <t>1002001007000000132</t>
  </si>
  <si>
    <t>.         Bancop S.A.(BCO AA.2071) 3,50 % 19/01/2024</t>
  </si>
  <si>
    <t>1002001007000000133</t>
  </si>
  <si>
    <t>.         Bancop S.A.(BCO AA.2072) 3,50 % 19/01/2024</t>
  </si>
  <si>
    <t>1002001007000000134</t>
  </si>
  <si>
    <t>.         Bancop S.A.(BCO AA.2073) 3,50 % 19/01/2024</t>
  </si>
  <si>
    <t>1002001007000000135</t>
  </si>
  <si>
    <t>.         Bancop S.A.(BCO AA.2074) 3,50 % 19/01/2024</t>
  </si>
  <si>
    <t>1002001007000000136</t>
  </si>
  <si>
    <t>.         Bancop S.A.(BCO AA.2075) 3,50 % 19/01/2024</t>
  </si>
  <si>
    <t>1002001007000000137</t>
  </si>
  <si>
    <t>.         Bancop S.A.(BCO AA.2076) 3,50 % 19/01/2024</t>
  </si>
  <si>
    <t>1002001007000000138</t>
  </si>
  <si>
    <t>.         Bancop S.A.(BCO AA.2077) 3,50 % 19/01/2024</t>
  </si>
  <si>
    <t>1002001007000000139</t>
  </si>
  <si>
    <t>.         Bancop S.A.(BCO AA.2078) 3,50 % 19/01/2024</t>
  </si>
  <si>
    <t>1002001007000000140</t>
  </si>
  <si>
    <t>.         Bancop S.A.(BCO AA.2079) 3,50 % 19/01/2024</t>
  </si>
  <si>
    <t>1002001007000000141</t>
  </si>
  <si>
    <t>.         Bancop S.A.(BCO AA.2080) 3,50 % 19/01/2024</t>
  </si>
  <si>
    <t>1002001007000000142</t>
  </si>
  <si>
    <t>.         Bancop S.A.(BCO AA.2081) 3,50 % 19/01/2024</t>
  </si>
  <si>
    <t>1002001007000000143</t>
  </si>
  <si>
    <t>.         Banco GNB Paraguay (GNB FA 2804) 4,15% 07/01/2026</t>
  </si>
  <si>
    <t>1002001007000000151</t>
  </si>
  <si>
    <t>.         Banco Rio S.A.E.C.A.(BRO UH 146) 7,00 % 23/06/2025</t>
  </si>
  <si>
    <t>1002001007000000152</t>
  </si>
  <si>
    <t>.         Banco Rio S.A.E.C.A.(BRO UH 147) 7,00 % 23/06/2025</t>
  </si>
  <si>
    <t>1002001007000000153</t>
  </si>
  <si>
    <t>.         Banco Rio S.A.E.C.A.(BRO UH 148) 7,00 % 23/06/2025</t>
  </si>
  <si>
    <t>1002001007000000154</t>
  </si>
  <si>
    <t>.         Banco Rio S.A.E.C.A.(BRO UH 149) 7,00 % 23/06/2025</t>
  </si>
  <si>
    <t>1002001007000000155</t>
  </si>
  <si>
    <t>.         Sudameris Bank S.A.E.C.A. (SUD BN 5118) 4,25% 01/08/2022</t>
  </si>
  <si>
    <t>1002001007000000158</t>
  </si>
  <si>
    <t>.         Sudameris Bank S.A.E.C.A. (SUD BN 5119) 4,25% 01/08/2022</t>
  </si>
  <si>
    <t>1002001007000000159</t>
  </si>
  <si>
    <t>.         Sudameris Bank S.A.E.C.A. (SUD BN 5120) 4,25% 01/08/2022</t>
  </si>
  <si>
    <t>1002001007000000160</t>
  </si>
  <si>
    <t>.         Banco Nacional de Fomento (BNF BB 0544) 3,95% 18/03/2024</t>
  </si>
  <si>
    <t>1002001007000000161</t>
  </si>
  <si>
    <t>.         Banco Nacional de Fomento (BNF BB 0545) 3,95% 18/03/2024</t>
  </si>
  <si>
    <t>1002001007000000162</t>
  </si>
  <si>
    <t>.         Banco Nacional de Fomento (BNF BB 0546) 3,95% 18/03/2024</t>
  </si>
  <si>
    <t>1002001007000000163</t>
  </si>
  <si>
    <t>.         Banco Nacional de Fomento (BNF BB 561) 3,10% 10/04/2023</t>
  </si>
  <si>
    <t>1002001007000000166</t>
  </si>
  <si>
    <t>.         Banco Nacional de Fomento (BNF BB 562) 3,10% 10/04/2023</t>
  </si>
  <si>
    <t>1002001007000000167</t>
  </si>
  <si>
    <t>.         Banco Nacional de Fomento (BNF BB 563) 3,95% 08/04/2024</t>
  </si>
  <si>
    <t>1002001007000000168</t>
  </si>
  <si>
    <t>.         Banco Nacional de Fomento (BNF BB 564) 3,95% 08/04/2024</t>
  </si>
  <si>
    <t>1002001007000000169</t>
  </si>
  <si>
    <t>.         Tu Financiera S.A.E.C.A. (TUF AB 0125) 3,70% 27/09/2022</t>
  </si>
  <si>
    <t>1002001007000000170</t>
  </si>
  <si>
    <t>.         Tu Financiera S.A.E.C.A. (TUF AB 0126) 3,70% 27/09/2022</t>
  </si>
  <si>
    <t>1002001007000000171</t>
  </si>
  <si>
    <t>.         Banco Nacional de Fomento (BNF BB 0570) 3,10% 17/04/2023</t>
  </si>
  <si>
    <t>1002001007000000172</t>
  </si>
  <si>
    <t>.         Banco Nacional de Fomento (BNF BB 0571) 3,10% 17/04/2023</t>
  </si>
  <si>
    <t>1002001007000000173</t>
  </si>
  <si>
    <t>.         Banco Nacional de Fomento (BNF BB 569) 3,95% 16/04/2024</t>
  </si>
  <si>
    <t>1002001007000000174</t>
  </si>
  <si>
    <t>.         Banco Nacional de Fomento (BNF BB 568) 3,95% 16/04/2024</t>
  </si>
  <si>
    <t>1002001007000000175</t>
  </si>
  <si>
    <t>.         Solar Ahorro y Finanzas S.A.E.C.A. (AA 2132) 3,65% 28/10/2022</t>
  </si>
  <si>
    <t>1002001007000000176</t>
  </si>
  <si>
    <t>.         Solar Ahorro y Finanzas S.A.E.C.A. (AA 2133) 3,65% 28/10/2022</t>
  </si>
  <si>
    <t>1002001007000000177</t>
  </si>
  <si>
    <t>.         Solar Ahorro y Finanzas S.A.E.C.A. (AA 2134) 3,65% 28/10/2022</t>
  </si>
  <si>
    <t>1002001007000000178</t>
  </si>
  <si>
    <t>.         Solar Ahorro y Finanzas S.A.E.C.A. (AA 2135) 3,65% 28/10/2022</t>
  </si>
  <si>
    <t>1002001007000000179</t>
  </si>
  <si>
    <t>.         Interfisa Banco S.A.E.C.A. (AA 1847) 3,15% 13/05/2023</t>
  </si>
  <si>
    <t>1002001007000000180</t>
  </si>
  <si>
    <t>.         Interfisa Banco S.A.E.C.A. (AA 1849) 3,15% 13/05/2023</t>
  </si>
  <si>
    <t>1002001007000000181</t>
  </si>
  <si>
    <t>.         Interfisa Banco S.A.E.C.A. (AA 1850) 3,15% 13/05/2023</t>
  </si>
  <si>
    <t>1002001007000000182</t>
  </si>
  <si>
    <t>.         Interfisa Banco S.A.E.C.A. (AA 1851) 3,15% 13/05/2023</t>
  </si>
  <si>
    <t>1002001007000000183</t>
  </si>
  <si>
    <t>.         Interfisa Banco S.A.E.C.A. (AA 1852) 3,15% 13/05/2023</t>
  </si>
  <si>
    <t>1002001007000000184</t>
  </si>
  <si>
    <t>.         Interfisa Banco S.A.E.C.A. (AA 1848) 3,15% 13/05/2023</t>
  </si>
  <si>
    <t>1002001007000000185</t>
  </si>
  <si>
    <t>.         Interfisa Banco S.A.E.C.A. (AA 1853) 3,15% 13/05/2023</t>
  </si>
  <si>
    <t>1002001007000000186</t>
  </si>
  <si>
    <t>.         Banco Nacional de Fomento (BNF BB 587) 3,75% 13/05/2024</t>
  </si>
  <si>
    <t>1002001007000000187</t>
  </si>
  <si>
    <t>.         Banco Nacional de Fomento (BNF BB 586) 3,75% 13/05/2024</t>
  </si>
  <si>
    <t>1002001007000000188</t>
  </si>
  <si>
    <t>.         Interfisa Banco S.A.E.C.A. (AA 1855) 3,15% 22/05/2023</t>
  </si>
  <si>
    <t>1002001007000000189</t>
  </si>
  <si>
    <t>.         Interfisa Banco S.A.E.C.A. (AA 1856) 3,15% 22/05/2023</t>
  </si>
  <si>
    <t>1002001007000000190</t>
  </si>
  <si>
    <t>.         Finexpar Financiera S.A.E.C.A. (FIN AA 2018) 3,75% 29/05/2023</t>
  </si>
  <si>
    <t>1002001007000000191</t>
  </si>
  <si>
    <t>.         Finexpar Financiera S.A.E.C.A. (FIN AA 2019) 3,75% 29/05/2023</t>
  </si>
  <si>
    <t>1002001007000000192</t>
  </si>
  <si>
    <t>.         Finexpar Financiera S.A.E.C.A. (FIN AA 2020) 3,75% 29/05/2023</t>
  </si>
  <si>
    <t>1002001007000000193</t>
  </si>
  <si>
    <t>.         Finexpar Financiera S.A.E.C.A. (FIN AA 2021) 3,75% 29/05/2023</t>
  </si>
  <si>
    <t>1002001007000000194</t>
  </si>
  <si>
    <t>.         Banco Rio S.A.E.C.A. (BRO UH 0280) 6,00% 01/09/2025</t>
  </si>
  <si>
    <t>1002001007000000198</t>
  </si>
  <si>
    <t>.         Banco Rio S.A.E.C.A. (BRO UA 0337) 6,75% 15/01/2025</t>
  </si>
  <si>
    <t>1002001007000000199</t>
  </si>
  <si>
    <t>.         Finexpar S.A.E.C.A. (AA 2034) 4% 26/12/2022</t>
  </si>
  <si>
    <t>1002001007000000200</t>
  </si>
  <si>
    <t>.         Finexpar S.A.E.C.A. (AA 2035) 4% 26/12/2022</t>
  </si>
  <si>
    <t>1002001007000000201</t>
  </si>
  <si>
    <t>.         Finexpar S.A.E.C.A. (AA 2036) 4% 26/12/2022</t>
  </si>
  <si>
    <t>1002001007000000202</t>
  </si>
  <si>
    <t>.         Finexpar S.A.E.C.A. (AA 2037) 4% 26/12/2022</t>
  </si>
  <si>
    <t>1002001007000000203</t>
  </si>
  <si>
    <t>.         Finexpar S.A.E.C.A. (AA 2038) 4% 26/12/2022</t>
  </si>
  <si>
    <t>1002001007000000204</t>
  </si>
  <si>
    <t>.         Banco Atlas S.A. (BB 7639) 5,80% 15/01/2022</t>
  </si>
  <si>
    <t>1002001007000000208</t>
  </si>
  <si>
    <t>.         Banco Atlas S.A. (BB 7859) 6,00% 30/04/2022</t>
  </si>
  <si>
    <t>1002001007000000209</t>
  </si>
  <si>
    <t>.         Banco Atlas S.A. (BB 7776) 6,00% 18/03/2022</t>
  </si>
  <si>
    <t>1002001007000000210</t>
  </si>
  <si>
    <t>.         Finexpar S.A.E.C.A. (AA 2103) 3,75% 14/08/2023</t>
  </si>
  <si>
    <t>1002001007000000212</t>
  </si>
  <si>
    <t>.         Finexpar S.A.E.C.A. (AA 2104) 3,75% 14/08/2023</t>
  </si>
  <si>
    <t>1002001007000000213</t>
  </si>
  <si>
    <t>.         Finexpar S.A.E.C.A. (AA 2105) 3,75% 14/08/2023</t>
  </si>
  <si>
    <t>1002001007000000214</t>
  </si>
  <si>
    <t>.         Finexpar S.A.E.C.A. (AA 2106) 3,75% 14/08/2023</t>
  </si>
  <si>
    <t>1002001007000000215</t>
  </si>
  <si>
    <t>.         Finexpar S.A.E.C.A. (AA 2107) 3,75% 14/08/2023</t>
  </si>
  <si>
    <t>1002001007000000216</t>
  </si>
  <si>
    <t>.         Finexpar S.A.E.C.A. (AA 2093) 3,75% 14/08/2023</t>
  </si>
  <si>
    <t>1002001007000000217</t>
  </si>
  <si>
    <t>.         Finexpar S.A.E.C.A. (AA 2094) 3,75% 14/08/2023</t>
  </si>
  <si>
    <t>1002001007000000218</t>
  </si>
  <si>
    <t>.         Finexpar S.A.E.C.A. (AA 2095) 3,75% 14/08/2023</t>
  </si>
  <si>
    <t>1002001007000000219</t>
  </si>
  <si>
    <t>.         Finexpar S.A.E.C.A. (AA 2096) 3,75% 14/08/2023</t>
  </si>
  <si>
    <t>1002001007000000220</t>
  </si>
  <si>
    <t>.         Finexpar S.A.E.C.A. (AA 2097) 3,75% 14/08/2023</t>
  </si>
  <si>
    <t>1002001007000000221</t>
  </si>
  <si>
    <t>.         Finexpar S.A.E.C.A. (AA 2098) 3,75% 14/08/2023</t>
  </si>
  <si>
    <t>1002001007000000222</t>
  </si>
  <si>
    <t>.         Finexpar S.A.E.C.A. (AA 2099) 3,75% 14/08/2023</t>
  </si>
  <si>
    <t>1002001007000000223</t>
  </si>
  <si>
    <t>.         Finexpar S.A.E.C.A. (AA 2100) 3,75% 14/08/2023</t>
  </si>
  <si>
    <t>1002001007000000224</t>
  </si>
  <si>
    <t>.         Finexpar S.A.E.C.A. (AA 2101) 3,75% 14/08/2023</t>
  </si>
  <si>
    <t>1002001007000000225</t>
  </si>
  <si>
    <t>.         Finexpar S.A.E.C.A. (AA 2102) 3,75% 14/08/2023</t>
  </si>
  <si>
    <t>1002001007000000226</t>
  </si>
  <si>
    <t>.         Tu Financiera S.A.E.C.A. (TUF AB 0139) 3,50% 07/02/2023</t>
  </si>
  <si>
    <t>1002001007000000227</t>
  </si>
  <si>
    <t>.         Tu Financiera S.A.E.C.A. (TUF AB 0140) 3,50% 07/02/2023</t>
  </si>
  <si>
    <t>1002001007000000228</t>
  </si>
  <si>
    <t>.         Tu Financiera S.A.E.C.A. (TUF AB 0141) 3,50% 07/02/2023</t>
  </si>
  <si>
    <t>1002001007000000229</t>
  </si>
  <si>
    <t>.         Tu Financiera S.A.E.C.A. (TUF AB 0142) 3,50% 07/02/2023</t>
  </si>
  <si>
    <t>1002001007000000230</t>
  </si>
  <si>
    <t>.         Tu Financiera S.A.E.C.A. (TUF AB 0143) 3,50% 07/02/2023</t>
  </si>
  <si>
    <t>1002001007000000231</t>
  </si>
  <si>
    <t>.         Tu Financiera S.A.E.C.A. (TUF AB 0144) 3,50% 07/02/2023</t>
  </si>
  <si>
    <t>1002001007000000232</t>
  </si>
  <si>
    <t>.         Tu Financiera S.A.E.C.A. (TUF AB 0145) 3,50% 07/02/2023</t>
  </si>
  <si>
    <t>1002001007000000233</t>
  </si>
  <si>
    <t>.         Tu Financiera S.A.E.C.A. (TUF AB 0146) 3,50% 07/02/2023</t>
  </si>
  <si>
    <t>1002001007000000234</t>
  </si>
  <si>
    <t>.         Tu Financiera S.A.E.C.A. (TUF AB 0147) 3,50% 07/02/2023</t>
  </si>
  <si>
    <t>1002001007000000235</t>
  </si>
  <si>
    <t>.         Tu Financiera S.A.E.C.A. (TUF AB 0148) 3,50% 07/02/2023</t>
  </si>
  <si>
    <t>1002001007000000236</t>
  </si>
  <si>
    <t>1002001007000000237</t>
  </si>
  <si>
    <t>1002001007000000238</t>
  </si>
  <si>
    <t>1002001007000000239</t>
  </si>
  <si>
    <t>1002001007000000240</t>
  </si>
  <si>
    <t>1002001007000000241</t>
  </si>
  <si>
    <t>1002001007000000242</t>
  </si>
  <si>
    <t>1002001007000000243</t>
  </si>
  <si>
    <t>1002001007000000244</t>
  </si>
  <si>
    <t>.         Solar Ahorro y Finanzas S.A.E.C.A. (AA 2166) 3,25% 07/08/2023</t>
  </si>
  <si>
    <t>1002001007000000245</t>
  </si>
  <si>
    <t>.         Solar Ahorro y Finanzas S.A.E.C.A. (AA 2167) 3,25% 07/08/2023</t>
  </si>
  <si>
    <t>1002001007000000246</t>
  </si>
  <si>
    <t>.         Solar Ahorro y Finanzas S.A.E.C.A. (AA 2170) 3,25% 07/08/2023</t>
  </si>
  <si>
    <t>1002001007000000247</t>
  </si>
  <si>
    <t>.         Solar Ahorro y Finanzas S.A.E.C.A. (AA 2171) 3,25% 07/08/2023</t>
  </si>
  <si>
    <t>1002001007000000248</t>
  </si>
  <si>
    <t>.         Solar Ahorro y Finanzas S.A.E.C.A. (AA 2172) 3,25% 07/08/2023</t>
  </si>
  <si>
    <t>1002001007000000249</t>
  </si>
  <si>
    <t>.         Solar Ahorro y Finanzas S.A.E.C.A. (AA 2173) 3,25% 07/08/2023</t>
  </si>
  <si>
    <t>1002001007000000250</t>
  </si>
  <si>
    <t>.         Solar Ahorro y Finanzas S.A.E.C.A. (AA 2168) 3,25% 07/08/2023</t>
  </si>
  <si>
    <t>1002001007000000251</t>
  </si>
  <si>
    <t>.         Solar Ahorro y Finanzas S.A.E.C.A. (AA 2169) 3,25% 07/08/2023</t>
  </si>
  <si>
    <t>1002001007000000252</t>
  </si>
  <si>
    <t>.         Banco Nacional de Fomento (BNF BB 614) 3,75% 19/08/2024</t>
  </si>
  <si>
    <t>1002001007000000253</t>
  </si>
  <si>
    <t>.         Finexpar Financiera S.A.E.C.A. (FIN AA 2144) 3,50% 29/08/2023</t>
  </si>
  <si>
    <t>1002001007000000254</t>
  </si>
  <si>
    <t>.         Finexpar Financiera S.A.E.C.A. (AA 2145) 3,50% 29/08/2023</t>
  </si>
  <si>
    <t>1002001007000000255</t>
  </si>
  <si>
    <t>.         Finexpar Financiera S.A.E.C.A. (FIN AA 2146) 3,50% 29/08/2023</t>
  </si>
  <si>
    <t>1002001007000000256</t>
  </si>
  <si>
    <t>.         Finexpar Financiera S.A.E.C.A. (AA 2147) 3,50% 29/08/2023</t>
  </si>
  <si>
    <t>1002001007000000257</t>
  </si>
  <si>
    <t>.         Interfisa Banco S.A.E.C.A. (INT AA 1950) 2,50% 22/08/2023</t>
  </si>
  <si>
    <t>1002001007000000258</t>
  </si>
  <si>
    <t>.         Interfisa Banco S.A.E.C.A. (INT AA 1951) 2,50% 22/08/2023</t>
  </si>
  <si>
    <t>1002001007000000259</t>
  </si>
  <si>
    <t>.         Banco Familiar S.A.E.C.A. (FAM EA 4505) 2,90% 26/08/2024</t>
  </si>
  <si>
    <t>1002001007000000260</t>
  </si>
  <si>
    <t>.         Banco Familiar S.A.E.C.A. (FAM EA 4506) 2,90% 26/08/2024</t>
  </si>
  <si>
    <t>1002001007000000261</t>
  </si>
  <si>
    <t>.         Banco Familiar S.A.E.C.A. (FAM EA 4507) 2,90% 26/08/2024</t>
  </si>
  <si>
    <t>1002001007000000262</t>
  </si>
  <si>
    <t>.         Banco Familiar S.A.E.C.A. (FAM EA 4508) 2,90% 26/08/2024</t>
  </si>
  <si>
    <t>1002001007000000263</t>
  </si>
  <si>
    <t>.         Banco Familiar S.A.E.C.A. (FAM EA 4509) 2,90% 26/08/2024</t>
  </si>
  <si>
    <t>1002001007000000264</t>
  </si>
  <si>
    <t>.         Banco Familiar S.A.E.C.A. (FAM EA 4491) 2,90% 26/08/2024</t>
  </si>
  <si>
    <t>1002001007000000265</t>
  </si>
  <si>
    <t>.         Banco Familiar S.A.E.C.A. (FAM EA 4492) 2,90% 26/08/2024</t>
  </si>
  <si>
    <t>1002001007000000266</t>
  </si>
  <si>
    <t>.         Banco Familiar S.A.E.C.A. (FAM EA 4493) 2,90% 26/08/2024</t>
  </si>
  <si>
    <t>1002001007000000267</t>
  </si>
  <si>
    <t>.         Banco Familiar S.A.E.C.A. (FAM EA 4494) 2,90% 26/08/2024</t>
  </si>
  <si>
    <t>1002001007000000268</t>
  </si>
  <si>
    <t>.         Banco Familiar S.A.E.C.A. (FAM EA 4495) 2,90% 26/08/2024</t>
  </si>
  <si>
    <t>1002001007000000269</t>
  </si>
  <si>
    <t>.         Banco Familiar S.A.E.C.A. (FAM EA 4496) 2,90% 26/08/2024</t>
  </si>
  <si>
    <t>1002001007000000270</t>
  </si>
  <si>
    <t>.         Banco Familiar S.A.E.C.A. (FAM EA 4497) 2,90% 26/08/2024</t>
  </si>
  <si>
    <t>1002001007000000271</t>
  </si>
  <si>
    <t>.         Banco Familiar S.A.E.C.A. (FAM EA 4498) 2,90% 26/08/2024</t>
  </si>
  <si>
    <t>1002001007000000272</t>
  </si>
  <si>
    <t>.         Banco Familiar S.A.E.C.A. (FAM EA 4499) 2,90% 26/08/2024</t>
  </si>
  <si>
    <t>1002001007000000273</t>
  </si>
  <si>
    <t>.         Banco Familiar S.A.E.C.A. (FAM EA 4500) 2,90% 26/08/2024</t>
  </si>
  <si>
    <t>1002001007000000274</t>
  </si>
  <si>
    <t>.         Banco Familiar S.A.E.C.A. (FAM EA 4501) 2,90% 26/08/2024</t>
  </si>
  <si>
    <t>1002001007000000275</t>
  </si>
  <si>
    <t>.         Banco Familiar S.A.E.C.A. (FAM EA 4502) 2,90% 26/08/2024</t>
  </si>
  <si>
    <t>1002001007000000276</t>
  </si>
  <si>
    <t>.         Banco Familiar S.A.E.C.A. (FAM EA 4503) 2,90% 26/08/2024</t>
  </si>
  <si>
    <t>1002001007000000277</t>
  </si>
  <si>
    <t>.         Banco Familiar S.A.E.C.A. (FAM EA 4504) 2,90% 26/08/2024</t>
  </si>
  <si>
    <t>1002001007000000278</t>
  </si>
  <si>
    <t>.         Financiera el Comercio S.A.E.C.A. (ELC MM 1226) 4,65% 20/02/2023</t>
  </si>
  <si>
    <t>1002001007000000279</t>
  </si>
  <si>
    <t>.         Financiera el Comercio S.A.E.C.A. (ELC MM 1227) 4,65% 20/02/2023</t>
  </si>
  <si>
    <t>1002001007000000280</t>
  </si>
  <si>
    <t>.         Financiera el Comercio S.A.E.C.A. (ELC MM 1228) 4,65% 20/02/2023</t>
  </si>
  <si>
    <t>1002001007000000281</t>
  </si>
  <si>
    <t>.         Financiera el Comercio S.A.E.C.A. (ELC MM 1230) 4,65% 20/02/2023</t>
  </si>
  <si>
    <t>1002001007000000282</t>
  </si>
  <si>
    <t>.         Financiera el Comercio S.A.E.C.A. (ELC MM 1231) 4,65% 20/02/2023</t>
  </si>
  <si>
    <t>1002001007000000283</t>
  </si>
  <si>
    <t>.         Financiera el Comercio S.A.E.C.A. (ELC MM 1233) 4,65% 20/02/2023</t>
  </si>
  <si>
    <t>1002001007000000284</t>
  </si>
  <si>
    <t>.         Financiera el Comercio S.A.E.C.A. (ELC MM 1234) 4,65% 20/02/2023</t>
  </si>
  <si>
    <t>1002001007000000285</t>
  </si>
  <si>
    <t>.         Financiera el Comercio S.A.E.C.A. (ELC MM 1235) 4,65% 20/02/2023</t>
  </si>
  <si>
    <t>1002001007000000286</t>
  </si>
  <si>
    <t>.         Financiera el Comercio S.A.E.C.A. (ELC MM 1247) 4,65% 20/02/2023</t>
  </si>
  <si>
    <t>1002001007000000287</t>
  </si>
  <si>
    <t>.         Financiera el Comercio S.A.E.C.A. (ELC MM 1248) 4,65% 20/02/2023</t>
  </si>
  <si>
    <t>1002001007000000288</t>
  </si>
  <si>
    <t>.         Financiera el Comercio S.A.E.C.A. (ELC MM 1249) 4,65% 20/02/2023</t>
  </si>
  <si>
    <t>1002001007000000289</t>
  </si>
  <si>
    <t>.         Financiera el Comercio S.A.E.C.A. (ELC MM 1251) 4,65% 20/02/2023</t>
  </si>
  <si>
    <t>1002001007000000290</t>
  </si>
  <si>
    <t>.         Financiera el Comercio S.A.E.C.A. (ELC MM 1254) 4,65% 20/02/2023</t>
  </si>
  <si>
    <t>1002001007000000291</t>
  </si>
  <si>
    <t>.         Financiera el Comercio S.A.E.C.A. (ELC MM 1255) 4,65% 20/02/2023</t>
  </si>
  <si>
    <t>1002001007000000292</t>
  </si>
  <si>
    <t>.         Financiera el Comercio S.A.E.C.A. (ELC MM 1256) 4,65% 20/02/2023</t>
  </si>
  <si>
    <t>1002001007000000293</t>
  </si>
  <si>
    <t>.         Financiera el Comercio S.A.E.C.A. (ELC MM 1257) 4,65% 20/02/2023</t>
  </si>
  <si>
    <t>1002001007000000294</t>
  </si>
  <si>
    <t>.         Financiera el Comercio S.A.E.C.A. (ELC MM 1261) 4,65% 20/02/2023</t>
  </si>
  <si>
    <t>1002001007000000295</t>
  </si>
  <si>
    <t>.         Financiera el Comercio S.A.E.C.A. (ELC MM 1262) 4,65% 20/02/2023</t>
  </si>
  <si>
    <t>1002001007000000296</t>
  </si>
  <si>
    <t>.         Financiera el Comercio S.A.E.C.A. (ELC MM 1236) 4,65% 20/02/2023</t>
  </si>
  <si>
    <t>1002001007000000297</t>
  </si>
  <si>
    <t>.         Financiera el Comercio S.A.E.C.A. (ELC MM 1238) 4,65% 20/02/2023</t>
  </si>
  <si>
    <t>1002001007000000298</t>
  </si>
  <si>
    <t>.         Financiera el Comercio S.A.E.C.A. (ELC MM 1239) 4,65% 20/02/2023</t>
  </si>
  <si>
    <t>1002001007000000299</t>
  </si>
  <si>
    <t>.         Financiera el Comercio S.A.E.C.A. (ELC MM 1240) 4,65% 20/02/2023</t>
  </si>
  <si>
    <t>1002001007000000300</t>
  </si>
  <si>
    <t>.         Financiera el Comercio S.A.E.C.A. (ELC MM 1241) 4,65% 20/02/2023</t>
  </si>
  <si>
    <t>1002001007000000301</t>
  </si>
  <si>
    <t>.         Financiera el Comercio S.A.E.C.A. (ELC MM 1242) 4,65% 20/02/2023</t>
  </si>
  <si>
    <t>1002001007000000302</t>
  </si>
  <si>
    <t>.         Financiera el Comercio S.A.E.C.A. (ELC MM 1243) 4,65% 20/02/2023</t>
  </si>
  <si>
    <t>1002001007000000303</t>
  </si>
  <si>
    <t>.         Financiera el Comercio S.A.E.C.A. (ELC MM 1244) 4,65% 20/02/2023</t>
  </si>
  <si>
    <t>1002001007000000304</t>
  </si>
  <si>
    <t>.         Financiera el Comercio S.A.E.C.A. (ELC MM 1245) 4,65% 20/02/2023</t>
  </si>
  <si>
    <t>1002001007000000305</t>
  </si>
  <si>
    <t>.         Financiera el Comercio S.A.E.C.A. (ELC MM 1246) 4,65% 20/02/2023</t>
  </si>
  <si>
    <t>1002001007000000306</t>
  </si>
  <si>
    <t>.         Financiera el Comercio S.A.E.C.A. (ELC MM 1250) 4,65% 20/02/2023</t>
  </si>
  <si>
    <t>1002001007000000307</t>
  </si>
  <si>
    <t>.         Finexpar S.A.E.C.A. (USD AA 2170) 3,15% 28/03/2023</t>
  </si>
  <si>
    <t>1002001007000000319</t>
  </si>
  <si>
    <t>.         Finexpar S.A.E.C.A. (USD AA 2171) 3,15% 28/03/2023</t>
  </si>
  <si>
    <t>1002001007000000320</t>
  </si>
  <si>
    <t>.         Finexpar S.A.E.C.A. (USD AA 2172) 3,15% 28/03/2023</t>
  </si>
  <si>
    <t>1002001007000000321</t>
  </si>
  <si>
    <t>.         Finexpar S.A.E.C.A. (USD AA 2173) 3,15% 28/03/2023</t>
  </si>
  <si>
    <t>1002001007000000322</t>
  </si>
  <si>
    <t>.         Finexpar S.A.E.C.A. (USD AA 2174) 3,15% 28/03/2023</t>
  </si>
  <si>
    <t>1002001007000000323</t>
  </si>
  <si>
    <t>.         Finexpar S.A.E.C.A. (USD AA 2175) 3,15% 28/03/2023</t>
  </si>
  <si>
    <t>1002001007000000324</t>
  </si>
  <si>
    <t>.         Finexpar S.A.E.C.A. (USD AA 2176) 3,15% 28/03/2023</t>
  </si>
  <si>
    <t>1002001007000000325</t>
  </si>
  <si>
    <t>.         Finexpar S.A.E.C.A. (USD AA 2177) 3,15% 28/03/2023</t>
  </si>
  <si>
    <t>1002001007000000326</t>
  </si>
  <si>
    <t>.         Bancop S.A. (AA 2198) 3,25% 23/09/2024</t>
  </si>
  <si>
    <t>1002001007000000327</t>
  </si>
  <si>
    <t>.         Bancop S.A. (AA 2199) 3,25% 23/09/2024</t>
  </si>
  <si>
    <t>1002001007000000328</t>
  </si>
  <si>
    <t>.         Bancop S.A. (AA 2200) 3,25% 23/09/2024</t>
  </si>
  <si>
    <t>1002001007000000329</t>
  </si>
  <si>
    <t>.         Bancop S.A. (AA 2201) 3,25% 23/09/2024</t>
  </si>
  <si>
    <t>1002001007000000330</t>
  </si>
  <si>
    <t>.         Bancop S.A. (AA 2196) 3,25% 23/09/2024</t>
  </si>
  <si>
    <t>1002001007000000331</t>
  </si>
  <si>
    <t>.         Bancop S.A. (AA 2197) 3,25% 23/09/2024</t>
  </si>
  <si>
    <t>1002001007000000332</t>
  </si>
  <si>
    <t>1002001009000000001</t>
  </si>
  <si>
    <t>.     Rentas y Amortizaciones a cobrar</t>
  </si>
  <si>
    <t>1003001002000000000</t>
  </si>
  <si>
    <t>.       Rentas a cobrar Certificado Deposito de Ahorro</t>
  </si>
  <si>
    <t>1003001002000000007</t>
  </si>
  <si>
    <t>.       Gastos Bursátiles</t>
  </si>
  <si>
    <t>4001002000000000001</t>
  </si>
  <si>
    <t>.       Resultado por Tenencia Bonos Corporativos</t>
  </si>
  <si>
    <t>4002001004000000003</t>
  </si>
  <si>
    <t>Resultado por Tenencia Bonos Corporativos</t>
  </si>
  <si>
    <t>Banco Atlas S.A.</t>
  </si>
  <si>
    <t>Banco Familiar S.A.E.C.A.</t>
  </si>
  <si>
    <t>Financiera el Comercio S.A.E.C.A.</t>
  </si>
  <si>
    <t>Vicente Scavone &amp; CIA S.A.E.</t>
  </si>
  <si>
    <t>FONDO MUTUO RF CASH USD
Administrado por: Regional Administradora de Fondos Patrimoniales 
de Inversión S.A.</t>
  </si>
  <si>
    <t>Balance desde 1/1/2021 al 31/12/2021</t>
  </si>
  <si>
    <t xml:space="preserve">Fondo </t>
  </si>
  <si>
    <t xml:space="preserve">APERTURA </t>
  </si>
  <si>
    <t>SALDOS</t>
  </si>
  <si>
    <t xml:space="preserve">TOTAL </t>
  </si>
  <si>
    <t>Dólares / USD</t>
  </si>
  <si>
    <t>No / F2 / 2</t>
  </si>
  <si>
    <t>.         Vicente Scavone &amp; CIA S.A.E. (PYVSC02F1627-2) 5,60% 19/06/2031</t>
  </si>
  <si>
    <t>1002001002000000003</t>
  </si>
  <si>
    <t>.         Financiera el Comercio S.A.E.C.A. (MM 1185) 4,50% 06/02/2023</t>
  </si>
  <si>
    <t>.         Financiera el Comercio S.A.E.C.A. (MM 1186) 4,50% 06/02/2023</t>
  </si>
  <si>
    <t>.         Financiera el Comercio S.A.E.C.A. (MM 1187) 4,50% 06/02/2023</t>
  </si>
  <si>
    <t>.         Financiera el Comercio S.A.E.C.A. (MM 1188) 4,50% 06/02/2023</t>
  </si>
  <si>
    <t>.         Financiera el Comercio S.A.E.C.A. (MM 1189) 4,50% 06/02/2023</t>
  </si>
  <si>
    <t>.         Financiera el Comercio S.A.E.C.A. (MM 1190) 4,50% 06/02/2023</t>
  </si>
  <si>
    <t>.         Financiera el Comercio S.A.E.C.A. (MM 1191) 4,50% 06/02/2023</t>
  </si>
  <si>
    <t>.         Financiera el Comercio S.A.E.C.A. (MM 1192) 4,50% 06/02/2023</t>
  </si>
  <si>
    <t>.         Financiera Paraguayo Japonesa S.A.E.C.A. (AA 2539) 3,00% 12/04/2023</t>
  </si>
  <si>
    <t>.         Financiera Paraguayo Japonesa S.A.E.C.A. (AA 2540) 3,00% 12/04/2023</t>
  </si>
  <si>
    <t>.         Financiera Paraguayo Japonesa S.A.E.C.A. (AA 2541) 3,00% 12/04/2023</t>
  </si>
  <si>
    <t>.         Financiera Paraguayo Japonesa S.A.E.C.A. (AA 2542) 3,00% 12/04/2023</t>
  </si>
  <si>
    <t>.         Financiera Paraguayo Japonesa S.A.E.C.A. (AA 2543) 3,00% 12/04/2023</t>
  </si>
  <si>
    <t>.         Financiera Paraguayo Japonesa S.A.E.C.A. (AA 2544) 3,00% 12/04/2023</t>
  </si>
  <si>
    <t>.         Financiera Paraguayo Japonesa S.A.E.C.A. (AA 2545) 3,00% 12/04/2023</t>
  </si>
  <si>
    <t>.         Financiera Paraguayo Japonesa S.A.E.C.A. (AA 2546) 3,00% 12/04/2023</t>
  </si>
  <si>
    <t>.         Financiera Paraguayo Japonesa S.A.E.C.A. (AA 2533) 3,00% 12/04/2023</t>
  </si>
  <si>
    <t>.         Financiera Paraguayo Japonesa S.A.E.C.A. (AA 2534) 3,00% 12/04/2023</t>
  </si>
  <si>
    <t>.         Financiera Paraguayo Japonesa S.A.E.C.A. (AA 2535) 3,00% 12/04/2023</t>
  </si>
  <si>
    <t>.         Financiera Paraguayo Japonesa S.A.E.C.A. (AA 2536) 3,00% 12/04/2023</t>
  </si>
  <si>
    <t>.         Financiera Paraguayo Japonesa S.A.E.C.A. (AA 2537) 3,00% 12/04/2023</t>
  </si>
  <si>
    <t>.         Financiera Paraguayo Japonesa S.A.E.C.A. (AA 2538) 3,00% 12/04/2023</t>
  </si>
  <si>
    <t>.         Banco GNB Paraguay (FA 2622) 3,55% 11/02/2022</t>
  </si>
  <si>
    <t>.         Banco GNB Paraguay (FA 2623) 3,55% 11/02/2022</t>
  </si>
  <si>
    <t>.         Banco GNB Paraguay (FA 2624) 3,55% 11/02/2022</t>
  </si>
  <si>
    <t>.         Banco GNB Paraguay (FA 2625) 3,55% 14/02/2022</t>
  </si>
  <si>
    <t>.         Banco GNB Paraguay (FA 2626) 3,55% 14/02/2022</t>
  </si>
  <si>
    <t>.         Banco GNB Paraguay (FA 2627) 3,55% 14/02/2022</t>
  </si>
  <si>
    <t>.         Banco GNB Paraguay (JA 4227) 3,55% 18/02/2022</t>
  </si>
  <si>
    <t>.         Banco GNB Paraguay (JA 4228) 3,55% 18/02/2022</t>
  </si>
  <si>
    <t>.         Banco GNB Paraguay (JA 4229) 3,55% 18/02/2022</t>
  </si>
  <si>
    <t>.         Bancop S.A. (BCO AA 1851) 4,35% 24/01/2022</t>
  </si>
  <si>
    <t>.         Bancop S.A. (BCO AA 1852) 4,35% 24/01/2022</t>
  </si>
  <si>
    <t>.         Bancop S.A. (BCO AA 1854) 4,35% 24/01/2022</t>
  </si>
  <si>
    <t>.         Bancop S.A. (BCO AA 1855) 4,35% 24/01/2022</t>
  </si>
  <si>
    <t>.         Bancop S.A. (BCO AA 1853) 4,35% 24/01/2022</t>
  </si>
  <si>
    <t>.         Banco Rio S.A.E.C.A. (UH 0223) 4,25% 17/01/2022</t>
  </si>
  <si>
    <t>.         Banco Rio S.A.E.C.A. (UH 0224) 4,25% 17/01/2022</t>
  </si>
  <si>
    <t>.         Banco Rio S.A.E.C.A. (UH 0225) 4,25% 17/01/2022</t>
  </si>
  <si>
    <t>.         Banco Rio S.A.E.C.A. (UH 0226) 4,25% 17/01/2022</t>
  </si>
  <si>
    <t>.         Bancop S.A. (AA 1957) 3,80% 28/03/2022</t>
  </si>
  <si>
    <t>.         Bancop S.A. (AA 1958) 3,80% 28/03/2022</t>
  </si>
  <si>
    <t>.         Bancop S.A. (AA 1959) 3,80% 28/03/2022</t>
  </si>
  <si>
    <t>.         Bancop S.A. (AA 1960) 3,80% 28/03/2022</t>
  </si>
  <si>
    <t>.         Bancop S.A. (AA 1961) 3,80% 28/03/2022</t>
  </si>
  <si>
    <t>.         Interfisa Banco S.A.E.C.A. (AA 1653) 4,25% 11/04/2022</t>
  </si>
  <si>
    <t>.         Interfisa Banco S.A.E.C.A. (AA 1654) 4,25% 11/04/2022</t>
  </si>
  <si>
    <t>.         Interfisa Banco S.A.E.C.A. (AA 1655) 4,25% 11/04/2022</t>
  </si>
  <si>
    <t>.         Interfisa Banco S.A.E.C.A. (AA 1656) 4,25% 11/04/2022</t>
  </si>
  <si>
    <t>.         Interfisa Banco S.A.E.C.A. (AA 1657) 4,25% 11/04/2022</t>
  </si>
  <si>
    <t>.         Interfisa Banco S.A.E.C.A. (AA 1658) 4,25% 11/04/2022</t>
  </si>
  <si>
    <t>.         Banco Río S.A.E.C.A. (UH 0425) 4,25% 19/10/2022</t>
  </si>
  <si>
    <t>.         Banco Río S.A.E.C.A. (UH 0426) 4,25% 19/10/2022</t>
  </si>
  <si>
    <t>.         Banco Río S.A.E.C.A. (UH 0427) 4,25% 19/10/2022</t>
  </si>
  <si>
    <t>.         Banco Río S.A.E.C.A. (UH 0428) 4,25% 19/10/2022</t>
  </si>
  <si>
    <t>.         Banco Río S.A.E.C.A. (UH 0429) 4,25% 19/10/2022</t>
  </si>
  <si>
    <t>.         Banco Río S.A.E.C.A. (UH 0430) 4,25% 19/10/2022</t>
  </si>
  <si>
    <t>.         Banco Río S.A.E.C.A. (UH 0431) 4,25% 19/10/2022</t>
  </si>
  <si>
    <t>.         Banco Río S.A.E.C.A. (UH 0432) 4,25% 19/10/2022</t>
  </si>
  <si>
    <t>.         Banco Río S.A.E.C.A. (UH 0433) 4,25% 19/10/2022</t>
  </si>
  <si>
    <t>.         Financiera Paraguayo Japonesa S.A.E.C.A. (AA 2558) 3,65% 12/05/2023</t>
  </si>
  <si>
    <t>.         Financiera Paraguayo Japonesa S.A.E.C.A. (AA 2559) 3,65% 12/05/2023</t>
  </si>
  <si>
    <t>.         Financiera Paraguayo Japonesa S.A.E.C.A. (AA 2560) 3,65% 12/05/2023</t>
  </si>
  <si>
    <t>.         Financiera Paraguayo Japonesa S.A.E.C.A. (AA 2561) 3,65% 12/05/2023</t>
  </si>
  <si>
    <t>.         Financiera Paraguayo Japonesa S.A.E.C.A. (AA 2562) 3,65% 12/05/2023</t>
  </si>
  <si>
    <t>.         Financiera Paraguayo Japonesa S.A.E.C.A. (AA 2563) 3,65% 12/05/2023</t>
  </si>
  <si>
    <t>.         Financiera Paraguayo Japonesa S.A.E.C.A. (AA 2564) 3,65% 12/05/2023</t>
  </si>
  <si>
    <t>.         Financiera Paraguayo Japonesa S.A.E.C.A. (AA 2565) 3,65% 12/05/2023</t>
  </si>
  <si>
    <t>.         Financiera Paraguayo Japonesa S.A.E.C.A. (AA 2566) 3,65% 12/05/2023</t>
  </si>
  <si>
    <t>.         Financiera Paraguayo Japonesa S.A.E.C.A. (AA 2567) 3,65% 12/05/2023</t>
  </si>
  <si>
    <t>.         Financiera Paraguayo Japonesa S.A.E.C.A. (AA 2568) 3,65% 12/05/2023</t>
  </si>
  <si>
    <t>.         Financiera Paraguayo Japonesa S.A.E.C.A. (AA 2569) 3,65% 12/05/2023</t>
  </si>
  <si>
    <t>.         Financiera Paraguayo Japonesa S.A.E.C.A. (AA 2570) 3,65% 12/05/2023</t>
  </si>
  <si>
    <t>.         Finexpar S.A.E.C.A. (AA 2077)  5,50% 27/01/2023</t>
  </si>
  <si>
    <t>.         Finexpar S.A.E.C.A. (AA 2078)  5,50% 27/01/2023</t>
  </si>
  <si>
    <t>.         Finexpar S.A.E.C.A. (AA 2079)  5,50% 27/01/2023</t>
  </si>
  <si>
    <t>.     Honorarios a Pagar</t>
  </si>
  <si>
    <t>.       Honorarios Administración a Pagar Sociedad Gerente (Clase A)</t>
  </si>
  <si>
    <t>.       Renta Bonos Corporativos</t>
  </si>
  <si>
    <t>1002001007000000333</t>
  </si>
  <si>
    <t>1002001007000000334</t>
  </si>
  <si>
    <t>1002001007000000335</t>
  </si>
  <si>
    <t>1002001007000000336</t>
  </si>
  <si>
    <t>1002001007000000337</t>
  </si>
  <si>
    <t>1002001007000000338</t>
  </si>
  <si>
    <t>1002001007000000339</t>
  </si>
  <si>
    <t>1002001007000000340</t>
  </si>
  <si>
    <t>1002001007000000341</t>
  </si>
  <si>
    <t>1002001007000000342</t>
  </si>
  <si>
    <t>1002001007000000343</t>
  </si>
  <si>
    <t>1002001007000000344</t>
  </si>
  <si>
    <t>1002001007000000345</t>
  </si>
  <si>
    <t>1002001007000000346</t>
  </si>
  <si>
    <t>1002001007000000347</t>
  </si>
  <si>
    <t>1002001007000000348</t>
  </si>
  <si>
    <t>1002001007000000349</t>
  </si>
  <si>
    <t>1002001007000000350</t>
  </si>
  <si>
    <t>1002001007000000351</t>
  </si>
  <si>
    <t>1002001007000000352</t>
  </si>
  <si>
    <t>1002001007000000353</t>
  </si>
  <si>
    <t>1002001007000000354</t>
  </si>
  <si>
    <t>1002001007000000355</t>
  </si>
  <si>
    <t>1002001007000000356</t>
  </si>
  <si>
    <t>1002001007000000357</t>
  </si>
  <si>
    <t>1002001007000000358</t>
  </si>
  <si>
    <t>1002001007000000359</t>
  </si>
  <si>
    <t>1002001007000000360</t>
  </si>
  <si>
    <t>1002001007000000361</t>
  </si>
  <si>
    <t>1002001007000000362</t>
  </si>
  <si>
    <t>1002001007000000363</t>
  </si>
  <si>
    <t>1002001007000000364</t>
  </si>
  <si>
    <t>1002001007000000365</t>
  </si>
  <si>
    <t>1002001007000000366</t>
  </si>
  <si>
    <t>1002001007000000367</t>
  </si>
  <si>
    <t>1002001007000000368</t>
  </si>
  <si>
    <t>1002001007000000369</t>
  </si>
  <si>
    <t>1002001007000000370</t>
  </si>
  <si>
    <t>1002001007000000371</t>
  </si>
  <si>
    <t>1002001007000000372</t>
  </si>
  <si>
    <t>1002001007000000373</t>
  </si>
  <si>
    <t>1002001007000000374</t>
  </si>
  <si>
    <t>1002001007000000375</t>
  </si>
  <si>
    <t>1002001007000000378</t>
  </si>
  <si>
    <t>1002001007000000379</t>
  </si>
  <si>
    <t>1002001007000000380</t>
  </si>
  <si>
    <t>1002001007000000381</t>
  </si>
  <si>
    <t>1002001007000000382</t>
  </si>
  <si>
    <t>1002001007000000383</t>
  </si>
  <si>
    <t>1002001007000000384</t>
  </si>
  <si>
    <t>1002001007000000385</t>
  </si>
  <si>
    <t>1002001007000000386</t>
  </si>
  <si>
    <t>1002001007000000387</t>
  </si>
  <si>
    <t>1002001007000000388</t>
  </si>
  <si>
    <t>1002001007000000389</t>
  </si>
  <si>
    <t>1002001007000000390</t>
  </si>
  <si>
    <t>1002001007000000391</t>
  </si>
  <si>
    <t>1002001007000000392</t>
  </si>
  <si>
    <t>1002001007000000393</t>
  </si>
  <si>
    <t>1002001007000000394</t>
  </si>
  <si>
    <t>1002001007000000395</t>
  </si>
  <si>
    <t>1002001007000000396</t>
  </si>
  <si>
    <t>1002001007000000397</t>
  </si>
  <si>
    <t>1002001007000000398</t>
  </si>
  <si>
    <t>1002001007000000399</t>
  </si>
  <si>
    <t>1002001007000000400</t>
  </si>
  <si>
    <t>1002001007000000401</t>
  </si>
  <si>
    <t>1002001007000000402</t>
  </si>
  <si>
    <t>2001001002000000000</t>
  </si>
  <si>
    <t>4002001001000000002</t>
  </si>
  <si>
    <t>.     Resultados Acumulados</t>
  </si>
  <si>
    <t>.     Resultado del Ejercicio</t>
  </si>
  <si>
    <t>USD</t>
  </si>
  <si>
    <t>Disponibilidades</t>
  </si>
  <si>
    <t>Comisión por Administracion</t>
  </si>
  <si>
    <t>Firmado digitalmente por:</t>
  </si>
  <si>
    <t>Comisión de Corretaje</t>
  </si>
  <si>
    <t>TOTAL ACTIVO NETO
AL 31/12/2021</t>
  </si>
  <si>
    <t>Aumento (Disminución) Otros Pasivos</t>
  </si>
  <si>
    <r>
      <t>Se entiende que</t>
    </r>
    <r>
      <rPr>
        <b/>
        <sz val="12"/>
        <color theme="1"/>
        <rFont val="Arial Narrow"/>
        <family val="2"/>
      </rPr>
      <t xml:space="preserve"> “valores negociables de renta fija”</t>
    </r>
    <r>
      <rPr>
        <sz val="12"/>
        <color theme="1"/>
        <rFont val="Arial Narrow"/>
        <family val="2"/>
      </rPr>
      <t xml:space="preserve"> se refiere a aquellos títulos representativos de deuda que otorgan a quien los posee, el derecho de recibir un interés predeterminado de acuerdo a una variable específica, durante un plazo preestablecido.
Las inversiones del Fondo se harán y mantendrán, exclusivamente, en la moneda del fondo: Dólares Estadounidenses.</t>
    </r>
  </si>
  <si>
    <r>
      <rPr>
        <b/>
        <sz val="12"/>
        <color theme="1"/>
        <rFont val="Arial Narrow"/>
        <family val="2"/>
      </rPr>
      <t>Diversificación de las inversiones por emisor y grupo empresarial:</t>
    </r>
    <r>
      <rPr>
        <sz val="12"/>
        <color theme="1"/>
        <rFont val="Arial Narrow"/>
        <family val="2"/>
      </rPr>
      <t xml:space="preserve">
Los límites de diversificación por emisor y grupo empresarial son:
</t>
    </r>
    <r>
      <rPr>
        <b/>
        <sz val="12"/>
        <color theme="1"/>
        <rFont val="Arial Narrow"/>
        <family val="2"/>
      </rPr>
      <t xml:space="preserve">i. Límite máximo de inversión por emisor: </t>
    </r>
    <r>
      <rPr>
        <sz val="12"/>
        <color theme="1"/>
        <rFont val="Arial Narrow"/>
        <family val="2"/>
      </rPr>
      <t xml:space="preserve">10% de los activos del Fondo y del total de patrimonio neto de la entidad emisora; y
</t>
    </r>
    <r>
      <rPr>
        <b/>
        <sz val="12"/>
        <color theme="1"/>
        <rFont val="Arial Narrow"/>
        <family val="2"/>
      </rPr>
      <t xml:space="preserve">ii. Límite máximo de inversión por emisor y su grupo empresarial: </t>
    </r>
    <r>
      <rPr>
        <sz val="12"/>
        <color theme="1"/>
        <rFont val="Arial Narrow"/>
        <family val="2"/>
      </rPr>
      <t>25% de los activos del Fondo.</t>
    </r>
  </si>
  <si>
    <r>
      <rPr>
        <b/>
        <sz val="12"/>
        <color theme="1"/>
        <rFont val="Arial Narrow"/>
        <family val="2"/>
      </rPr>
      <t>Bolsa de Valores y Productos de Asunción S.A.:</t>
    </r>
    <r>
      <rPr>
        <sz val="12"/>
        <color theme="1"/>
        <rFont val="Arial Narrow"/>
        <family val="2"/>
      </rPr>
      <t xml:space="preserve"> Fue Constituida por decreto del poder Ejecutivo N° 38.088 de fecha 20 de marzo de 1987, inscripta en el registro publico de comercio en el Año 1978</t>
    </r>
  </si>
  <si>
    <r>
      <rPr>
        <b/>
        <sz val="12"/>
        <color theme="1"/>
        <rFont val="Arial Narrow"/>
        <family val="2"/>
      </rPr>
      <t>Banco Central del Paraguay.:</t>
    </r>
    <r>
      <rPr>
        <sz val="12"/>
        <color theme="1"/>
        <rFont val="Arial Narrow"/>
        <family val="2"/>
      </rPr>
      <t xml:space="preserve">  Regido por la Ley N° 489/95  Orgánica del Banco Central del Paraguay y la Ley 6.104/2018 que modifica y amplia la Ley 489/95.</t>
    </r>
  </si>
  <si>
    <r>
      <rPr>
        <b/>
        <sz val="12"/>
        <color theme="1"/>
        <rFont val="Arial Narrow"/>
        <family val="2"/>
      </rPr>
      <t>Títulos Físicos (de ser adquiridos):</t>
    </r>
    <r>
      <rPr>
        <sz val="12"/>
        <color theme="1"/>
        <rFont val="Arial Narrow"/>
        <family val="2"/>
      </rPr>
      <t xml:space="preserve"> Serán custodiados en la bóveda de Regional Casa de Bolsa S.A., de acuerdo a los procedimientos de seguridad y control de la mencionada entidad.</t>
    </r>
  </si>
  <si>
    <r>
      <rPr>
        <b/>
        <sz val="12"/>
        <rFont val="Arial Narrow"/>
        <family val="2"/>
      </rPr>
      <t xml:space="preserve">a. Títulos de deudas: </t>
    </r>
    <r>
      <rPr>
        <sz val="12"/>
        <rFont val="Arial Narrow"/>
        <family val="2"/>
      </rPr>
      <t>Los títulos de deuda son reconocidos a su valor de incorporación más los intereses devengados a la fecha de cada ejercicio; cuando las inversiones incluyen cláusulas de ajuste, las mismas se ajustan en base al método de ajuste pactado. Cuando el valor de mercado de la inversión es menor a su costo, la diferencia se carga al resultado del ejercicio correspondiente. Los intereses generados por estos títulos son registrados en resultados conforme se devengan.</t>
    </r>
  </si>
  <si>
    <r>
      <rPr>
        <b/>
        <sz val="12"/>
        <rFont val="Arial Narrow"/>
        <family val="2"/>
      </rPr>
      <t xml:space="preserve">b. Operaciones de Reporto: </t>
    </r>
    <r>
      <rPr>
        <sz val="12"/>
        <rFont val="Arial Narrow"/>
        <family val="2"/>
      </rPr>
      <t>Las operaciones de reporto son registradas a su costo de adquisición mas las primas por diferencia de precios devengadas a cobrar. Las primas generadas por estas operaciones son registradas en resultados conforme se devengan.</t>
    </r>
  </si>
  <si>
    <r>
      <rPr>
        <b/>
        <sz val="12"/>
        <color theme="1"/>
        <rFont val="Arial Narrow"/>
        <family val="2"/>
      </rPr>
      <t xml:space="preserve">a. Ingresos : </t>
    </r>
    <r>
      <rPr>
        <sz val="12"/>
        <color theme="1"/>
        <rFont val="Arial Narrow"/>
        <family val="2"/>
      </rPr>
      <t>Los Intereses sobre títulos y otros valores, así como las primas por diferencia de precios  generados durante el ejercicio son registrados como conforme se devengan.</t>
    </r>
  </si>
  <si>
    <r>
      <t xml:space="preserve">b. Egresos: </t>
    </r>
    <r>
      <rPr>
        <sz val="12"/>
        <color theme="1"/>
        <rFont val="Arial Narrow"/>
        <family val="2"/>
      </rPr>
      <t>Los gastos se reconocen en el estado de resultado de acuerdo al criterio de lo devengado, cuando ha surgido un decremento en los beneficios económicos futuros, relacionados con una disminución en los activos o un incremento en los pasivos.</t>
    </r>
  </si>
  <si>
    <t>REGIONAL ADMINISTRADORA DE FONDOS PATRIMONIALES DE INVERSIÓN S.A.
FONDO MUTUO RF CASH USD</t>
  </si>
  <si>
    <t>Gastos Bursátiles</t>
  </si>
  <si>
    <t>(*) El importe correspondiente a la comisión por administración registrado durante el periodo constituye un gasto asumido por el Fondo Mutuo, en concepto de los servicios prestados por la Sociedad Administradora y equivale a la tasa 1,25 % anual IVA incluido calculado en forma diaria sobre el valor del patrimonio neto del Fondo Mutuo del día (luego de debitadas las cargas de las operaciones del día) (“Comisión de Administración”)</t>
  </si>
  <si>
    <t>Banco Regional Cta. Cte. N° 8167521 - Cuenta Operativa</t>
  </si>
  <si>
    <t>Certificado de Depósito de Ahorro</t>
  </si>
  <si>
    <t>FIC S.A. de Finanzas</t>
  </si>
  <si>
    <t>Financiera Paraguayo Japonesa S.A.E.C.A.</t>
  </si>
  <si>
    <t>Solar Ahorro y Finanzas S.A.E.C.A</t>
  </si>
  <si>
    <t>Tu Financiera S.A.E.C.A.</t>
  </si>
  <si>
    <t>Privado</t>
  </si>
  <si>
    <t>07/07/2021</t>
  </si>
  <si>
    <t>20/08/2021</t>
  </si>
  <si>
    <t>27/10/2021</t>
  </si>
  <si>
    <t>03/11/2020</t>
  </si>
  <si>
    <t>08/01/2021</t>
  </si>
  <si>
    <t>29/2/2022</t>
  </si>
  <si>
    <t>22/01/2021</t>
  </si>
  <si>
    <t>17/08/2021</t>
  </si>
  <si>
    <t>27/04/2021</t>
  </si>
  <si>
    <t>08/04/2021</t>
  </si>
  <si>
    <t>16/04/2021</t>
  </si>
  <si>
    <t>18/03/2021</t>
  </si>
  <si>
    <t>19/03/2021</t>
  </si>
  <si>
    <t>11/05/2021</t>
  </si>
  <si>
    <t>27/08/2021</t>
  </si>
  <si>
    <t>26/08/2021</t>
  </si>
  <si>
    <t>29/10/2021</t>
  </si>
  <si>
    <t>30/04/2021</t>
  </si>
  <si>
    <t>03/02/2021</t>
  </si>
  <si>
    <t>23/09/2021</t>
  </si>
  <si>
    <t>06/01/2021</t>
  </si>
  <si>
    <t>13/10/2020</t>
  </si>
  <si>
    <t>15/10/2020</t>
  </si>
  <si>
    <t>21/10/2020</t>
  </si>
  <si>
    <t>19/01/2021</t>
  </si>
  <si>
    <t>14/01/2021</t>
  </si>
  <si>
    <t>05/08/2021</t>
  </si>
  <si>
    <t>18/10/2021</t>
  </si>
  <si>
    <t>19/08/2021</t>
  </si>
  <si>
    <t>25/05/2021</t>
  </si>
  <si>
    <t>22/06/2021</t>
  </si>
  <si>
    <t>04/08/2021</t>
  </si>
  <si>
    <t>21/09/2020</t>
  </si>
  <si>
    <t>30/09/2020</t>
  </si>
  <si>
    <t>02/10/2020</t>
  </si>
  <si>
    <t>07/10/2020</t>
  </si>
  <si>
    <t>02/11/2020</t>
  </si>
  <si>
    <t>19/05/2021</t>
  </si>
  <si>
    <t>11/01/2021</t>
  </si>
  <si>
    <t>05/05/2021</t>
  </si>
  <si>
    <t>06/08/2021</t>
  </si>
  <si>
    <t>25/03/2021</t>
  </si>
  <si>
    <t>24/02/2021</t>
  </si>
  <si>
    <t>28/04/2021</t>
  </si>
  <si>
    <t>28/09/2021</t>
  </si>
  <si>
    <t>19/10/2021</t>
  </si>
  <si>
    <t>Dólares americanos</t>
  </si>
  <si>
    <t>A continuación se detalla la composición:</t>
  </si>
  <si>
    <t>17/12/2021</t>
  </si>
  <si>
    <t>03/01/2022</t>
  </si>
  <si>
    <t>28/12/2021</t>
  </si>
  <si>
    <t>30/12/2021</t>
  </si>
  <si>
    <t>04/01/2022</t>
  </si>
  <si>
    <t>06/01/2022</t>
  </si>
  <si>
    <t>-</t>
  </si>
  <si>
    <t>Banco BASA S.A.</t>
  </si>
  <si>
    <t>Financiera Finexpar S.A.E.C.A.</t>
  </si>
  <si>
    <t>Financiera Ueno S.A.E.C.A.</t>
  </si>
  <si>
    <t>Comisiones por Administracion Regional AFPISA (*)</t>
  </si>
  <si>
    <t>N° DE PARTICIPES (*)</t>
  </si>
  <si>
    <t>(*) Dato no auditada</t>
  </si>
  <si>
    <t>% De las Inversiones por Grupo Económico (dato no auditado)</t>
  </si>
  <si>
    <t>Al 31 de diciembre 2021:</t>
  </si>
  <si>
    <t>Saldo al inicio del período</t>
  </si>
  <si>
    <t>Movimientos del Período</t>
  </si>
  <si>
    <t>Saldo al final del Período</t>
  </si>
  <si>
    <t>Resultado del período</t>
  </si>
  <si>
    <t>Efectivo al comienzo del período</t>
  </si>
  <si>
    <t>Saldo final de efectivo al final del período</t>
  </si>
  <si>
    <r>
      <rPr>
        <b/>
        <sz val="12"/>
        <color theme="1"/>
        <rFont val="Arial Narrow"/>
        <family val="2"/>
      </rPr>
      <t>Regional Casa de Bolsa Sociedad Anónima.:</t>
    </r>
    <r>
      <rPr>
        <sz val="12"/>
        <color theme="1"/>
        <rFont val="Arial Narrow"/>
        <family val="2"/>
      </rPr>
      <t xml:space="preserve">  Fue constituida bajo la forma jurídica de sociedad anónima, el 23 de agosto de 2018 según Escritura Pública N° 558 e inscripta en el Registro Público de Comercio en el libro seccional respectivo y bajo el N° 1 y el folio N° 1 y siguiente de fecha 28 de setiembre de 2018</t>
    </r>
  </si>
  <si>
    <r>
      <rPr>
        <b/>
        <sz val="12"/>
        <color theme="1"/>
        <rFont val="Arial Narrow"/>
        <family val="2"/>
      </rPr>
      <t>Títulos desmaterializados (de ser adquiridos):</t>
    </r>
    <r>
      <rPr>
        <sz val="12"/>
        <color theme="1"/>
        <rFont val="Arial Narrow"/>
        <family val="2"/>
      </rPr>
      <t xml:space="preserve"> Serán Custodiados por la Bolsa de Valores y Productos  de Asunción S.A. ("BVPASA") bajo la cuenta corriente creada en dicha entidad y en el Banco Central del Paraguay para los bonos soberanos, que es la depositaria electrónica de Valores de la República del Paraguay.</t>
    </r>
  </si>
  <si>
    <t>3.2) Período</t>
  </si>
  <si>
    <t>Estados Financieros correspondientes al periodo del 01 de Enero de 2022 al 31 de marzo de 2022</t>
  </si>
  <si>
    <t>presentado en forma comparativa con el mismo periodo del ejercicio económico anterior</t>
  </si>
  <si>
    <t>Balance desde 1/1/2022 al 31/3/2022</t>
  </si>
  <si>
    <t>.         Financiera Ueno S.A.E.C.A. (MM 1185) 4,50% 06/02/2023</t>
  </si>
  <si>
    <t>.         Financiera Ueno S.A.E.C.A. (MM 1186) 4,50% 06/02/2023</t>
  </si>
  <si>
    <t>.         Financiera Ueno S.A.E.C.A. (MM 1187) 4,50% 06/02/2023</t>
  </si>
  <si>
    <t>.         Financiera Ueno S.A.E.C.A. (MM 1188) 4,50% 06/02/2023</t>
  </si>
  <si>
    <t>.         Financiera Ueno S.A.E.C.A. (MM 1189) 4,50% 06/02/2023</t>
  </si>
  <si>
    <t>.         Financiera Ueno S.A.E.C.A. (MM 1190) 4,50% 06/02/2023</t>
  </si>
  <si>
    <t>.         Financiera Ueno S.A.E.C.A. (MM 1191) 4,50% 06/02/2023</t>
  </si>
  <si>
    <t>.         Financiera Ueno S.A.E.C.A. (MM 1192) 4,50% 06/02/2023</t>
  </si>
  <si>
    <t>.         Financiera Ueno S.A.E.C.A. (MM 1226) 4,65% 20/02/2023</t>
  </si>
  <si>
    <t>.         Financiera Ueno S.A.E.C.A. (MM 1227) 4,65% 20/02/2023</t>
  </si>
  <si>
    <t>.         Financiera Ueno S.A.E.C.A. (MM 1228) 4,65% 20/02/2023</t>
  </si>
  <si>
    <t>.         Financiera Ueno S.A.E.C.A. (MM 1230) 4,65% 20/02/2023</t>
  </si>
  <si>
    <t>.         Financiera Ueno S.A.E.C.A. (MM 1231) 4,65% 20/02/2023</t>
  </si>
  <si>
    <t>.         Financiera Ueno S.A.E.C.A. (MM 1233) 4,65% 20/02/2023</t>
  </si>
  <si>
    <t>.         Financiera Ueno S.A.E.C.A. (MM 1234) 4,65% 20/02/2023</t>
  </si>
  <si>
    <t>.         Financiera Ueno S.A.E.C.A. (MM 1235) 4,65% 20/02/2023</t>
  </si>
  <si>
    <t>.         Financiera Ueno S.A.E.C.A. (MM 1247) 4,65% 20/02/2023</t>
  </si>
  <si>
    <t>.         Financiera Ueno S.A.E.C.A. (MM 1248) 4,65% 20/02/2023</t>
  </si>
  <si>
    <t>.         Financiera Ueno S.A.E.C.A. (MM 1249) 4,65% 20/02/2023</t>
  </si>
  <si>
    <t>.         Financiera Ueno S.A.E.C.A. (MM 1251) 4,65% 20/02/2023</t>
  </si>
  <si>
    <t>.         Financiera Ueno S.A.E.C.A. (MM 1254) 4,65% 20/02/2023</t>
  </si>
  <si>
    <t>.         Financiera Ueno S.A.E.C.A. (MM 1255) 4,65% 20/02/2023</t>
  </si>
  <si>
    <t>.         Financiera Ueno S.A.E.C.A. (MM 1256) 4,65% 20/02/2023</t>
  </si>
  <si>
    <t>.         Financiera Ueno S.A.E.C.A. (MM 1257) 4,65% 20/02/2023</t>
  </si>
  <si>
    <t>.         Financiera Ueno S.A.E.C.A. (MM 1261) 4,65% 20/02/2023</t>
  </si>
  <si>
    <t>.         Financiera Ueno S.A.E.C.A. (MM 1262) 4,65% 20/02/2023</t>
  </si>
  <si>
    <t>.         Financiera Ueno S.A.E.C.A. (MM 1236) 4,65% 20/02/2023</t>
  </si>
  <si>
    <t>.         Financiera Ueno S.A.E.C.A. (MM 1238) 4,65% 20/02/2023</t>
  </si>
  <si>
    <t>.         Financiera Ueno S.A.E.C.A. (MM 1239) 4,65% 20/02/2023</t>
  </si>
  <si>
    <t>.         Financiera Ueno S.A.E.C.A. (MM 1240) 4,65% 20/02/2023</t>
  </si>
  <si>
    <t>.         Financiera Ueno S.A.E.C.A. (MM 1241) 4,65% 20/02/2023</t>
  </si>
  <si>
    <t>.         Financiera Ueno S.A.E.C.A. (MM 1242) 4,65% 20/02/2023</t>
  </si>
  <si>
    <t>.         Financiera Ueno S.A.E.C.A. (MM 1243) 4,65% 20/02/2023</t>
  </si>
  <si>
    <t>.         Financiera Ueno S.A.E.C.A. (MM 1244) 4,65% 20/02/2023</t>
  </si>
  <si>
    <t>.         Financiera Ueno S.A.E.C.A. (MM 1245) 4,65% 20/02/2023</t>
  </si>
  <si>
    <t>.         Financiera Ueno S.A.E.C.A. (MM 1246) 4,65% 20/02/2023</t>
  </si>
  <si>
    <t>.         Financiera Ueno S.A.E.C.A. (MM 1250) 4,65% 20/02/2023</t>
  </si>
  <si>
    <t>.         Bancop S.A. (AA 1859) 4,30% 29/07/2024</t>
  </si>
  <si>
    <t>.         Banco Rio S.A.E.C.A.(UH 0847) 3,65% 05/09/2023</t>
  </si>
  <si>
    <t>.         Banco Rio S.A.E.C.A.(UH 0848) 3,65% 05/09/2023</t>
  </si>
  <si>
    <t>.         Banco Rio S.A.E.C.A.(UH 0849) 3,65% 05/09/2023</t>
  </si>
  <si>
    <t>.         Banco Rio S.A.E.C.A.(UH 0850) 3,65% 05/09/2023</t>
  </si>
  <si>
    <t>.         Banco Rio S.A.E.C.A.(UH 0851) 3,65% 05/09/2023</t>
  </si>
  <si>
    <t>.         Banco Nacional de Fomento (USD 500-1) 3,75% 10/03/2025</t>
  </si>
  <si>
    <t>.         Banco Nacional de Fomento (USD 500-2) 3,75% 10/03/2025</t>
  </si>
  <si>
    <t>.         Bancop S.A. (AA 2334) 3,30% 11/03/2024</t>
  </si>
  <si>
    <t>.         Bancop S.A. (AA 2335) 3,30% 11/03/2024</t>
  </si>
  <si>
    <t>.         Bancop S.A. (AA 2336) 3,30% 11/03/2024</t>
  </si>
  <si>
    <t>.         Bancop S.A. (AA 2337) 3,30% 11/03/2024</t>
  </si>
  <si>
    <t>.         Bancop S.A. (AA 2338) 3,30% 11/03/2024</t>
  </si>
  <si>
    <t>.         Bancop S.A. (AA 2339) 3,30% 11/03/2024</t>
  </si>
  <si>
    <t>.         Banco Nacional de Fomento (BB 0360) 5,25% 14/08/2023</t>
  </si>
  <si>
    <t>.         Banco Nacional de Fomento (BB 0361) 5,25% 14/08/2023</t>
  </si>
  <si>
    <t>.         Banco Nacional de Fomento (BB 0362) 5,25% 14/08/2023</t>
  </si>
  <si>
    <t>.         Banco Nacional de Fomento (BB 0363) 5,25% 14/08/2023</t>
  </si>
  <si>
    <t>.         Banco Nacional de Fomento (BB 0364) 5,25% 14/08/2023</t>
  </si>
  <si>
    <t>.         Banco Nacional de Fomento (BB 0365) 5,25% 14/08/2023</t>
  </si>
  <si>
    <t>.         Interfisa Banco S.A.E.C.A. (AA 1777) 3,40% 09/02/2023</t>
  </si>
  <si>
    <t>.         Interfisa Banco S.A.E.C.A. (AA 1778) 3,40% 09/02/2023</t>
  </si>
  <si>
    <t>.         Interfisa Banco S.A.E.C.A. (AA 1779) 3,40% 09/02/2023</t>
  </si>
  <si>
    <t>.         Interfisa Banco S.A.E.C.A. (AA 1780) 3,40% 09/02/2023</t>
  </si>
  <si>
    <t>.         Interfisa Banco S.A.E.C.A. (AA 1781) 3,40% 09/02/2023</t>
  </si>
  <si>
    <t>.         Banco Basa S.A. (AA 2235) 4,00% 03/05/2022</t>
  </si>
  <si>
    <t>.       Rentas a cobrar Bonos Corporativos</t>
  </si>
  <si>
    <t>.       Provisión para Gastos Varios</t>
  </si>
  <si>
    <t>CORRESPONDIENTE AL PERIODO DEL 01 DE ENERO DE 2022 AL 31 DE MARZO DE 2022</t>
  </si>
  <si>
    <t>Presentado en forma comparativa con el ejercicio económico anterior finalizado el 31 de diciembre de 2021</t>
  </si>
  <si>
    <t>NOTAS A LOS ESTADOS CONTABLES DE AL 31 DE MARZO DE 2022</t>
  </si>
  <si>
    <t>Presentado en forma comparativa con el mismo periodo del ejercicio económico anterior</t>
  </si>
  <si>
    <t>Intereses a Cobrar a Plazo Fijo</t>
  </si>
  <si>
    <t xml:space="preserve">Intereses a Cobrar a Plazo Fijo </t>
  </si>
  <si>
    <t>TOTAL ACTIVO NETO
AL 31/03/2022</t>
  </si>
  <si>
    <t>Según el índice de precios al consumidor ("IPC") publicado por el Banco Central del Paraguay, la inflación al 31 de diciembre de 2021 y 31 de marzo de 2022  fueron de 6,8% y 3,7% respectivamente.</t>
  </si>
  <si>
    <t>Las informaciones presentadas corresponden al periodo comprendido entre el 01 de enero de 2022  y el 31 de marzo de 2022.</t>
  </si>
  <si>
    <t>Durante el ejercicio no se han registrados transacciones en moneda diferente  a la moneda del fondo. Así mismo, al 31 de marzo del 2022 no existen saldos de activos y pasivos en moneda distintos al dólar estadounidense.</t>
  </si>
  <si>
    <t>A continuación, información estadística mensual de la posición del Fondo Mutuo durante el primer trimestre del 2022:</t>
  </si>
  <si>
    <t>Al 31 de marzo de 2022:</t>
  </si>
  <si>
    <t>A continuación se expone la información respecto a los instrumentos adquiridos:</t>
  </si>
  <si>
    <t xml:space="preserve">Banco Basa S.A. </t>
  </si>
  <si>
    <t>Provision para Gastos Varios</t>
  </si>
  <si>
    <t>Al 31 de marzo de 2022, no existen situaciones contingentes, ni reclamos que este en conocimiento de la Sociedad Administradora.</t>
  </si>
  <si>
    <t>Al 31 de marzo de 2022, no existen otros asuntos relevantes que mencionar.</t>
  </si>
  <si>
    <t>Entre la fecha de cierre de los presentes estados financieros, no han ocurrido otros hechos significativos de carácter financiero o de otra índole que afecten la situación patrimonial o financiera o los resultados del Fondo Mutuo RF Cash USD al 31 de marzo de 2022.</t>
  </si>
  <si>
    <t>Disminución de Inversiones</t>
  </si>
  <si>
    <t>Disminución de Otros Pasivos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</si>
</sst>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6">
    <numFmt numFmtId="41" formatCode="_ * #,##0_ ;_ * \-#,##0_ ;_ * &quot;-&quot;_ ;_ @_ "/>
    <numFmt numFmtId="43" formatCode="_ * #,##0.00_ ;_ * \-#,##0.00_ ;_ * &quot;-&quot;??_ ;_ @_ "/>
    <numFmt numFmtId="164" formatCode="_-* #,##0_-;\-* #,##0_-;_-* &quot;-&quot;_-;_-@_-"/>
    <numFmt numFmtId="165" formatCode="_-* #,##0.00_-;\-* #,##0.00_-;_-* &quot;-&quot;??_-;_-@_-"/>
    <numFmt numFmtId="166" formatCode="_-* #,##0.00\ _€_-;\-* #,##0.00\ _€_-;_-* &quot;-&quot;??\ _€_-;_-@_-"/>
    <numFmt numFmtId="167" formatCode="_(* #,##0_);_(* \(#,##0\);_(* &quot;-&quot;_);_(@_)"/>
    <numFmt numFmtId="168" formatCode="_(* #,##0.00_);_(* \(#,##0.00\);_(* &quot;-&quot;??_);_(@_)"/>
    <numFmt numFmtId="169" formatCode="_-* #,##0\ _€_-;\-* #,##0\ _€_-;_-* &quot;-&quot;??\ _€_-;_-@_-"/>
    <numFmt numFmtId="170" formatCode="General_)"/>
    <numFmt numFmtId="171" formatCode="_(* #,##0.00_);_(* \(#,##0.00\);_(* &quot;-&quot;_);_(@_)"/>
    <numFmt numFmtId="172" formatCode="#,##0_ ;[Red]\-#,##0\ "/>
    <numFmt numFmtId="173" formatCode="#,##0_ ;\-#,##0\ "/>
    <numFmt numFmtId="174" formatCode="_(* #,##0_);_(* \(#,##0\);_(* \-??_);_(@_)"/>
    <numFmt numFmtId="175" formatCode="dd/mm/yyyy;@"/>
    <numFmt numFmtId="176" formatCode="_-* #,##0_-;\-* #,##0_-;_-* &quot;-&quot;??_-;_-@_-"/>
    <numFmt numFmtId="177" formatCode="#,##0.00_ ;\-#,##0.00\ "/>
    <numFmt numFmtId="178" formatCode="_ * #,##0.00_ ;_ * \-#,##0.00_ ;_ * &quot;-&quot;_ ;_ @_ "/>
    <numFmt numFmtId="179" formatCode="_-* #,##0.000000\ _€_-;\-* #,##0.000000\ _€_-;_-* &quot;-&quot;??????\ _€_-;_-@_-"/>
    <numFmt numFmtId="180" formatCode="_-* #,##0.00000000\ _€_-;\-* #,##0.00000000\ _€_-;_-* &quot;-&quot;????????\ _€_-;_-@_-"/>
    <numFmt numFmtId="181" formatCode="_(* #,##0.00_);_(* \(#,##0.00\);_(* \-??_);_(@_)"/>
    <numFmt numFmtId="182" formatCode="_-* #,##0\ _€_-;\-* #,##0\ _€_-;_-* &quot;-&quot;\ _€_-;_-@_-"/>
    <numFmt numFmtId="183" formatCode="_-* #,##0.00\ _p_t_a_-;\-* #,##0.00\ _p_t_a_-;_-* &quot;-&quot;??\ _p_t_a_-;_-@_-"/>
    <numFmt numFmtId="184" formatCode="_ * #,##0.000000_ ;_ * \-#,##0.000000_ ;_ * &quot;-&quot;_ ;_ @_ "/>
    <numFmt numFmtId="185" formatCode="_(* #,##0.0000_);_(* \(#,##0.0000\);_(* &quot;-&quot;_);_(@_)"/>
    <numFmt numFmtId="186" formatCode="_-* #,##0.0000_-;\-* #,##0.0000_-;_-* &quot;-&quot;??_-;_-@_-"/>
    <numFmt numFmtId="187" formatCode="_-* #,##0.0000\ _€_-;\-* #,##0.0000\ _€_-;_-* &quot;-&quot;????\ _€_-;_-@_-"/>
  </numFmts>
  <fonts count="80">
    <font>
      <sz val="11"/>
      <color theme="1"/>
      <name val="Calibri"/>
      <family val="2"/>
      <scheme val="minor"/>
    </font>
    <font>
      <sz val="11"/>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8"/>
      <color theme="3"/>
      <name val="Calibri Light"/>
      <family val="2"/>
      <scheme val="major"/>
    </font>
    <font>
      <sz val="11"/>
      <color rgb="FF000000"/>
      <name val="Calibri"/>
      <family val="2"/>
      <scheme val="minor"/>
    </font>
    <font>
      <sz val="12"/>
      <name val="Courier"/>
      <family val="3"/>
    </font>
    <font>
      <sz val="10"/>
      <name val="Arial"/>
      <family val="2"/>
    </font>
    <font>
      <sz val="10"/>
      <name val="Nimbus Sans L"/>
    </font>
    <font>
      <b/>
      <sz val="10"/>
      <name val="Arial"/>
      <family val="2"/>
    </font>
    <font>
      <sz val="8"/>
      <name val="Arial"/>
      <family val="2"/>
    </font>
    <font>
      <b/>
      <sz val="8"/>
      <name val="Arial"/>
      <family val="2"/>
    </font>
    <font>
      <sz val="9"/>
      <name val="Arial"/>
      <family val="2"/>
    </font>
    <font>
      <sz val="10"/>
      <color theme="1"/>
      <name val="Arial"/>
      <family val="2"/>
    </font>
    <font>
      <sz val="9"/>
      <color theme="1"/>
      <name val="Arial"/>
      <family val="2"/>
    </font>
    <font>
      <b/>
      <sz val="9"/>
      <color theme="1"/>
      <name val="Arial"/>
      <family val="2"/>
    </font>
    <font>
      <sz val="10"/>
      <name val="Arial"/>
      <family val="2"/>
    </font>
    <font>
      <sz val="11"/>
      <name val="Calibri"/>
      <family val="2"/>
      <scheme val="minor"/>
    </font>
    <font>
      <b/>
      <sz val="10"/>
      <color rgb="FF000000"/>
      <name val="Arial"/>
      <family val="2"/>
    </font>
    <font>
      <b/>
      <sz val="10"/>
      <color rgb="FFFFFFFF"/>
      <name val="Arial"/>
      <family val="2"/>
    </font>
    <font>
      <b/>
      <sz val="8"/>
      <color rgb="FFFF0000"/>
      <name val="Arial"/>
      <family val="2"/>
    </font>
    <font>
      <b/>
      <sz val="8"/>
      <color theme="0"/>
      <name val="Arial"/>
      <family val="2"/>
    </font>
    <font>
      <sz val="8"/>
      <color theme="0"/>
      <name val="Arial"/>
      <family val="2"/>
    </font>
    <font>
      <u/>
      <sz val="11"/>
      <color theme="10"/>
      <name val="Calibri"/>
      <family val="2"/>
      <scheme val="minor"/>
    </font>
    <font>
      <sz val="10"/>
      <name val="Times New Roman"/>
      <family val="1"/>
    </font>
    <font>
      <sz val="18"/>
      <color theme="3"/>
      <name val="Calibri Light"/>
      <family val="2"/>
      <scheme val="major"/>
    </font>
    <font>
      <sz val="11"/>
      <color indexed="8"/>
      <name val="Calibri"/>
      <family val="2"/>
    </font>
    <font>
      <sz val="11"/>
      <color rgb="FF000000"/>
      <name val="Calibri"/>
      <family val="2"/>
    </font>
    <font>
      <sz val="12"/>
      <color theme="0"/>
      <name val="Arial Narrow"/>
      <family val="2"/>
    </font>
    <font>
      <b/>
      <sz val="12"/>
      <color rgb="FF0070C0"/>
      <name val="Arial Narrow"/>
      <family val="2"/>
    </font>
    <font>
      <b/>
      <sz val="12"/>
      <name val="Arial Narrow"/>
      <family val="2"/>
    </font>
    <font>
      <sz val="12"/>
      <name val="Arial Narrow"/>
      <family val="2"/>
    </font>
    <font>
      <b/>
      <u/>
      <sz val="12"/>
      <name val="Arial Narrow"/>
      <family val="2"/>
    </font>
    <font>
      <sz val="12"/>
      <color theme="1"/>
      <name val="Arial Narrow"/>
      <family val="2"/>
    </font>
    <font>
      <u/>
      <sz val="12"/>
      <color theme="10"/>
      <name val="Arial Narrow"/>
      <family val="2"/>
    </font>
    <font>
      <b/>
      <sz val="20"/>
      <color theme="7" tint="0.79998168889431442"/>
      <name val="Arial Narrow"/>
      <family val="2"/>
    </font>
    <font>
      <sz val="11"/>
      <color theme="0"/>
      <name val="Arial Narrow"/>
      <family val="2"/>
    </font>
    <font>
      <sz val="11"/>
      <color rgb="FF0070C0"/>
      <name val="Arial Narrow"/>
      <family val="2"/>
    </font>
    <font>
      <b/>
      <i/>
      <sz val="16"/>
      <color rgb="FF0070C0"/>
      <name val="Arial Narrow"/>
      <family val="2"/>
    </font>
    <font>
      <b/>
      <sz val="18"/>
      <name val="Arial Narrow"/>
      <family val="2"/>
    </font>
    <font>
      <sz val="11"/>
      <name val="Arial Narrow"/>
      <family val="2"/>
    </font>
    <font>
      <b/>
      <u/>
      <sz val="11"/>
      <name val="Arial Narrow"/>
      <family val="2"/>
    </font>
    <font>
      <sz val="11"/>
      <color theme="1"/>
      <name val="Arial Narrow"/>
      <family val="2"/>
    </font>
    <font>
      <sz val="13"/>
      <name val="Arial Narrow"/>
      <family val="2"/>
    </font>
    <font>
      <u/>
      <sz val="11"/>
      <name val="Arial Narrow"/>
      <family val="2"/>
    </font>
    <font>
      <u/>
      <sz val="11"/>
      <color theme="10"/>
      <name val="Arial Narrow"/>
      <family val="2"/>
    </font>
    <font>
      <b/>
      <sz val="13"/>
      <name val="Arial Narrow"/>
      <family val="2"/>
    </font>
    <font>
      <sz val="10"/>
      <name val="Arial Narrow"/>
      <family val="2"/>
    </font>
    <font>
      <b/>
      <sz val="20"/>
      <color theme="0"/>
      <name val="Arial Narrow"/>
      <family val="2"/>
    </font>
    <font>
      <b/>
      <i/>
      <sz val="12"/>
      <color theme="1"/>
      <name val="Arial Narrow"/>
      <family val="2"/>
    </font>
    <font>
      <b/>
      <sz val="12"/>
      <color theme="1"/>
      <name val="Arial Narrow"/>
      <family val="2"/>
    </font>
    <font>
      <i/>
      <sz val="12"/>
      <color theme="1"/>
      <name val="Arial Narrow"/>
      <family val="2"/>
    </font>
    <font>
      <b/>
      <sz val="12"/>
      <color theme="0"/>
      <name val="Arial Narrow"/>
      <family val="2"/>
    </font>
    <font>
      <sz val="12"/>
      <color rgb="FFFF0000"/>
      <name val="Arial Narrow"/>
      <family val="2"/>
    </font>
    <font>
      <b/>
      <sz val="12"/>
      <color theme="1"/>
      <name val="Arial"/>
      <family val="2"/>
    </font>
    <font>
      <b/>
      <sz val="10"/>
      <color theme="1"/>
      <name val="Arial"/>
      <family val="2"/>
    </font>
    <font>
      <b/>
      <sz val="10"/>
      <color rgb="FFFF0000"/>
      <name val="Arial"/>
      <family val="2"/>
    </font>
    <font>
      <sz val="10"/>
      <color rgb="FFFF0000"/>
      <name val="Arial"/>
      <family val="2"/>
    </font>
    <font>
      <i/>
      <sz val="9"/>
      <color theme="1"/>
      <name val="Arial"/>
      <family val="2"/>
    </font>
    <font>
      <b/>
      <sz val="12"/>
      <color rgb="FF0000FF"/>
      <name val="Arial Narrow"/>
      <family val="2"/>
    </font>
    <font>
      <u/>
      <sz val="12"/>
      <color theme="1"/>
      <name val="Arial Narrow"/>
      <family val="2"/>
    </font>
    <font>
      <b/>
      <u/>
      <sz val="12"/>
      <color rgb="FF0000FF"/>
      <name val="Arial Narrow"/>
      <family val="2"/>
    </font>
    <font>
      <b/>
      <u/>
      <sz val="12"/>
      <color theme="1"/>
      <name val="Arial Narrow"/>
      <family val="2"/>
    </font>
    <font>
      <i/>
      <sz val="12"/>
      <name val="Arial Narrow"/>
      <family val="2"/>
    </font>
    <font>
      <sz val="12"/>
      <color rgb="FF0000FF"/>
      <name val="Arial Narrow"/>
      <family val="2"/>
    </font>
    <font>
      <b/>
      <sz val="12"/>
      <color rgb="FF000000"/>
      <name val="Arial Narrow"/>
      <family val="2"/>
    </font>
    <font>
      <sz val="12"/>
      <color rgb="FF000000"/>
      <name val="Arial Narrow"/>
      <family val="2"/>
    </font>
  </fonts>
  <fills count="4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bgColor indexed="64"/>
      </patternFill>
    </fill>
    <fill>
      <patternFill patternType="solid">
        <fgColor theme="4" tint="0.39997558519241921"/>
        <bgColor indexed="64"/>
      </patternFill>
    </fill>
    <fill>
      <patternFill patternType="solid">
        <fgColor theme="7" tint="0.59999389629810485"/>
        <bgColor indexed="64"/>
      </patternFill>
    </fill>
    <fill>
      <patternFill patternType="solid">
        <fgColor theme="2" tint="-0.249977111117893"/>
        <bgColor indexed="64"/>
      </patternFill>
    </fill>
    <fill>
      <patternFill patternType="solid">
        <fgColor theme="0" tint="-4.9989318521683403E-2"/>
        <bgColor indexed="64"/>
      </patternFill>
    </fill>
    <fill>
      <patternFill patternType="solid">
        <fgColor rgb="FF002060"/>
        <bgColor indexed="64"/>
      </patternFill>
    </fill>
    <fill>
      <patternFill patternType="solid">
        <fgColor rgb="FFD3D3D3"/>
        <bgColor indexed="64"/>
      </patternFill>
    </fill>
    <fill>
      <patternFill patternType="solid">
        <fgColor rgb="FFA9A9A9"/>
        <bgColor indexed="64"/>
      </patternFill>
    </fill>
    <fill>
      <patternFill patternType="solid">
        <fgColor rgb="FF808080"/>
        <bgColor indexed="64"/>
      </patternFill>
    </fill>
    <fill>
      <patternFill patternType="solid">
        <fgColor theme="9" tint="0.39997558519241921"/>
        <bgColor indexed="64"/>
      </patternFill>
    </fill>
    <fill>
      <patternFill patternType="solid">
        <fgColor rgb="FF0070C0"/>
        <bgColor indexed="64"/>
      </patternFill>
    </fill>
    <fill>
      <patternFill patternType="solid">
        <fgColor theme="6" tint="0.79998168889431442"/>
        <bgColor indexed="64"/>
      </patternFill>
    </fill>
    <fill>
      <gradientFill degree="270">
        <stop position="0">
          <color theme="0"/>
        </stop>
        <stop position="1">
          <color theme="4" tint="0.80001220740379042"/>
        </stop>
      </gradientFill>
    </fill>
    <fill>
      <gradientFill degree="90">
        <stop position="0">
          <color theme="0"/>
        </stop>
        <stop position="1">
          <color theme="4" tint="0.80001220740379042"/>
        </stop>
      </gradientFill>
    </fill>
  </fills>
  <borders count="2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diagonal/>
    </border>
    <border>
      <left style="thin">
        <color indexed="64"/>
      </left>
      <right style="thin">
        <color indexed="64"/>
      </right>
      <top/>
      <bottom/>
      <diagonal/>
    </border>
  </borders>
  <cellStyleXfs count="228">
    <xf numFmtId="0" fontId="0" fillId="0" borderId="0"/>
    <xf numFmtId="166" fontId="1" fillId="0" borderId="0" applyFont="0" applyFill="0" applyBorder="0" applyAlignment="0" applyProtection="0"/>
    <xf numFmtId="0" fontId="2" fillId="0" borderId="1" applyNumberFormat="0" applyFill="0" applyAlignment="0" applyProtection="0"/>
    <xf numFmtId="0" fontId="3" fillId="0" borderId="2" applyNumberFormat="0" applyFill="0" applyAlignment="0" applyProtection="0"/>
    <xf numFmtId="0" fontId="4" fillId="0" borderId="3" applyNumberFormat="0" applyFill="0" applyAlignment="0" applyProtection="0"/>
    <xf numFmtId="0" fontId="4" fillId="0" borderId="0" applyNumberFormat="0" applyFill="0" applyBorder="0" applyAlignment="0" applyProtection="0"/>
    <xf numFmtId="0" fontId="5" fillId="2" borderId="0" applyNumberFormat="0" applyBorder="0" applyAlignment="0" applyProtection="0"/>
    <xf numFmtId="0" fontId="6" fillId="3" borderId="0" applyNumberFormat="0" applyBorder="0" applyAlignment="0" applyProtection="0"/>
    <xf numFmtId="0" fontId="7" fillId="4" borderId="0" applyNumberFormat="0" applyBorder="0" applyAlignment="0" applyProtection="0"/>
    <xf numFmtId="0" fontId="8" fillId="5" borderId="4" applyNumberFormat="0" applyAlignment="0" applyProtection="0"/>
    <xf numFmtId="0" fontId="9" fillId="6" borderId="5" applyNumberFormat="0" applyAlignment="0" applyProtection="0"/>
    <xf numFmtId="0" fontId="10" fillId="6" borderId="4" applyNumberFormat="0" applyAlignment="0" applyProtection="0"/>
    <xf numFmtId="0" fontId="11" fillId="0" borderId="6" applyNumberFormat="0" applyFill="0" applyAlignment="0" applyProtection="0"/>
    <xf numFmtId="0" fontId="12" fillId="7" borderId="7" applyNumberFormat="0" applyAlignment="0" applyProtection="0"/>
    <xf numFmtId="0" fontId="13" fillId="0" borderId="0" applyNumberFormat="0" applyFill="0" applyBorder="0" applyAlignment="0" applyProtection="0"/>
    <xf numFmtId="0" fontId="1" fillId="8" borderId="8" applyNumberFormat="0" applyFont="0" applyAlignment="0" applyProtection="0"/>
    <xf numFmtId="0" fontId="14" fillId="0" borderId="0" applyNumberFormat="0" applyFill="0" applyBorder="0" applyAlignment="0" applyProtection="0"/>
    <xf numFmtId="0" fontId="15" fillId="0" borderId="9" applyNumberFormat="0" applyFill="0" applyAlignment="0" applyProtection="0"/>
    <xf numFmtId="0" fontId="16"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6" fillId="12" borderId="0" applyNumberFormat="0" applyBorder="0" applyAlignment="0" applyProtection="0"/>
    <xf numFmtId="0" fontId="16"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6" fillId="16" borderId="0" applyNumberFormat="0" applyBorder="0" applyAlignment="0" applyProtection="0"/>
    <xf numFmtId="0" fontId="16"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6" fillId="20" borderId="0" applyNumberFormat="0" applyBorder="0" applyAlignment="0" applyProtection="0"/>
    <xf numFmtId="0" fontId="16"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6" fillId="24" borderId="0" applyNumberFormat="0" applyBorder="0" applyAlignment="0" applyProtection="0"/>
    <xf numFmtId="0" fontId="16"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6" fillId="28" borderId="0" applyNumberFormat="0" applyBorder="0" applyAlignment="0" applyProtection="0"/>
    <xf numFmtId="0" fontId="16"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6" fillId="32" borderId="0" applyNumberFormat="0" applyBorder="0" applyAlignment="0" applyProtection="0"/>
    <xf numFmtId="0" fontId="17" fillId="0" borderId="0" applyNumberFormat="0" applyFill="0" applyBorder="0" applyAlignment="0" applyProtection="0"/>
    <xf numFmtId="0" fontId="18" fillId="0" borderId="0"/>
    <xf numFmtId="170" fontId="19" fillId="0" borderId="0"/>
    <xf numFmtId="167" fontId="1" fillId="0" borderId="0" applyFont="0" applyFill="0" applyBorder="0" applyAlignment="0" applyProtection="0"/>
    <xf numFmtId="0" fontId="20" fillId="0" borderId="0"/>
    <xf numFmtId="0" fontId="20" fillId="0" borderId="0"/>
    <xf numFmtId="0" fontId="21" fillId="0" borderId="0"/>
    <xf numFmtId="0" fontId="20" fillId="0" borderId="0"/>
    <xf numFmtId="168" fontId="1" fillId="0" borderId="0" applyFont="0" applyFill="0" applyBorder="0" applyAlignment="0" applyProtection="0"/>
    <xf numFmtId="41" fontId="1" fillId="0" borderId="0" applyFont="0" applyFill="0" applyBorder="0" applyAlignment="0" applyProtection="0"/>
    <xf numFmtId="176" fontId="1" fillId="0" borderId="0" applyFont="0" applyFill="0" applyBorder="0" applyAlignment="0" applyProtection="0"/>
    <xf numFmtId="0" fontId="29" fillId="0" borderId="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9" fontId="1" fillId="0" borderId="0" applyFont="0" applyFill="0" applyBorder="0" applyAlignment="0" applyProtection="0"/>
    <xf numFmtId="0" fontId="36" fillId="0" borderId="0" applyNumberFormat="0" applyFill="0" applyBorder="0" applyAlignment="0" applyProtection="0"/>
    <xf numFmtId="0" fontId="20" fillId="0" borderId="0"/>
    <xf numFmtId="0" fontId="38" fillId="0" borderId="0" applyNumberForma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0" fontId="20" fillId="0" borderId="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165" fontId="1" fillId="0" borderId="0" applyFont="0" applyFill="0" applyBorder="0" applyAlignment="0" applyProtection="0"/>
    <xf numFmtId="0" fontId="20" fillId="0" borderId="0" applyNumberForma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166" fontId="1" fillId="0" borderId="0" applyFont="0" applyFill="0" applyBorder="0" applyAlignment="0" applyProtection="0"/>
    <xf numFmtId="41" fontId="20" fillId="0" borderId="0" applyFont="0" applyFill="0" applyBorder="0" applyAlignment="0" applyProtection="0"/>
    <xf numFmtId="43" fontId="1" fillId="0" borderId="0" applyFont="0" applyFill="0" applyBorder="0" applyAlignment="0" applyProtection="0"/>
    <xf numFmtId="0" fontId="39" fillId="0" borderId="0" applyFont="0" applyFill="0" applyBorder="0" applyAlignment="0" applyProtection="0"/>
    <xf numFmtId="43" fontId="20" fillId="0" borderId="0" applyFont="0" applyFill="0" applyBorder="0" applyAlignment="0" applyProtection="0"/>
    <xf numFmtId="0" fontId="20" fillId="0" borderId="0" applyFont="0" applyFill="0" applyBorder="0" applyAlignment="0" applyProtection="0"/>
    <xf numFmtId="0" fontId="20" fillId="0" borderId="0"/>
    <xf numFmtId="0" fontId="20" fillId="0" borderId="0"/>
    <xf numFmtId="166" fontId="1" fillId="0" borderId="0" applyFont="0" applyFill="0" applyBorder="0" applyAlignment="0" applyProtection="0"/>
    <xf numFmtId="9" fontId="20" fillId="0" borderId="0" applyFont="0" applyFill="0" applyBorder="0" applyAlignment="0" applyProtection="0"/>
    <xf numFmtId="0" fontId="1" fillId="0" borderId="0"/>
    <xf numFmtId="166" fontId="1" fillId="0" borderId="0" applyFont="0" applyFill="0" applyBorder="0" applyAlignment="0" applyProtection="0"/>
    <xf numFmtId="166" fontId="18"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37" fillId="0" borderId="0" applyFont="0" applyFill="0" applyBorder="0" applyAlignment="0" applyProtection="0"/>
    <xf numFmtId="0" fontId="20" fillId="0" borderId="0"/>
    <xf numFmtId="0" fontId="1" fillId="0" borderId="0"/>
    <xf numFmtId="166" fontId="1" fillId="0" borderId="0" applyFont="0" applyFill="0" applyBorder="0" applyAlignment="0" applyProtection="0"/>
    <xf numFmtId="183" fontId="20" fillId="0" borderId="0" applyFont="0" applyFill="0" applyBorder="0" applyAlignment="0" applyProtection="0"/>
    <xf numFmtId="43" fontId="1" fillId="0" borderId="0" applyFont="0" applyFill="0" applyBorder="0" applyAlignment="0" applyProtection="0"/>
    <xf numFmtId="0" fontId="40" fillId="0" borderId="0"/>
    <xf numFmtId="0" fontId="20" fillId="0" borderId="0"/>
    <xf numFmtId="41" fontId="1" fillId="0" borderId="0" applyFont="0" applyFill="0" applyBorder="0" applyAlignment="0" applyProtection="0"/>
    <xf numFmtId="166"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20"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37"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82"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8"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166" fontId="1" fillId="0" borderId="0" applyFont="0" applyFill="0" applyBorder="0" applyAlignment="0" applyProtection="0"/>
    <xf numFmtId="165"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82" fontId="1" fillId="0" borderId="0" applyFont="0" applyFill="0" applyBorder="0" applyAlignment="0" applyProtection="0"/>
    <xf numFmtId="165" fontId="1" fillId="0" borderId="0" applyFont="0" applyFill="0" applyBorder="0" applyAlignment="0" applyProtection="0"/>
    <xf numFmtId="166" fontId="1" fillId="0" borderId="0" applyFont="0" applyFill="0" applyBorder="0" applyAlignment="0" applyProtection="0"/>
    <xf numFmtId="182"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20"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1" fontId="1" fillId="0" borderId="0" applyFont="0" applyFill="0" applyBorder="0" applyAlignment="0" applyProtection="0"/>
    <xf numFmtId="43" fontId="37"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20"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37"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166"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20"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3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166" fontId="1" fillId="0" borderId="0" applyFont="0" applyFill="0" applyBorder="0" applyAlignment="0" applyProtection="0"/>
    <xf numFmtId="43" fontId="1" fillId="0" borderId="0" applyFont="0" applyFill="0" applyBorder="0" applyAlignment="0" applyProtection="0"/>
    <xf numFmtId="41" fontId="20"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1" fontId="1" fillId="0" borderId="0" applyFont="0" applyFill="0" applyBorder="0" applyAlignment="0" applyProtection="0"/>
    <xf numFmtId="43" fontId="37"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20"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37"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cellStyleXfs>
  <cellXfs count="434">
    <xf numFmtId="0" fontId="0" fillId="0" borderId="0" xfId="0"/>
    <xf numFmtId="0" fontId="24" fillId="42" borderId="10" xfId="0" applyFont="1" applyFill="1" applyBorder="1" applyAlignment="1">
      <alignment horizontal="center" vertical="center" wrapText="1"/>
    </xf>
    <xf numFmtId="0" fontId="24" fillId="34" borderId="10" xfId="0" applyFont="1" applyFill="1" applyBorder="1" applyAlignment="1">
      <alignment horizontal="center" vertical="center" wrapText="1"/>
    </xf>
    <xf numFmtId="166" fontId="34" fillId="38" borderId="10" xfId="1" applyFont="1" applyFill="1" applyBorder="1" applyAlignment="1">
      <alignment horizontal="center" vertical="center" wrapText="1"/>
    </xf>
    <xf numFmtId="14" fontId="34" fillId="38" borderId="10" xfId="1" applyNumberFormat="1" applyFont="1" applyFill="1" applyBorder="1" applyAlignment="1">
      <alignment horizontal="center" vertical="center" wrapText="1"/>
    </xf>
    <xf numFmtId="178" fontId="27" fillId="0" borderId="10" xfId="51" applyNumberFormat="1" applyFont="1" applyFill="1" applyBorder="1"/>
    <xf numFmtId="178" fontId="27" fillId="0" borderId="0" xfId="51" applyNumberFormat="1" applyFont="1" applyFill="1"/>
    <xf numFmtId="178" fontId="27" fillId="0" borderId="10" xfId="51" applyNumberFormat="1" applyFont="1" applyFill="1" applyBorder="1" applyAlignment="1">
      <alignment wrapText="1"/>
    </xf>
    <xf numFmtId="0" fontId="20" fillId="0" borderId="0" xfId="59"/>
    <xf numFmtId="1" fontId="20" fillId="0" borderId="0" xfId="59" applyNumberFormat="1"/>
    <xf numFmtId="0" fontId="32" fillId="41" borderId="0" xfId="0" applyFont="1" applyFill="1" applyAlignment="1">
      <alignment horizontal="center" wrapText="1"/>
    </xf>
    <xf numFmtId="0" fontId="27" fillId="0" borderId="0" xfId="0" applyFont="1"/>
    <xf numFmtId="0" fontId="27" fillId="0" borderId="0" xfId="0" applyFont="1" applyAlignment="1">
      <alignment horizontal="left"/>
    </xf>
    <xf numFmtId="0" fontId="27" fillId="0" borderId="0" xfId="0" applyFont="1" applyAlignment="1">
      <alignment horizontal="center"/>
    </xf>
    <xf numFmtId="0" fontId="28" fillId="34" borderId="10" xfId="0" applyFont="1" applyFill="1" applyBorder="1" applyAlignment="1">
      <alignment horizontal="center"/>
    </xf>
    <xf numFmtId="0" fontId="27" fillId="0" borderId="10" xfId="0" applyFont="1" applyBorder="1"/>
    <xf numFmtId="0" fontId="27" fillId="0" borderId="10" xfId="0" applyFont="1" applyBorder="1" applyAlignment="1">
      <alignment horizontal="center"/>
    </xf>
    <xf numFmtId="0" fontId="28" fillId="0" borderId="0" xfId="0" applyFont="1" applyAlignment="1">
      <alignment horizontal="center"/>
    </xf>
    <xf numFmtId="0" fontId="28" fillId="34" borderId="13" xfId="0" applyFont="1" applyFill="1" applyBorder="1" applyAlignment="1">
      <alignment horizontal="center"/>
    </xf>
    <xf numFmtId="0" fontId="34" fillId="38" borderId="10" xfId="0" applyFont="1" applyFill="1" applyBorder="1" applyAlignment="1">
      <alignment horizontal="center" vertical="center" wrapText="1"/>
    </xf>
    <xf numFmtId="0" fontId="42" fillId="0" borderId="0" xfId="0" applyFont="1" applyAlignment="1">
      <alignment vertical="center"/>
    </xf>
    <xf numFmtId="0" fontId="44" fillId="44" borderId="0" xfId="0" applyFont="1" applyFill="1"/>
    <xf numFmtId="0" fontId="45" fillId="44" borderId="0" xfId="0" applyFont="1" applyFill="1" applyAlignment="1">
      <alignment horizontal="center"/>
    </xf>
    <xf numFmtId="0" fontId="43" fillId="44" borderId="0" xfId="0" applyFont="1" applyFill="1"/>
    <xf numFmtId="0" fontId="46" fillId="0" borderId="0" xfId="0" applyFont="1"/>
    <xf numFmtId="0" fontId="48" fillId="43" borderId="0" xfId="0" applyFont="1" applyFill="1" applyAlignment="1">
      <alignment vertical="center"/>
    </xf>
    <xf numFmtId="0" fontId="49" fillId="0" borderId="0" xfId="0" applyFont="1" applyFill="1"/>
    <xf numFmtId="0" fontId="50" fillId="0" borderId="0" xfId="0" applyFont="1"/>
    <xf numFmtId="0" fontId="51" fillId="0" borderId="0" xfId="0" applyFont="1"/>
    <xf numFmtId="0" fontId="53" fillId="44" borderId="0" xfId="0" applyFont="1" applyFill="1"/>
    <xf numFmtId="0" fontId="54" fillId="44" borderId="0" xfId="0" applyFont="1" applyFill="1" applyAlignment="1">
      <alignment horizontal="center"/>
    </xf>
    <xf numFmtId="0" fontId="55" fillId="44" borderId="0" xfId="0" applyFont="1" applyFill="1"/>
    <xf numFmtId="0" fontId="56" fillId="44" borderId="0" xfId="0" applyFont="1" applyFill="1"/>
    <xf numFmtId="0" fontId="57" fillId="44" borderId="0" xfId="58" applyFont="1" applyFill="1" applyBorder="1" applyAlignment="1">
      <alignment horizontal="center"/>
    </xf>
    <xf numFmtId="0" fontId="58" fillId="44" borderId="0" xfId="58" quotePrefix="1" applyFont="1" applyFill="1"/>
    <xf numFmtId="0" fontId="53" fillId="0" borderId="0" xfId="0" applyFont="1" applyFill="1"/>
    <xf numFmtId="0" fontId="53" fillId="44" borderId="0" xfId="0" applyFont="1" applyFill="1" applyAlignment="1">
      <alignment horizontal="center"/>
    </xf>
    <xf numFmtId="0" fontId="57" fillId="44" borderId="0" xfId="58" quotePrefix="1" applyFont="1" applyFill="1" applyBorder="1" applyAlignment="1">
      <alignment horizontal="center"/>
    </xf>
    <xf numFmtId="0" fontId="59" fillId="44" borderId="0" xfId="0" applyFont="1" applyFill="1"/>
    <xf numFmtId="0" fontId="60" fillId="44" borderId="0" xfId="0" applyFont="1" applyFill="1" applyAlignment="1">
      <alignment horizontal="center"/>
    </xf>
    <xf numFmtId="0" fontId="55" fillId="0" borderId="0" xfId="0" applyFont="1"/>
    <xf numFmtId="0" fontId="52" fillId="0" borderId="0" xfId="0" applyFont="1" applyAlignment="1">
      <alignment horizontal="center"/>
    </xf>
    <xf numFmtId="0" fontId="62" fillId="0" borderId="0" xfId="0" applyFont="1"/>
    <xf numFmtId="0" fontId="63" fillId="0" borderId="0" xfId="0" applyFont="1" applyFill="1" applyBorder="1" applyAlignment="1">
      <alignment horizontal="left" vertical="center"/>
    </xf>
    <xf numFmtId="0" fontId="46" fillId="0" borderId="0" xfId="0" applyFont="1" applyBorder="1"/>
    <xf numFmtId="0" fontId="46" fillId="44" borderId="0" xfId="0" applyFont="1" applyFill="1" applyBorder="1"/>
    <xf numFmtId="172" fontId="46" fillId="44" borderId="0" xfId="1" applyNumberFormat="1" applyFont="1" applyFill="1" applyBorder="1"/>
    <xf numFmtId="172" fontId="63" fillId="44" borderId="0" xfId="1" applyNumberFormat="1" applyFont="1" applyFill="1" applyBorder="1"/>
    <xf numFmtId="169" fontId="44" fillId="0" borderId="0" xfId="0" applyNumberFormat="1" applyFont="1"/>
    <xf numFmtId="172" fontId="46" fillId="44" borderId="0" xfId="0" applyNumberFormat="1" applyFont="1" applyFill="1" applyBorder="1"/>
    <xf numFmtId="172" fontId="63" fillId="44" borderId="0" xfId="0" applyNumberFormat="1" applyFont="1" applyFill="1" applyBorder="1"/>
    <xf numFmtId="166" fontId="46" fillId="0" borderId="0" xfId="0" applyNumberFormat="1" applyFont="1"/>
    <xf numFmtId="179" fontId="46" fillId="0" borderId="0" xfId="0" applyNumberFormat="1" applyFont="1"/>
    <xf numFmtId="180" fontId="46" fillId="0" borderId="0" xfId="0" applyNumberFormat="1" applyFont="1"/>
    <xf numFmtId="0" fontId="63" fillId="0" borderId="0" xfId="0" applyFont="1" applyBorder="1" applyAlignment="1">
      <alignment horizontal="left" wrapText="1" indent="1"/>
    </xf>
    <xf numFmtId="172" fontId="63" fillId="0" borderId="0" xfId="0" applyNumberFormat="1" applyFont="1" applyBorder="1" applyAlignment="1">
      <alignment vertical="center"/>
    </xf>
    <xf numFmtId="0" fontId="66" fillId="0" borderId="0" xfId="0" applyFont="1"/>
    <xf numFmtId="0" fontId="46" fillId="0" borderId="0" xfId="0" applyFont="1" applyAlignment="1">
      <alignment wrapText="1"/>
    </xf>
    <xf numFmtId="0" fontId="63" fillId="0" borderId="0" xfId="0" applyFont="1" applyAlignment="1">
      <alignment horizontal="center"/>
    </xf>
    <xf numFmtId="0" fontId="46" fillId="0" borderId="0" xfId="0" applyFont="1" applyAlignment="1">
      <alignment horizontal="center"/>
    </xf>
    <xf numFmtId="0" fontId="47" fillId="0" borderId="0" xfId="58" applyFont="1" applyFill="1" applyAlignment="1">
      <alignment horizontal="center"/>
    </xf>
    <xf numFmtId="169" fontId="46" fillId="0" borderId="0" xfId="0" applyNumberFormat="1" applyFont="1"/>
    <xf numFmtId="0" fontId="43" fillId="0" borderId="0" xfId="49" quotePrefix="1" applyFont="1" applyFill="1" applyAlignment="1"/>
    <xf numFmtId="0" fontId="46" fillId="45" borderId="0" xfId="0" applyFont="1" applyFill="1"/>
    <xf numFmtId="0" fontId="46" fillId="45" borderId="0" xfId="0" applyFont="1" applyFill="1" applyAlignment="1">
      <alignment horizontal="center"/>
    </xf>
    <xf numFmtId="0" fontId="46" fillId="46" borderId="0" xfId="0" applyFont="1" applyFill="1"/>
    <xf numFmtId="0" fontId="46" fillId="46" borderId="0" xfId="0" applyFont="1" applyFill="1" applyAlignment="1">
      <alignment horizontal="center"/>
    </xf>
    <xf numFmtId="0" fontId="63" fillId="0" borderId="0" xfId="0" applyFont="1" applyFill="1" applyBorder="1" applyAlignment="1">
      <alignment vertical="center"/>
    </xf>
    <xf numFmtId="0" fontId="63" fillId="44" borderId="0" xfId="0" applyFont="1" applyFill="1" applyBorder="1" applyAlignment="1"/>
    <xf numFmtId="0" fontId="46" fillId="44" borderId="16" xfId="0" applyFont="1" applyFill="1" applyBorder="1" applyAlignment="1">
      <alignment horizontal="left" indent="1"/>
    </xf>
    <xf numFmtId="0" fontId="63" fillId="44" borderId="16" xfId="0" applyFont="1" applyFill="1" applyBorder="1" applyAlignment="1">
      <alignment horizontal="left" indent="1"/>
    </xf>
    <xf numFmtId="0" fontId="63" fillId="44" borderId="17" xfId="0" applyFont="1" applyFill="1" applyBorder="1" applyAlignment="1">
      <alignment horizontal="left" vertical="center" indent="1"/>
    </xf>
    <xf numFmtId="173" fontId="46" fillId="44" borderId="15" xfId="1" applyNumberFormat="1" applyFont="1" applyFill="1" applyBorder="1" applyAlignment="1">
      <alignment vertical="center"/>
    </xf>
    <xf numFmtId="175" fontId="65" fillId="43" borderId="13" xfId="0" applyNumberFormat="1" applyFont="1" applyFill="1" applyBorder="1" applyAlignment="1">
      <alignment horizontal="center" vertical="center" wrapText="1"/>
    </xf>
    <xf numFmtId="171" fontId="46" fillId="44" borderId="24" xfId="1" applyNumberFormat="1" applyFont="1" applyFill="1" applyBorder="1" applyAlignment="1">
      <alignment horizontal="left" vertical="center" indent="1"/>
    </xf>
    <xf numFmtId="171" fontId="63" fillId="44" borderId="24" xfId="1" applyNumberFormat="1" applyFont="1" applyFill="1" applyBorder="1" applyAlignment="1">
      <alignment horizontal="left" vertical="center" indent="1"/>
    </xf>
    <xf numFmtId="171" fontId="63" fillId="44" borderId="24" xfId="1" applyNumberFormat="1" applyFont="1" applyFill="1" applyBorder="1" applyAlignment="1">
      <alignment horizontal="left" indent="1"/>
    </xf>
    <xf numFmtId="171" fontId="46" fillId="44" borderId="24" xfId="1" applyNumberFormat="1" applyFont="1" applyFill="1" applyBorder="1" applyAlignment="1">
      <alignment horizontal="left" wrapText="1" indent="1"/>
    </xf>
    <xf numFmtId="166" fontId="46" fillId="44" borderId="24" xfId="1" applyFont="1" applyFill="1" applyBorder="1" applyAlignment="1">
      <alignment horizontal="left" wrapText="1" indent="1"/>
    </xf>
    <xf numFmtId="185" fontId="63" fillId="44" borderId="24" xfId="1" applyNumberFormat="1" applyFont="1" applyFill="1" applyBorder="1" applyAlignment="1">
      <alignment horizontal="left" vertical="center" indent="1"/>
    </xf>
    <xf numFmtId="185" fontId="63" fillId="44" borderId="14" xfId="1" applyNumberFormat="1" applyFont="1" applyFill="1" applyBorder="1" applyAlignment="1">
      <alignment horizontal="left" vertical="center" indent="1"/>
    </xf>
    <xf numFmtId="14" fontId="32" fillId="41" borderId="0" xfId="0" applyNumberFormat="1" applyFont="1" applyFill="1" applyAlignment="1">
      <alignment horizontal="center" wrapText="1"/>
    </xf>
    <xf numFmtId="0" fontId="0" fillId="0" borderId="0" xfId="0" applyAlignment="1">
      <alignment vertical="center"/>
    </xf>
    <xf numFmtId="0" fontId="67" fillId="0" borderId="0" xfId="0" applyFont="1" applyAlignment="1"/>
    <xf numFmtId="0" fontId="0" fillId="0" borderId="0" xfId="0" applyAlignment="1"/>
    <xf numFmtId="0" fontId="32" fillId="40" borderId="0" xfId="0" applyFont="1" applyFill="1" applyAlignment="1"/>
    <xf numFmtId="0" fontId="20" fillId="0" borderId="0" xfId="59" applyAlignment="1"/>
    <xf numFmtId="178" fontId="20" fillId="0" borderId="0" xfId="51" applyNumberFormat="1" applyFont="1" applyAlignment="1"/>
    <xf numFmtId="166" fontId="20" fillId="0" borderId="0" xfId="1" applyFont="1" applyFill="1" applyAlignment="1"/>
    <xf numFmtId="0" fontId="31" fillId="39" borderId="0" xfId="0" applyNumberFormat="1" applyFont="1" applyFill="1" applyBorder="1" applyAlignment="1" applyProtection="1"/>
    <xf numFmtId="4" fontId="31" fillId="39" borderId="0" xfId="0" applyNumberFormat="1" applyFont="1" applyFill="1" applyBorder="1" applyAlignment="1" applyProtection="1"/>
    <xf numFmtId="0" fontId="69" fillId="0" borderId="0" xfId="0" applyFont="1" applyFill="1" applyAlignment="1">
      <alignment horizontal="center" wrapText="1"/>
    </xf>
    <xf numFmtId="0" fontId="13" fillId="0" borderId="0" xfId="0" applyFont="1" applyFill="1" applyAlignment="1"/>
    <xf numFmtId="0" fontId="70" fillId="0" borderId="0" xfId="0" applyFont="1" applyFill="1" applyAlignment="1">
      <alignment horizontal="center" wrapText="1"/>
    </xf>
    <xf numFmtId="4" fontId="69" fillId="0" borderId="0" xfId="59" applyNumberFormat="1" applyFont="1" applyAlignment="1"/>
    <xf numFmtId="0" fontId="68" fillId="0" borderId="0" xfId="0" applyFont="1" applyFill="1" applyAlignment="1"/>
    <xf numFmtId="0" fontId="68" fillId="0" borderId="0" xfId="0" applyFont="1" applyFill="1"/>
    <xf numFmtId="4" fontId="68" fillId="0" borderId="0" xfId="0" applyNumberFormat="1" applyFont="1" applyFill="1" applyAlignment="1"/>
    <xf numFmtId="178" fontId="68" fillId="0" borderId="0" xfId="51" applyNumberFormat="1" applyFont="1" applyFill="1" applyAlignment="1"/>
    <xf numFmtId="0" fontId="22" fillId="0" borderId="0" xfId="59" applyFont="1" applyFill="1" applyAlignment="1"/>
    <xf numFmtId="0" fontId="26" fillId="0" borderId="0" xfId="0" applyFont="1" applyFill="1" applyAlignment="1"/>
    <xf numFmtId="0" fontId="26" fillId="0" borderId="0" xfId="0" applyFont="1" applyFill="1"/>
    <xf numFmtId="4" fontId="26" fillId="0" borderId="0" xfId="0" applyNumberFormat="1" applyFont="1" applyFill="1" applyAlignment="1"/>
    <xf numFmtId="178" fontId="26" fillId="0" borderId="0" xfId="51" applyNumberFormat="1" applyFont="1" applyFill="1" applyAlignment="1"/>
    <xf numFmtId="0" fontId="20" fillId="0" borderId="0" xfId="59" applyFill="1" applyAlignment="1"/>
    <xf numFmtId="0" fontId="20" fillId="0" borderId="0" xfId="59" applyFont="1" applyFill="1" applyAlignment="1"/>
    <xf numFmtId="0" fontId="71" fillId="37" borderId="13" xfId="0" applyFont="1" applyFill="1" applyBorder="1"/>
    <xf numFmtId="0" fontId="71" fillId="37" borderId="14" xfId="0" applyFont="1" applyFill="1" applyBorder="1"/>
    <xf numFmtId="0" fontId="27" fillId="0" borderId="10" xfId="0" applyFont="1" applyFill="1" applyBorder="1"/>
    <xf numFmtId="0" fontId="27" fillId="0" borderId="10" xfId="0" applyFont="1" applyFill="1" applyBorder="1" applyAlignment="1">
      <alignment horizontal="center" wrapText="1"/>
    </xf>
    <xf numFmtId="0" fontId="27" fillId="0" borderId="0" xfId="0" applyFont="1" applyFill="1"/>
    <xf numFmtId="14" fontId="28" fillId="34" borderId="10" xfId="0" applyNumberFormat="1" applyFont="1" applyFill="1" applyBorder="1" applyAlignment="1">
      <alignment horizontal="center"/>
    </xf>
    <xf numFmtId="0" fontId="27" fillId="0" borderId="10" xfId="0" applyFont="1" applyFill="1" applyBorder="1" applyAlignment="1">
      <alignment horizontal="left"/>
    </xf>
    <xf numFmtId="0" fontId="63" fillId="45" borderId="0" xfId="0" applyFont="1" applyFill="1" applyAlignment="1">
      <alignment horizontal="center"/>
    </xf>
    <xf numFmtId="0" fontId="63" fillId="46" borderId="0" xfId="0" applyFont="1" applyFill="1" applyAlignment="1">
      <alignment horizontal="center"/>
    </xf>
    <xf numFmtId="0" fontId="63" fillId="0" borderId="0" xfId="0" applyFont="1"/>
    <xf numFmtId="0" fontId="63" fillId="44" borderId="0" xfId="0" applyFont="1" applyFill="1" applyBorder="1"/>
    <xf numFmtId="173" fontId="63" fillId="44" borderId="15" xfId="1" applyNumberFormat="1" applyFont="1" applyFill="1" applyBorder="1" applyAlignment="1">
      <alignment vertical="center"/>
    </xf>
    <xf numFmtId="0" fontId="25" fillId="0" borderId="10" xfId="0" applyFont="1" applyBorder="1"/>
    <xf numFmtId="166" fontId="27" fillId="0" borderId="0" xfId="0" applyNumberFormat="1" applyFont="1"/>
    <xf numFmtId="4" fontId="22" fillId="0" borderId="0" xfId="59" applyNumberFormat="1" applyFont="1" applyFill="1" applyAlignment="1"/>
    <xf numFmtId="4" fontId="20" fillId="0" borderId="0" xfId="59" applyNumberFormat="1" applyFill="1" applyAlignment="1"/>
    <xf numFmtId="170" fontId="43" fillId="33" borderId="0" xfId="44" applyNumberFormat="1" applyFont="1" applyFill="1" applyBorder="1" applyAlignment="1" applyProtection="1"/>
    <xf numFmtId="0" fontId="63" fillId="0" borderId="0" xfId="0" applyFont="1" applyAlignment="1">
      <alignment horizontal="center" wrapText="1"/>
    </xf>
    <xf numFmtId="0" fontId="63" fillId="0" borderId="0" xfId="0" applyFont="1" applyAlignment="1">
      <alignment horizontal="left"/>
    </xf>
    <xf numFmtId="0" fontId="41" fillId="43" borderId="0" xfId="0" applyFont="1" applyFill="1" applyBorder="1"/>
    <xf numFmtId="0" fontId="63" fillId="0" borderId="0" xfId="0" applyFont="1" applyBorder="1" applyAlignment="1">
      <alignment horizontal="center"/>
    </xf>
    <xf numFmtId="0" fontId="46" fillId="0" borderId="0" xfId="0" applyFont="1" applyFill="1"/>
    <xf numFmtId="0" fontId="41" fillId="44" borderId="0" xfId="0" applyFont="1" applyFill="1" applyBorder="1"/>
    <xf numFmtId="0" fontId="63" fillId="0" borderId="0" xfId="0" applyFont="1" applyFill="1" applyBorder="1" applyAlignment="1">
      <alignment horizontal="center"/>
    </xf>
    <xf numFmtId="0" fontId="46" fillId="0" borderId="0" xfId="0" applyFont="1" applyFill="1" applyBorder="1"/>
    <xf numFmtId="0" fontId="72" fillId="0" borderId="16" xfId="0" applyFont="1" applyFill="1" applyBorder="1"/>
    <xf numFmtId="3" fontId="46" fillId="0" borderId="0" xfId="0" applyNumberFormat="1" applyFont="1"/>
    <xf numFmtId="3" fontId="46" fillId="0" borderId="0" xfId="0" applyNumberFormat="1" applyFont="1" applyBorder="1"/>
    <xf numFmtId="0" fontId="73" fillId="44" borderId="0" xfId="0" applyFont="1" applyFill="1" applyBorder="1"/>
    <xf numFmtId="167" fontId="46" fillId="0" borderId="0" xfId="0" applyNumberFormat="1" applyFont="1" applyBorder="1"/>
    <xf numFmtId="49" fontId="46" fillId="44" borderId="0" xfId="0" applyNumberFormat="1" applyFont="1" applyFill="1" applyBorder="1"/>
    <xf numFmtId="0" fontId="63" fillId="0" borderId="0" xfId="0" applyFont="1" applyBorder="1"/>
    <xf numFmtId="167" fontId="63" fillId="0" borderId="0" xfId="0" applyNumberFormat="1" applyFont="1" applyBorder="1"/>
    <xf numFmtId="0" fontId="74" fillId="0" borderId="16" xfId="0" applyFont="1" applyFill="1" applyBorder="1"/>
    <xf numFmtId="0" fontId="75" fillId="44" borderId="0" xfId="0" applyFont="1" applyFill="1" applyBorder="1"/>
    <xf numFmtId="0" fontId="66" fillId="0" borderId="16" xfId="0" quotePrefix="1" applyFont="1" applyFill="1" applyBorder="1"/>
    <xf numFmtId="49" fontId="46" fillId="44" borderId="0" xfId="0" quotePrefix="1" applyNumberFormat="1" applyFont="1" applyFill="1" applyBorder="1"/>
    <xf numFmtId="0" fontId="46" fillId="44" borderId="0" xfId="0" quotePrefix="1" applyFont="1" applyFill="1" applyBorder="1"/>
    <xf numFmtId="41" fontId="46" fillId="0" borderId="0" xfId="51" applyFont="1"/>
    <xf numFmtId="169" fontId="46" fillId="0" borderId="0" xfId="1" applyNumberFormat="1" applyFont="1" applyBorder="1"/>
    <xf numFmtId="0" fontId="46" fillId="0" borderId="0" xfId="0" applyFont="1" applyFill="1" applyAlignment="1"/>
    <xf numFmtId="167" fontId="46" fillId="0" borderId="0" xfId="0" applyNumberFormat="1" applyFont="1"/>
    <xf numFmtId="0" fontId="46" fillId="0" borderId="0" xfId="0" applyFont="1" applyAlignment="1"/>
    <xf numFmtId="0" fontId="46" fillId="0" borderId="0" xfId="0" applyFont="1" applyBorder="1" applyAlignment="1"/>
    <xf numFmtId="0" fontId="46" fillId="0" borderId="0" xfId="0" applyFont="1" applyAlignment="1">
      <alignment vertical="center"/>
    </xf>
    <xf numFmtId="173" fontId="46" fillId="0" borderId="0" xfId="0" applyNumberFormat="1" applyFont="1"/>
    <xf numFmtId="0" fontId="46" fillId="0" borderId="0" xfId="0" applyFont="1" applyBorder="1" applyAlignment="1">
      <alignment wrapText="1"/>
    </xf>
    <xf numFmtId="0" fontId="44" fillId="0" borderId="0" xfId="49" applyFont="1"/>
    <xf numFmtId="49" fontId="63" fillId="44" borderId="0" xfId="0" applyNumberFormat="1" applyFont="1" applyFill="1" applyBorder="1"/>
    <xf numFmtId="0" fontId="65" fillId="43" borderId="0" xfId="0" applyFont="1" applyFill="1" applyBorder="1"/>
    <xf numFmtId="49" fontId="63" fillId="44" borderId="0" xfId="0" quotePrefix="1" applyNumberFormat="1" applyFont="1" applyFill="1" applyBorder="1"/>
    <xf numFmtId="0" fontId="65" fillId="43" borderId="23" xfId="0" applyFont="1" applyFill="1" applyBorder="1" applyAlignment="1">
      <alignment horizontal="center" vertical="center"/>
    </xf>
    <xf numFmtId="0" fontId="41" fillId="43" borderId="21" xfId="0" applyFont="1" applyFill="1" applyBorder="1"/>
    <xf numFmtId="0" fontId="65" fillId="44" borderId="16" xfId="0" applyFont="1" applyFill="1" applyBorder="1" applyAlignment="1">
      <alignment horizontal="center" vertical="center"/>
    </xf>
    <xf numFmtId="0" fontId="46" fillId="44" borderId="16" xfId="0" applyFont="1" applyFill="1" applyBorder="1"/>
    <xf numFmtId="49" fontId="46" fillId="44" borderId="16" xfId="0" applyNumberFormat="1" applyFont="1" applyFill="1" applyBorder="1"/>
    <xf numFmtId="0" fontId="63" fillId="44" borderId="16" xfId="0" applyFont="1" applyFill="1" applyBorder="1"/>
    <xf numFmtId="0" fontId="65" fillId="43" borderId="16" xfId="0" applyFont="1" applyFill="1" applyBorder="1" applyAlignment="1">
      <alignment horizontal="center" vertical="center"/>
    </xf>
    <xf numFmtId="49" fontId="46" fillId="44" borderId="16" xfId="0" quotePrefix="1" applyNumberFormat="1" applyFont="1" applyFill="1" applyBorder="1"/>
    <xf numFmtId="0" fontId="63" fillId="44" borderId="17" xfId="0" applyFont="1" applyFill="1" applyBorder="1"/>
    <xf numFmtId="0" fontId="63" fillId="44" borderId="15" xfId="0" applyFont="1" applyFill="1" applyBorder="1"/>
    <xf numFmtId="171" fontId="65" fillId="44" borderId="24" xfId="1" applyNumberFormat="1" applyFont="1" applyFill="1" applyBorder="1" applyAlignment="1">
      <alignment horizontal="center" vertical="center" wrapText="1"/>
    </xf>
    <xf numFmtId="171" fontId="46" fillId="44" borderId="24" xfId="1" applyNumberFormat="1" applyFont="1" applyFill="1" applyBorder="1" applyAlignment="1"/>
    <xf numFmtId="171" fontId="63" fillId="44" borderId="24" xfId="1" applyNumberFormat="1" applyFont="1" applyFill="1" applyBorder="1" applyAlignment="1"/>
    <xf numFmtId="171" fontId="65" fillId="43" borderId="24" xfId="1" applyNumberFormat="1" applyFont="1" applyFill="1" applyBorder="1" applyAlignment="1">
      <alignment horizontal="center" vertical="center"/>
    </xf>
    <xf numFmtId="171" fontId="63" fillId="44" borderId="14" xfId="1" applyNumberFormat="1" applyFont="1" applyFill="1" applyBorder="1" applyAlignment="1"/>
    <xf numFmtId="0" fontId="46" fillId="0" borderId="0" xfId="0" applyFont="1" applyFill="1" applyBorder="1" applyAlignment="1">
      <alignment vertical="center"/>
    </xf>
    <xf numFmtId="0" fontId="63" fillId="44" borderId="0" xfId="0" applyFont="1" applyFill="1" applyBorder="1" applyAlignment="1">
      <alignment vertical="center" wrapText="1"/>
    </xf>
    <xf numFmtId="173" fontId="46" fillId="0" borderId="0" xfId="0" applyNumberFormat="1" applyFont="1" applyAlignment="1">
      <alignment vertical="center"/>
    </xf>
    <xf numFmtId="0" fontId="46" fillId="0" borderId="0" xfId="0" applyFont="1" applyFill="1" applyAlignment="1">
      <alignment vertical="center"/>
    </xf>
    <xf numFmtId="41" fontId="46" fillId="0" borderId="0" xfId="51" applyFont="1" applyFill="1" applyAlignment="1">
      <alignment vertical="center"/>
    </xf>
    <xf numFmtId="0" fontId="46" fillId="44" borderId="0" xfId="0" applyFont="1" applyFill="1" applyBorder="1" applyAlignment="1">
      <alignment vertical="center" wrapText="1"/>
    </xf>
    <xf numFmtId="173" fontId="46" fillId="0" borderId="0" xfId="0" applyNumberFormat="1" applyFont="1" applyFill="1" applyAlignment="1">
      <alignment vertical="center"/>
    </xf>
    <xf numFmtId="0" fontId="65" fillId="43" borderId="10" xfId="0" applyFont="1" applyFill="1" applyBorder="1" applyAlignment="1">
      <alignment horizontal="center" vertical="center" wrapText="1"/>
    </xf>
    <xf numFmtId="0" fontId="75" fillId="37" borderId="10" xfId="0" applyFont="1" applyFill="1" applyBorder="1" applyAlignment="1">
      <alignment horizontal="center" vertical="center" wrapText="1"/>
    </xf>
    <xf numFmtId="0" fontId="63" fillId="44" borderId="10" xfId="0" applyFont="1" applyFill="1" applyBorder="1" applyAlignment="1">
      <alignment vertical="center" wrapText="1"/>
    </xf>
    <xf numFmtId="178" fontId="63" fillId="44" borderId="10" xfId="51" applyNumberFormat="1" applyFont="1" applyFill="1" applyBorder="1" applyAlignment="1">
      <alignment horizontal="left" vertical="center" wrapText="1"/>
    </xf>
    <xf numFmtId="3" fontId="46" fillId="0" borderId="0" xfId="0" applyNumberFormat="1" applyFont="1" applyAlignment="1">
      <alignment vertical="center"/>
    </xf>
    <xf numFmtId="166" fontId="63" fillId="37" borderId="10" xfId="1" applyFont="1" applyFill="1" applyBorder="1" applyAlignment="1">
      <alignment vertical="center"/>
    </xf>
    <xf numFmtId="0" fontId="63" fillId="37" borderId="10" xfId="0" applyFont="1" applyFill="1" applyBorder="1" applyAlignment="1">
      <alignment vertical="center" wrapText="1"/>
    </xf>
    <xf numFmtId="181" fontId="63" fillId="37" borderId="10" xfId="51" applyNumberFormat="1" applyFont="1" applyFill="1" applyBorder="1" applyAlignment="1">
      <alignment vertical="center" wrapText="1"/>
    </xf>
    <xf numFmtId="49" fontId="46" fillId="37" borderId="10" xfId="0" applyNumberFormat="1" applyFont="1" applyFill="1" applyBorder="1" applyAlignment="1">
      <alignment vertical="center" wrapText="1"/>
    </xf>
    <xf numFmtId="0" fontId="46" fillId="37" borderId="10" xfId="0" applyFont="1" applyFill="1" applyBorder="1" applyAlignment="1">
      <alignment vertical="center" wrapText="1"/>
    </xf>
    <xf numFmtId="0" fontId="63" fillId="0" borderId="0" xfId="0" applyFont="1" applyFill="1" applyAlignment="1">
      <alignment horizontal="center" wrapText="1"/>
    </xf>
    <xf numFmtId="0" fontId="46" fillId="0" borderId="0" xfId="0" applyFont="1" applyFill="1" applyAlignment="1">
      <alignment horizontal="left" wrapText="1"/>
    </xf>
    <xf numFmtId="0" fontId="46" fillId="0" borderId="0" xfId="0" applyFont="1" applyFill="1" applyAlignment="1">
      <alignment horizontal="center" wrapText="1"/>
    </xf>
    <xf numFmtId="0" fontId="46" fillId="0" borderId="0" xfId="0" applyFont="1" applyBorder="1" applyAlignment="1">
      <alignment horizontal="left" vertical="center"/>
    </xf>
    <xf numFmtId="0" fontId="46" fillId="0" borderId="0" xfId="0" applyFont="1" applyBorder="1" applyAlignment="1">
      <alignment vertical="center"/>
    </xf>
    <xf numFmtId="171" fontId="46" fillId="0" borderId="0" xfId="0" applyNumberFormat="1" applyFont="1" applyAlignment="1">
      <alignment vertical="center"/>
    </xf>
    <xf numFmtId="0" fontId="63" fillId="0" borderId="0" xfId="0" applyFont="1" applyAlignment="1">
      <alignment vertical="center"/>
    </xf>
    <xf numFmtId="0" fontId="46" fillId="44" borderId="0" xfId="0" applyFont="1" applyFill="1" applyBorder="1" applyAlignment="1">
      <alignment horizontal="left" vertical="center" wrapText="1"/>
    </xf>
    <xf numFmtId="0" fontId="63" fillId="44" borderId="0" xfId="0" applyFont="1" applyFill="1" applyBorder="1" applyAlignment="1">
      <alignment horizontal="left" vertical="center" wrapText="1"/>
    </xf>
    <xf numFmtId="166" fontId="44" fillId="0" borderId="0" xfId="1" applyFont="1" applyAlignment="1">
      <alignment vertical="center"/>
    </xf>
    <xf numFmtId="167" fontId="41" fillId="0" borderId="0" xfId="0" applyNumberFormat="1" applyFont="1" applyAlignment="1">
      <alignment vertical="center"/>
    </xf>
    <xf numFmtId="0" fontId="41" fillId="0" borderId="0" xfId="0" applyFont="1" applyAlignment="1">
      <alignment vertical="center"/>
    </xf>
    <xf numFmtId="0" fontId="63" fillId="0" borderId="0" xfId="0" applyFont="1" applyBorder="1" applyAlignment="1">
      <alignment vertical="center" wrapText="1"/>
    </xf>
    <xf numFmtId="167" fontId="63" fillId="0" borderId="0" xfId="45" applyFont="1" applyBorder="1" applyAlignment="1">
      <alignment vertical="center"/>
    </xf>
    <xf numFmtId="173" fontId="44" fillId="0" borderId="0" xfId="0" applyNumberFormat="1" applyFont="1" applyAlignment="1">
      <alignment vertical="center"/>
    </xf>
    <xf numFmtId="0" fontId="41" fillId="0" borderId="0" xfId="0" applyFont="1"/>
    <xf numFmtId="169" fontId="46" fillId="0" borderId="0" xfId="1" applyNumberFormat="1" applyFont="1"/>
    <xf numFmtId="0" fontId="41" fillId="43" borderId="23" xfId="0" applyFont="1" applyFill="1" applyBorder="1"/>
    <xf numFmtId="0" fontId="75" fillId="44" borderId="16" xfId="0" applyFont="1" applyFill="1" applyBorder="1" applyAlignment="1">
      <alignment vertical="center" wrapText="1"/>
    </xf>
    <xf numFmtId="0" fontId="46" fillId="44" borderId="16" xfId="0" applyFont="1" applyFill="1" applyBorder="1" applyAlignment="1">
      <alignment vertical="center" wrapText="1"/>
    </xf>
    <xf numFmtId="0" fontId="46" fillId="44" borderId="16" xfId="0" applyFont="1" applyFill="1" applyBorder="1" applyAlignment="1">
      <alignment vertical="center"/>
    </xf>
    <xf numFmtId="0" fontId="63" fillId="44" borderId="16" xfId="0" applyFont="1" applyFill="1" applyBorder="1" applyAlignment="1">
      <alignment vertical="center" wrapText="1"/>
    </xf>
    <xf numFmtId="0" fontId="46" fillId="44" borderId="16" xfId="0" applyFont="1" applyFill="1" applyBorder="1" applyAlignment="1">
      <alignment horizontal="left" vertical="center" wrapText="1"/>
    </xf>
    <xf numFmtId="0" fontId="63" fillId="44" borderId="16" xfId="0" applyFont="1" applyFill="1" applyBorder="1" applyAlignment="1">
      <alignment horizontal="left" vertical="center" wrapText="1"/>
    </xf>
    <xf numFmtId="171" fontId="63" fillId="44" borderId="24" xfId="0" applyNumberFormat="1" applyFont="1" applyFill="1" applyBorder="1" applyAlignment="1"/>
    <xf numFmtId="171" fontId="46" fillId="44" borderId="24" xfId="1" applyNumberFormat="1" applyFont="1" applyFill="1" applyBorder="1" applyAlignment="1">
      <alignment vertical="center"/>
    </xf>
    <xf numFmtId="171" fontId="63" fillId="44" borderId="24" xfId="1" applyNumberFormat="1" applyFont="1" applyFill="1" applyBorder="1" applyAlignment="1">
      <alignment vertical="center"/>
    </xf>
    <xf numFmtId="0" fontId="23" fillId="0" borderId="10" xfId="0" applyFont="1" applyBorder="1" applyAlignment="1">
      <alignment horizontal="left" vertical="center"/>
    </xf>
    <xf numFmtId="0" fontId="22" fillId="0" borderId="0" xfId="0" applyFont="1" applyAlignment="1">
      <alignment vertical="center"/>
    </xf>
    <xf numFmtId="0" fontId="0" fillId="0" borderId="0" xfId="0" applyBorder="1" applyAlignment="1">
      <alignment vertical="center"/>
    </xf>
    <xf numFmtId="0" fontId="15" fillId="0" borderId="0" xfId="0" applyFont="1" applyBorder="1" applyAlignment="1">
      <alignment vertical="center"/>
    </xf>
    <xf numFmtId="0" fontId="15" fillId="0" borderId="0" xfId="0" applyFont="1" applyAlignment="1">
      <alignment vertical="center"/>
    </xf>
    <xf numFmtId="166" fontId="24" fillId="0" borderId="10" xfId="1" applyFont="1" applyFill="1" applyBorder="1" applyAlignment="1">
      <alignment vertical="center"/>
    </xf>
    <xf numFmtId="0" fontId="24" fillId="0" borderId="0" xfId="0" applyFont="1" applyBorder="1" applyAlignment="1">
      <alignment vertical="center"/>
    </xf>
    <xf numFmtId="0" fontId="24" fillId="0" borderId="0" xfId="0" applyFont="1" applyAlignment="1">
      <alignment vertical="center"/>
    </xf>
    <xf numFmtId="3" fontId="23" fillId="0" borderId="0" xfId="0" applyNumberFormat="1" applyFont="1" applyFill="1" applyBorder="1" applyAlignment="1">
      <alignment vertical="center"/>
    </xf>
    <xf numFmtId="3" fontId="33" fillId="35" borderId="0" xfId="0" applyNumberFormat="1" applyFont="1" applyFill="1" applyBorder="1" applyAlignment="1">
      <alignment vertical="center"/>
    </xf>
    <xf numFmtId="0" fontId="33" fillId="35" borderId="0" xfId="0" applyFont="1" applyFill="1" applyBorder="1" applyAlignment="1">
      <alignment vertical="center"/>
    </xf>
    <xf numFmtId="0" fontId="33" fillId="35" borderId="0" xfId="0" applyFont="1" applyFill="1" applyAlignment="1">
      <alignment vertical="center"/>
    </xf>
    <xf numFmtId="0" fontId="33" fillId="35" borderId="13" xfId="0" applyFont="1" applyFill="1" applyBorder="1" applyAlignment="1">
      <alignment vertical="center"/>
    </xf>
    <xf numFmtId="166" fontId="33" fillId="35" borderId="13" xfId="1" applyFont="1" applyFill="1" applyBorder="1" applyAlignment="1">
      <alignment vertical="center"/>
    </xf>
    <xf numFmtId="166" fontId="0" fillId="0" borderId="0" xfId="1" applyFont="1" applyAlignment="1">
      <alignment vertical="center"/>
    </xf>
    <xf numFmtId="166" fontId="30" fillId="0" borderId="0" xfId="1" applyFont="1" applyAlignment="1">
      <alignment vertical="center"/>
    </xf>
    <xf numFmtId="0" fontId="0" fillId="0" borderId="21" xfId="0" applyBorder="1" applyAlignment="1">
      <alignment vertical="center"/>
    </xf>
    <xf numFmtId="166" fontId="0" fillId="0" borderId="21" xfId="1" applyFont="1" applyBorder="1" applyAlignment="1">
      <alignment vertical="center"/>
    </xf>
    <xf numFmtId="3" fontId="0" fillId="0" borderId="21" xfId="0" applyNumberFormat="1" applyBorder="1" applyAlignment="1">
      <alignment vertical="center"/>
    </xf>
    <xf numFmtId="166" fontId="30" fillId="0" borderId="21" xfId="1" applyFont="1" applyBorder="1" applyAlignment="1">
      <alignment vertical="center"/>
    </xf>
    <xf numFmtId="3" fontId="23" fillId="0" borderId="21" xfId="0" applyNumberFormat="1" applyFont="1" applyFill="1" applyBorder="1" applyAlignment="1">
      <alignment vertical="center"/>
    </xf>
    <xf numFmtId="41" fontId="0" fillId="0" borderId="0" xfId="51" applyFont="1" applyBorder="1" applyAlignment="1">
      <alignment vertical="center"/>
    </xf>
    <xf numFmtId="166" fontId="0" fillId="0" borderId="0" xfId="1" applyFont="1" applyBorder="1" applyAlignment="1">
      <alignment vertical="center"/>
    </xf>
    <xf numFmtId="166" fontId="30" fillId="0" borderId="0" xfId="1" applyFont="1" applyBorder="1" applyAlignment="1">
      <alignment vertical="center"/>
    </xf>
    <xf numFmtId="3" fontId="0" fillId="0" borderId="0" xfId="0" applyNumberFormat="1" applyBorder="1" applyAlignment="1">
      <alignment vertical="center"/>
    </xf>
    <xf numFmtId="0" fontId="0" fillId="0" borderId="0" xfId="0" applyFill="1" applyAlignment="1">
      <alignment vertical="center"/>
    </xf>
    <xf numFmtId="3" fontId="0" fillId="0" borderId="0" xfId="0" applyNumberFormat="1" applyAlignment="1">
      <alignment vertical="center"/>
    </xf>
    <xf numFmtId="166" fontId="23" fillId="0" borderId="0" xfId="1" applyFont="1" applyAlignment="1">
      <alignment horizontal="right" vertical="center"/>
    </xf>
    <xf numFmtId="174" fontId="25" fillId="0" borderId="0" xfId="1" applyNumberFormat="1" applyFont="1" applyAlignment="1">
      <alignment vertical="center"/>
    </xf>
    <xf numFmtId="174" fontId="25" fillId="0" borderId="0" xfId="0" applyNumberFormat="1" applyFont="1" applyAlignment="1">
      <alignment vertical="center"/>
    </xf>
    <xf numFmtId="166" fontId="34" fillId="38" borderId="22" xfId="1" applyNumberFormat="1" applyFont="1" applyFill="1" applyBorder="1" applyAlignment="1">
      <alignment vertical="center"/>
    </xf>
    <xf numFmtId="166" fontId="35" fillId="38" borderId="0" xfId="1" applyNumberFormat="1" applyFont="1" applyFill="1" applyBorder="1" applyAlignment="1">
      <alignment vertical="center"/>
    </xf>
    <xf numFmtId="166" fontId="35" fillId="38" borderId="0" xfId="1" applyNumberFormat="1" applyFont="1" applyFill="1" applyAlignment="1">
      <alignment vertical="center"/>
    </xf>
    <xf numFmtId="166" fontId="0" fillId="0" borderId="0" xfId="1" applyNumberFormat="1" applyFont="1" applyAlignment="1">
      <alignment vertical="center"/>
    </xf>
    <xf numFmtId="166" fontId="30" fillId="0" borderId="0" xfId="1" applyNumberFormat="1" applyFont="1" applyAlignment="1">
      <alignment vertical="center"/>
    </xf>
    <xf numFmtId="166" fontId="23" fillId="0" borderId="13" xfId="1" applyNumberFormat="1" applyFont="1" applyFill="1" applyBorder="1" applyAlignment="1">
      <alignment vertical="center"/>
    </xf>
    <xf numFmtId="166" fontId="23" fillId="0" borderId="0" xfId="1" applyNumberFormat="1" applyFont="1" applyFill="1" applyBorder="1" applyAlignment="1">
      <alignment vertical="center"/>
    </xf>
    <xf numFmtId="166" fontId="0" fillId="0" borderId="0" xfId="1" applyNumberFormat="1" applyFont="1" applyBorder="1" applyAlignment="1">
      <alignment vertical="center"/>
    </xf>
    <xf numFmtId="0" fontId="44" fillId="0" borderId="0" xfId="0" applyFont="1" applyAlignment="1">
      <alignment vertical="center"/>
    </xf>
    <xf numFmtId="0" fontId="43" fillId="44" borderId="17" xfId="0" applyFont="1" applyFill="1" applyBorder="1" applyAlignment="1">
      <alignment vertical="center" wrapText="1"/>
    </xf>
    <xf numFmtId="0" fontId="43" fillId="44" borderId="15" xfId="0" applyFont="1" applyFill="1" applyBorder="1" applyAlignment="1">
      <alignment vertical="center" wrapText="1"/>
    </xf>
    <xf numFmtId="171" fontId="43" fillId="44" borderId="14" xfId="1" applyNumberFormat="1" applyFont="1" applyFill="1" applyBorder="1" applyAlignment="1">
      <alignment vertical="center"/>
    </xf>
    <xf numFmtId="167" fontId="44" fillId="0" borderId="0" xfId="0" applyNumberFormat="1" applyFont="1" applyAlignment="1">
      <alignment vertical="center"/>
    </xf>
    <xf numFmtId="0" fontId="46" fillId="0" borderId="0" xfId="0" applyFont="1" applyBorder="1" applyAlignment="1">
      <alignment horizontal="left" vertical="top" wrapText="1"/>
    </xf>
    <xf numFmtId="0" fontId="46" fillId="0" borderId="0" xfId="0" applyFont="1" applyBorder="1" applyAlignment="1">
      <alignment horizontal="left" vertical="center" wrapText="1"/>
    </xf>
    <xf numFmtId="9" fontId="46" fillId="0" borderId="0" xfId="0" applyNumberFormat="1" applyFont="1" applyBorder="1" applyAlignment="1">
      <alignment horizontal="center" vertical="center"/>
    </xf>
    <xf numFmtId="0" fontId="46" fillId="0" borderId="0" xfId="0" applyFont="1" applyBorder="1" applyAlignment="1">
      <alignment horizontal="center" vertical="center"/>
    </xf>
    <xf numFmtId="0" fontId="63" fillId="0" borderId="0" xfId="0" applyFont="1" applyBorder="1" applyAlignment="1">
      <alignment vertical="center"/>
    </xf>
    <xf numFmtId="0" fontId="46" fillId="0" borderId="0" xfId="0" applyFont="1" applyBorder="1" applyAlignment="1">
      <alignment horizontal="left" wrapText="1"/>
    </xf>
    <xf numFmtId="0" fontId="44" fillId="0" borderId="0" xfId="49" applyFont="1" applyBorder="1"/>
    <xf numFmtId="0" fontId="76" fillId="0" borderId="0" xfId="49" applyFont="1" applyBorder="1"/>
    <xf numFmtId="0" fontId="47" fillId="0" borderId="0" xfId="58" applyFont="1" applyFill="1" applyBorder="1" applyAlignment="1">
      <alignment horizontal="center"/>
    </xf>
    <xf numFmtId="0" fontId="46" fillId="0" borderId="0" xfId="0" applyFont="1" applyBorder="1" applyAlignment="1">
      <alignment vertical="top"/>
    </xf>
    <xf numFmtId="0" fontId="66" fillId="0" borderId="0" xfId="0" applyFont="1" applyBorder="1"/>
    <xf numFmtId="0" fontId="46" fillId="0" borderId="0" xfId="0" applyFont="1" applyBorder="1" applyAlignment="1">
      <alignment horizontal="left"/>
    </xf>
    <xf numFmtId="175" fontId="44" fillId="0" borderId="0" xfId="49" applyNumberFormat="1" applyFont="1"/>
    <xf numFmtId="0" fontId="44" fillId="0" borderId="16" xfId="49" applyFont="1" applyBorder="1"/>
    <xf numFmtId="0" fontId="43" fillId="0" borderId="0" xfId="49" applyFont="1"/>
    <xf numFmtId="0" fontId="44" fillId="0" borderId="0" xfId="49" applyFont="1" applyAlignment="1">
      <alignment horizontal="center" vertical="center"/>
    </xf>
    <xf numFmtId="0" fontId="76" fillId="0" borderId="0" xfId="49" applyFont="1"/>
    <xf numFmtId="175" fontId="65" fillId="43" borderId="10" xfId="49" applyNumberFormat="1" applyFont="1" applyFill="1" applyBorder="1" applyAlignment="1">
      <alignment horizontal="center" vertical="center" wrapText="1"/>
    </xf>
    <xf numFmtId="166" fontId="44" fillId="0" borderId="10" xfId="1" applyNumberFormat="1" applyFont="1" applyBorder="1"/>
    <xf numFmtId="166" fontId="63" fillId="44" borderId="10" xfId="1" applyNumberFormat="1" applyFont="1" applyFill="1" applyBorder="1"/>
    <xf numFmtId="166" fontId="44" fillId="0" borderId="0" xfId="49" applyNumberFormat="1" applyFont="1"/>
    <xf numFmtId="166" fontId="63" fillId="0" borderId="0" xfId="1" applyNumberFormat="1" applyFont="1" applyBorder="1"/>
    <xf numFmtId="0" fontId="43" fillId="0" borderId="16" xfId="49" applyFont="1" applyBorder="1"/>
    <xf numFmtId="173" fontId="43" fillId="44" borderId="10" xfId="45" applyNumberFormat="1" applyFont="1" applyFill="1" applyBorder="1"/>
    <xf numFmtId="41" fontId="43" fillId="44" borderId="10" xfId="51" applyFont="1" applyFill="1" applyBorder="1" applyAlignment="1">
      <alignment horizontal="left" indent="5"/>
    </xf>
    <xf numFmtId="175" fontId="43" fillId="0" borderId="0" xfId="49" applyNumberFormat="1" applyFont="1"/>
    <xf numFmtId="184" fontId="44" fillId="0" borderId="10" xfId="51" applyNumberFormat="1" applyFont="1" applyBorder="1"/>
    <xf numFmtId="166" fontId="44" fillId="0" borderId="10" xfId="1" applyFont="1" applyBorder="1"/>
    <xf numFmtId="41" fontId="44" fillId="0" borderId="10" xfId="51" applyFont="1" applyBorder="1" applyAlignment="1"/>
    <xf numFmtId="184" fontId="43" fillId="44" borderId="10" xfId="51" applyNumberFormat="1" applyFont="1" applyFill="1" applyBorder="1"/>
    <xf numFmtId="166" fontId="43" fillId="44" borderId="10" xfId="1" applyFont="1" applyFill="1" applyBorder="1"/>
    <xf numFmtId="41" fontId="43" fillId="44" borderId="10" xfId="51" applyFont="1" applyFill="1" applyBorder="1" applyAlignment="1"/>
    <xf numFmtId="167" fontId="44" fillId="0" borderId="0" xfId="49" applyNumberFormat="1" applyFont="1"/>
    <xf numFmtId="0" fontId="77" fillId="0" borderId="16" xfId="0" applyFont="1" applyBorder="1"/>
    <xf numFmtId="177" fontId="44" fillId="0" borderId="10" xfId="45" applyNumberFormat="1" applyFont="1" applyBorder="1"/>
    <xf numFmtId="178" fontId="44" fillId="0" borderId="10" xfId="51" applyNumberFormat="1" applyFont="1" applyBorder="1"/>
    <xf numFmtId="177" fontId="63" fillId="44" borderId="10" xfId="45" applyNumberFormat="1" applyFont="1" applyFill="1" applyBorder="1"/>
    <xf numFmtId="178" fontId="63" fillId="44" borderId="10" xfId="51" applyNumberFormat="1" applyFont="1" applyFill="1" applyBorder="1"/>
    <xf numFmtId="166" fontId="44" fillId="0" borderId="0" xfId="1" applyFont="1"/>
    <xf numFmtId="0" fontId="44" fillId="0" borderId="16" xfId="46" applyFont="1" applyBorder="1"/>
    <xf numFmtId="3" fontId="44" fillId="0" borderId="0" xfId="46" applyNumberFormat="1" applyFont="1"/>
    <xf numFmtId="0" fontId="44" fillId="0" borderId="0" xfId="46" applyFont="1"/>
    <xf numFmtId="175" fontId="44" fillId="0" borderId="0" xfId="46" applyNumberFormat="1" applyFont="1"/>
    <xf numFmtId="0" fontId="44" fillId="0" borderId="10" xfId="0" applyFont="1" applyFill="1" applyBorder="1" applyAlignment="1">
      <alignment horizontal="center" vertical="center"/>
    </xf>
    <xf numFmtId="175" fontId="44" fillId="0" borderId="10" xfId="0" applyNumberFormat="1" applyFont="1" applyFill="1" applyBorder="1" applyAlignment="1">
      <alignment horizontal="center" vertical="center"/>
    </xf>
    <xf numFmtId="166" fontId="44" fillId="0" borderId="10" xfId="1" applyFont="1" applyFill="1" applyBorder="1" applyAlignment="1">
      <alignment vertical="center"/>
    </xf>
    <xf numFmtId="10" fontId="44" fillId="0" borderId="10" xfId="57" applyNumberFormat="1" applyFont="1" applyFill="1" applyBorder="1" applyAlignment="1">
      <alignment vertical="center"/>
    </xf>
    <xf numFmtId="10" fontId="44" fillId="0" borderId="10" xfId="57" applyNumberFormat="1" applyFont="1" applyFill="1" applyBorder="1" applyAlignment="1">
      <alignment horizontal="right" vertical="center"/>
    </xf>
    <xf numFmtId="9" fontId="44" fillId="0" borderId="10" xfId="57" applyNumberFormat="1" applyFont="1" applyFill="1" applyBorder="1" applyAlignment="1">
      <alignment horizontal="right" vertical="center"/>
    </xf>
    <xf numFmtId="165" fontId="44" fillId="0" borderId="0" xfId="46" applyNumberFormat="1" applyFont="1"/>
    <xf numFmtId="3" fontId="44" fillId="0" borderId="10" xfId="0" applyNumberFormat="1" applyFont="1" applyFill="1" applyBorder="1" applyAlignment="1">
      <alignment horizontal="center" vertical="center"/>
    </xf>
    <xf numFmtId="166" fontId="44" fillId="0" borderId="10" xfId="1" applyFont="1" applyFill="1" applyBorder="1" applyAlignment="1">
      <alignment horizontal="right" vertical="center"/>
    </xf>
    <xf numFmtId="166" fontId="43" fillId="44" borderId="10" xfId="46" applyNumberFormat="1" applyFont="1" applyFill="1" applyBorder="1"/>
    <xf numFmtId="0" fontId="44" fillId="44" borderId="10" xfId="46" applyFont="1" applyFill="1" applyBorder="1"/>
    <xf numFmtId="166" fontId="44" fillId="0" borderId="0" xfId="46" applyNumberFormat="1" applyFont="1"/>
    <xf numFmtId="167" fontId="78" fillId="0" borderId="0" xfId="45" applyFont="1" applyAlignment="1">
      <alignment vertical="center"/>
    </xf>
    <xf numFmtId="4" fontId="46" fillId="0" borderId="10" xfId="0" applyNumberFormat="1" applyFont="1" applyBorder="1" applyAlignment="1">
      <alignment horizontal="right" vertical="center"/>
    </xf>
    <xf numFmtId="178" fontId="46" fillId="0" borderId="10" xfId="51" applyNumberFormat="1" applyFont="1" applyBorder="1" applyAlignment="1">
      <alignment horizontal="right" vertical="center"/>
    </xf>
    <xf numFmtId="4" fontId="78" fillId="44" borderId="10" xfId="0" applyNumberFormat="1" applyFont="1" applyFill="1" applyBorder="1" applyAlignment="1">
      <alignment horizontal="right" vertical="center"/>
    </xf>
    <xf numFmtId="178" fontId="78" fillId="44" borderId="10" xfId="51" applyNumberFormat="1" applyFont="1" applyFill="1" applyBorder="1" applyAlignment="1">
      <alignment horizontal="right" vertical="center"/>
    </xf>
    <xf numFmtId="0" fontId="78" fillId="0" borderId="0" xfId="0" applyFont="1" applyAlignment="1">
      <alignment horizontal="left" vertical="center" wrapText="1"/>
    </xf>
    <xf numFmtId="0" fontId="44" fillId="0" borderId="0" xfId="49" applyFont="1" applyAlignment="1">
      <alignment horizontal="center"/>
    </xf>
    <xf numFmtId="0" fontId="43" fillId="0" borderId="0" xfId="49" applyFont="1" applyFill="1"/>
    <xf numFmtId="0" fontId="44" fillId="0" borderId="0" xfId="49" applyFont="1" applyFill="1"/>
    <xf numFmtId="0" fontId="43" fillId="0" borderId="0" xfId="49" quotePrefix="1" applyFont="1" applyAlignment="1">
      <alignment horizontal="center"/>
    </xf>
    <xf numFmtId="0" fontId="44" fillId="0" borderId="0" xfId="49" quotePrefix="1" applyFont="1" applyAlignment="1">
      <alignment horizontal="center"/>
    </xf>
    <xf numFmtId="0" fontId="44" fillId="0" borderId="0" xfId="49" quotePrefix="1" applyFont="1"/>
    <xf numFmtId="0" fontId="43" fillId="0" borderId="0" xfId="49" quotePrefix="1" applyFont="1" applyAlignment="1">
      <alignment horizontal="left"/>
    </xf>
    <xf numFmtId="175" fontId="43" fillId="0" borderId="0" xfId="49" quotePrefix="1" applyNumberFormat="1" applyFont="1" applyAlignment="1">
      <alignment horizontal="left"/>
    </xf>
    <xf numFmtId="0" fontId="44" fillId="0" borderId="11" xfId="49" applyFont="1" applyBorder="1"/>
    <xf numFmtId="0" fontId="63" fillId="44" borderId="11" xfId="0" applyFont="1" applyFill="1" applyBorder="1"/>
    <xf numFmtId="0" fontId="43" fillId="44" borderId="11" xfId="49" applyFont="1" applyFill="1" applyBorder="1"/>
    <xf numFmtId="0" fontId="44" fillId="0" borderId="11" xfId="0" applyFont="1" applyFill="1" applyBorder="1" applyAlignment="1">
      <alignment vertical="center"/>
    </xf>
    <xf numFmtId="0" fontId="79" fillId="0" borderId="11" xfId="0" applyFont="1" applyBorder="1" applyAlignment="1">
      <alignment horizontal="left" vertical="center"/>
    </xf>
    <xf numFmtId="0" fontId="78" fillId="44" borderId="11" xfId="0" applyFont="1" applyFill="1" applyBorder="1" applyAlignment="1">
      <alignment vertical="center" wrapText="1"/>
    </xf>
    <xf numFmtId="0" fontId="79" fillId="0" borderId="11" xfId="0" applyFont="1" applyBorder="1" applyAlignment="1">
      <alignment vertical="center"/>
    </xf>
    <xf numFmtId="0" fontId="46" fillId="45" borderId="0" xfId="0" applyFont="1" applyFill="1" applyBorder="1"/>
    <xf numFmtId="0" fontId="46" fillId="46" borderId="0" xfId="0" applyFont="1" applyFill="1" applyBorder="1"/>
    <xf numFmtId="0" fontId="43" fillId="0" borderId="0" xfId="49" applyFont="1" applyBorder="1"/>
    <xf numFmtId="0" fontId="44" fillId="0" borderId="12" xfId="49" applyFont="1" applyBorder="1"/>
    <xf numFmtId="0" fontId="63" fillId="44" borderId="12" xfId="0" applyFont="1" applyFill="1" applyBorder="1"/>
    <xf numFmtId="0" fontId="43" fillId="44" borderId="12" xfId="49" applyFont="1" applyFill="1" applyBorder="1"/>
    <xf numFmtId="0" fontId="44" fillId="0" borderId="0" xfId="49" applyFont="1" applyBorder="1" applyAlignment="1">
      <alignment horizontal="left" wrapText="1"/>
    </xf>
    <xf numFmtId="0" fontId="44" fillId="0" borderId="0" xfId="46" applyFont="1" applyBorder="1"/>
    <xf numFmtId="0" fontId="79" fillId="0" borderId="12" xfId="0" applyFont="1" applyBorder="1" applyAlignment="1">
      <alignment horizontal="left" vertical="center"/>
    </xf>
    <xf numFmtId="0" fontId="78" fillId="44" borderId="12" xfId="0" applyFont="1" applyFill="1" applyBorder="1" applyAlignment="1">
      <alignment vertical="center" wrapText="1"/>
    </xf>
    <xf numFmtId="0" fontId="78" fillId="0" borderId="0" xfId="0" applyFont="1" applyBorder="1" applyAlignment="1">
      <alignment horizontal="left" vertical="center" wrapText="1"/>
    </xf>
    <xf numFmtId="0" fontId="79" fillId="0" borderId="12" xfId="0" applyFont="1" applyBorder="1" applyAlignment="1">
      <alignment vertical="center"/>
    </xf>
    <xf numFmtId="0" fontId="43" fillId="0" borderId="0" xfId="49" applyFont="1" applyFill="1" applyBorder="1"/>
    <xf numFmtId="0" fontId="44" fillId="0" borderId="0" xfId="49" applyFont="1" applyAlignment="1">
      <alignment horizontal="left"/>
    </xf>
    <xf numFmtId="0" fontId="44" fillId="0" borderId="12" xfId="0" applyFont="1" applyFill="1" applyBorder="1" applyAlignment="1">
      <alignment horizontal="left" vertical="center"/>
    </xf>
    <xf numFmtId="0" fontId="44" fillId="0" borderId="11" xfId="0" applyFont="1" applyFill="1" applyBorder="1" applyAlignment="1">
      <alignment horizontal="left" vertical="center"/>
    </xf>
    <xf numFmtId="178" fontId="44" fillId="0" borderId="0" xfId="49" applyNumberFormat="1" applyFont="1"/>
    <xf numFmtId="168" fontId="46" fillId="0" borderId="10" xfId="0" applyNumberFormat="1" applyFont="1" applyBorder="1" applyAlignment="1">
      <alignment horizontal="right" vertical="center"/>
    </xf>
    <xf numFmtId="168" fontId="46" fillId="0" borderId="10" xfId="51" applyNumberFormat="1" applyFont="1" applyBorder="1" applyAlignment="1">
      <alignment horizontal="right" vertical="center"/>
    </xf>
    <xf numFmtId="168" fontId="78" fillId="44" borderId="10" xfId="0" applyNumberFormat="1" applyFont="1" applyFill="1" applyBorder="1" applyAlignment="1">
      <alignment horizontal="right" vertical="center"/>
    </xf>
    <xf numFmtId="168" fontId="78" fillId="44" borderId="10" xfId="51" applyNumberFormat="1" applyFont="1" applyFill="1" applyBorder="1" applyAlignment="1">
      <alignment horizontal="right" vertical="center"/>
    </xf>
    <xf numFmtId="168" fontId="46" fillId="0" borderId="10" xfId="1" applyNumberFormat="1" applyFont="1" applyBorder="1" applyAlignment="1">
      <alignment horizontal="right" vertical="center"/>
    </xf>
    <xf numFmtId="168" fontId="78" fillId="44" borderId="10" xfId="1" applyNumberFormat="1" applyFont="1" applyFill="1" applyBorder="1" applyAlignment="1">
      <alignment horizontal="right" vertical="center"/>
    </xf>
    <xf numFmtId="0" fontId="46" fillId="0" borderId="0" xfId="0" applyFont="1" applyFill="1" applyAlignment="1">
      <alignment horizontal="left" vertical="top" wrapText="1"/>
    </xf>
    <xf numFmtId="0" fontId="44" fillId="0" borderId="0" xfId="49" applyFont="1" applyAlignment="1">
      <alignment vertical="center" wrapText="1"/>
    </xf>
    <xf numFmtId="10" fontId="44" fillId="0" borderId="0" xfId="57" applyNumberFormat="1" applyFont="1"/>
    <xf numFmtId="0" fontId="43" fillId="0" borderId="0" xfId="49" applyFont="1" applyAlignment="1">
      <alignment horizontal="left"/>
    </xf>
    <xf numFmtId="165" fontId="46" fillId="0" borderId="0" xfId="0" applyNumberFormat="1" applyFont="1"/>
    <xf numFmtId="186" fontId="46" fillId="0" borderId="0" xfId="0" applyNumberFormat="1" applyFont="1"/>
    <xf numFmtId="169" fontId="46" fillId="0" borderId="0" xfId="1" applyNumberFormat="1" applyFont="1" applyFill="1" applyAlignment="1">
      <alignment vertical="center"/>
    </xf>
    <xf numFmtId="0" fontId="63" fillId="0" borderId="0" xfId="0" applyFont="1" applyAlignment="1">
      <alignment horizontal="left" vertical="center"/>
    </xf>
    <xf numFmtId="0" fontId="43" fillId="0" borderId="0" xfId="49" applyFont="1" applyAlignment="1">
      <alignment horizontal="center"/>
    </xf>
    <xf numFmtId="187" fontId="46" fillId="0" borderId="0" xfId="0" applyNumberFormat="1" applyFont="1"/>
    <xf numFmtId="166" fontId="24" fillId="0" borderId="10" xfId="1" applyNumberFormat="1" applyFont="1" applyFill="1" applyBorder="1" applyAlignment="1">
      <alignment horizontal="center" vertical="center" wrapText="1"/>
    </xf>
    <xf numFmtId="166" fontId="24" fillId="0" borderId="10" xfId="1" applyNumberFormat="1" applyFont="1" applyBorder="1" applyAlignment="1">
      <alignment horizontal="center" vertical="center" wrapText="1"/>
    </xf>
    <xf numFmtId="166" fontId="33" fillId="35" borderId="10" xfId="1" applyNumberFormat="1" applyFont="1" applyFill="1" applyBorder="1" applyAlignment="1">
      <alignment horizontal="center" vertical="center" wrapText="1"/>
    </xf>
    <xf numFmtId="166" fontId="33" fillId="35" borderId="13" xfId="1" applyNumberFormat="1" applyFont="1" applyFill="1" applyBorder="1" applyAlignment="1">
      <alignment vertical="center"/>
    </xf>
    <xf numFmtId="166" fontId="24" fillId="35" borderId="10" xfId="1" applyNumberFormat="1" applyFont="1" applyFill="1" applyBorder="1" applyAlignment="1">
      <alignment vertical="center"/>
    </xf>
    <xf numFmtId="166" fontId="24" fillId="35" borderId="10" xfId="1" applyNumberFormat="1" applyFont="1" applyFill="1" applyBorder="1" applyAlignment="1">
      <alignment horizontal="center" vertical="center" wrapText="1"/>
    </xf>
    <xf numFmtId="169" fontId="44" fillId="0" borderId="0" xfId="1" applyNumberFormat="1" applyFont="1"/>
    <xf numFmtId="0" fontId="52" fillId="0" borderId="0" xfId="0" applyFont="1" applyFill="1" applyAlignment="1">
      <alignment horizontal="center"/>
    </xf>
    <xf numFmtId="0" fontId="61" fillId="43" borderId="0" xfId="0" applyFont="1" applyFill="1" applyAlignment="1">
      <alignment horizontal="center" vertical="center" wrapText="1"/>
    </xf>
    <xf numFmtId="170" fontId="43" fillId="0" borderId="0" xfId="44" applyNumberFormat="1" applyFont="1" applyFill="1" applyBorder="1" applyAlignment="1" applyProtection="1">
      <alignment horizontal="left" wrapText="1"/>
    </xf>
    <xf numFmtId="0" fontId="46" fillId="0" borderId="0" xfId="0" applyFont="1" applyFill="1" applyAlignment="1">
      <alignment horizontal="left"/>
    </xf>
    <xf numFmtId="0" fontId="64" fillId="0" borderId="0" xfId="0" applyFont="1" applyAlignment="1">
      <alignment horizontal="left"/>
    </xf>
    <xf numFmtId="0" fontId="65" fillId="43" borderId="23" xfId="0" applyFont="1" applyFill="1" applyBorder="1" applyAlignment="1">
      <alignment horizontal="center" vertical="center"/>
    </xf>
    <xf numFmtId="0" fontId="65" fillId="43" borderId="21" xfId="0" applyFont="1" applyFill="1" applyBorder="1" applyAlignment="1">
      <alignment horizontal="center" vertical="center"/>
    </xf>
    <xf numFmtId="170" fontId="43" fillId="0" borderId="0" xfId="44" applyNumberFormat="1" applyFont="1" applyFill="1" applyBorder="1" applyAlignment="1" applyProtection="1">
      <alignment horizontal="left" vertical="center" wrapText="1"/>
    </xf>
    <xf numFmtId="170" fontId="43" fillId="0" borderId="0" xfId="44" applyNumberFormat="1" applyFont="1" applyFill="1" applyBorder="1" applyAlignment="1" applyProtection="1">
      <alignment horizontal="left"/>
    </xf>
    <xf numFmtId="0" fontId="63" fillId="0" borderId="0" xfId="0" applyFont="1" applyFill="1" applyAlignment="1">
      <alignment horizontal="left"/>
    </xf>
    <xf numFmtId="0" fontId="64" fillId="0" borderId="0" xfId="0" applyFont="1" applyFill="1" applyBorder="1" applyAlignment="1">
      <alignment horizontal="left" vertical="center"/>
    </xf>
    <xf numFmtId="0" fontId="65" fillId="43" borderId="10" xfId="0" applyFont="1" applyFill="1" applyBorder="1" applyAlignment="1">
      <alignment horizontal="center" vertical="center" wrapText="1"/>
    </xf>
    <xf numFmtId="171" fontId="63" fillId="37" borderId="10" xfId="1" applyNumberFormat="1" applyFont="1" applyFill="1" applyBorder="1" applyAlignment="1">
      <alignment horizontal="center" vertical="center"/>
    </xf>
    <xf numFmtId="171" fontId="63" fillId="37" borderId="10" xfId="51" applyNumberFormat="1" applyFont="1" applyFill="1" applyBorder="1" applyAlignment="1">
      <alignment horizontal="left" vertical="center"/>
    </xf>
    <xf numFmtId="171" fontId="63" fillId="37" borderId="10" xfId="51" applyNumberFormat="1" applyFont="1" applyFill="1" applyBorder="1" applyAlignment="1">
      <alignment horizontal="right" vertical="center" wrapText="1" indent="1"/>
    </xf>
    <xf numFmtId="171" fontId="46" fillId="37" borderId="10" xfId="51" applyNumberFormat="1" applyFont="1" applyFill="1" applyBorder="1" applyAlignment="1">
      <alignment horizontal="left" vertical="center"/>
    </xf>
    <xf numFmtId="178" fontId="63" fillId="44" borderId="10" xfId="51" applyNumberFormat="1" applyFont="1" applyFill="1" applyBorder="1" applyAlignment="1">
      <alignment horizontal="right" vertical="center" indent="1"/>
    </xf>
    <xf numFmtId="178" fontId="63" fillId="44" borderId="10" xfId="51" applyNumberFormat="1" applyFont="1" applyFill="1" applyBorder="1" applyAlignment="1">
      <alignment horizontal="left" vertical="center" indent="1"/>
    </xf>
    <xf numFmtId="171" fontId="46" fillId="37" borderId="10" xfId="51" applyNumberFormat="1" applyFont="1" applyFill="1" applyBorder="1" applyAlignment="1">
      <alignment horizontal="right" vertical="center" wrapText="1" indent="1"/>
    </xf>
    <xf numFmtId="0" fontId="34" fillId="38" borderId="10" xfId="0" applyFont="1" applyFill="1" applyBorder="1" applyAlignment="1">
      <alignment horizontal="center" vertical="center" wrapText="1"/>
    </xf>
    <xf numFmtId="0" fontId="24" fillId="36" borderId="10" xfId="0" applyFont="1" applyFill="1" applyBorder="1" applyAlignment="1">
      <alignment horizontal="center" vertical="center" wrapText="1"/>
    </xf>
    <xf numFmtId="0" fontId="24" fillId="42" borderId="11" xfId="0" applyFont="1" applyFill="1" applyBorder="1" applyAlignment="1">
      <alignment horizontal="center" vertical="center" wrapText="1"/>
    </xf>
    <xf numFmtId="0" fontId="24" fillId="42" borderId="19" xfId="0" applyFont="1" applyFill="1" applyBorder="1" applyAlignment="1">
      <alignment horizontal="center" vertical="center" wrapText="1"/>
    </xf>
    <xf numFmtId="0" fontId="24" fillId="42" borderId="12" xfId="0" applyFont="1" applyFill="1" applyBorder="1" applyAlignment="1">
      <alignment horizontal="center" vertical="center" wrapText="1"/>
    </xf>
    <xf numFmtId="0" fontId="24" fillId="34" borderId="11" xfId="0" applyFont="1" applyFill="1" applyBorder="1" applyAlignment="1">
      <alignment horizontal="center" vertical="center" wrapText="1"/>
    </xf>
    <xf numFmtId="0" fontId="24" fillId="34" borderId="12" xfId="0" applyFont="1" applyFill="1" applyBorder="1" applyAlignment="1">
      <alignment horizontal="center" vertical="center" wrapText="1"/>
    </xf>
    <xf numFmtId="0" fontId="63" fillId="44" borderId="16" xfId="0" applyFont="1" applyFill="1" applyBorder="1" applyAlignment="1">
      <alignment horizontal="left" vertical="center" wrapText="1"/>
    </xf>
    <xf numFmtId="0" fontId="63" fillId="44" borderId="0" xfId="0" applyFont="1" applyFill="1" applyBorder="1" applyAlignment="1">
      <alignment horizontal="left" vertical="center" wrapText="1"/>
    </xf>
    <xf numFmtId="170" fontId="76" fillId="0" borderId="0" xfId="44" applyNumberFormat="1" applyFont="1" applyFill="1" applyBorder="1" applyAlignment="1" applyProtection="1">
      <alignment horizontal="left"/>
    </xf>
    <xf numFmtId="0" fontId="46" fillId="44" borderId="16" xfId="0" applyFont="1" applyFill="1" applyBorder="1" applyAlignment="1">
      <alignment vertical="center" wrapText="1"/>
    </xf>
    <xf numFmtId="0" fontId="46" fillId="44" borderId="0" xfId="0" applyFont="1" applyFill="1" applyBorder="1" applyAlignment="1">
      <alignment vertical="center" wrapText="1"/>
    </xf>
    <xf numFmtId="0" fontId="63" fillId="44" borderId="16" xfId="0" applyFont="1" applyFill="1" applyBorder="1" applyAlignment="1">
      <alignment vertical="center" wrapText="1"/>
    </xf>
    <xf numFmtId="0" fontId="63" fillId="44" borderId="0" xfId="0" applyFont="1" applyFill="1" applyBorder="1" applyAlignment="1">
      <alignment vertical="center" wrapText="1"/>
    </xf>
    <xf numFmtId="0" fontId="46" fillId="0" borderId="0" xfId="0" applyFont="1" applyBorder="1" applyAlignment="1">
      <alignment horizontal="left" vertical="top" wrapText="1"/>
    </xf>
    <xf numFmtId="0" fontId="46" fillId="0" borderId="10" xfId="0" applyFont="1" applyBorder="1" applyAlignment="1">
      <alignment horizontal="left" vertical="center" wrapText="1" indent="1"/>
    </xf>
    <xf numFmtId="9" fontId="46" fillId="0" borderId="10" xfId="0" applyNumberFormat="1" applyFont="1" applyBorder="1" applyAlignment="1">
      <alignment horizontal="center" vertical="center"/>
    </xf>
    <xf numFmtId="0" fontId="46" fillId="0" borderId="10" xfId="0" applyFont="1" applyBorder="1" applyAlignment="1">
      <alignment horizontal="center" vertical="center"/>
    </xf>
    <xf numFmtId="0" fontId="65" fillId="38" borderId="10" xfId="0" applyFont="1" applyFill="1" applyBorder="1" applyAlignment="1">
      <alignment horizontal="center" vertical="center"/>
    </xf>
    <xf numFmtId="0" fontId="65" fillId="38" borderId="10" xfId="0" applyFont="1" applyFill="1" applyBorder="1" applyAlignment="1">
      <alignment horizontal="center" vertical="center" wrapText="1"/>
    </xf>
    <xf numFmtId="0" fontId="46" fillId="0" borderId="10" xfId="0" applyFont="1" applyBorder="1" applyAlignment="1">
      <alignment horizontal="left" wrapText="1" indent="1"/>
    </xf>
    <xf numFmtId="0" fontId="46" fillId="0" borderId="0" xfId="0" applyFont="1" applyBorder="1" applyAlignment="1">
      <alignment horizontal="left" wrapText="1"/>
    </xf>
    <xf numFmtId="0" fontId="44" fillId="0" borderId="0" xfId="0" applyFont="1" applyFill="1" applyBorder="1" applyAlignment="1">
      <alignment horizontal="left" vertical="center" wrapText="1"/>
    </xf>
    <xf numFmtId="0" fontId="63" fillId="0" borderId="0" xfId="0" applyFont="1" applyBorder="1" applyAlignment="1">
      <alignment horizontal="left" vertical="center" wrapText="1"/>
    </xf>
    <xf numFmtId="0" fontId="46" fillId="0" borderId="0" xfId="0" applyFont="1" applyBorder="1" applyAlignment="1">
      <alignment horizontal="left" vertical="center" wrapText="1"/>
    </xf>
    <xf numFmtId="0" fontId="46" fillId="0" borderId="0" xfId="0" applyFont="1" applyFill="1" applyBorder="1" applyAlignment="1">
      <alignment horizontal="left" vertical="center" wrapText="1"/>
    </xf>
    <xf numFmtId="0" fontId="63" fillId="0" borderId="0" xfId="0" applyFont="1" applyFill="1" applyBorder="1" applyAlignment="1">
      <alignment horizontal="center" vertical="center" wrapText="1"/>
    </xf>
    <xf numFmtId="0" fontId="63" fillId="0" borderId="0" xfId="0" applyFont="1" applyFill="1" applyBorder="1" applyAlignment="1">
      <alignment horizontal="center" wrapText="1"/>
    </xf>
    <xf numFmtId="0" fontId="43" fillId="44" borderId="10" xfId="46" applyFont="1" applyFill="1" applyBorder="1" applyAlignment="1">
      <alignment horizontal="center"/>
    </xf>
    <xf numFmtId="0" fontId="65" fillId="43" borderId="11" xfId="0" applyFont="1" applyFill="1" applyBorder="1" applyAlignment="1">
      <alignment horizontal="center" vertical="center" wrapText="1"/>
    </xf>
    <xf numFmtId="0" fontId="65" fillId="43" borderId="12" xfId="0" applyFont="1" applyFill="1" applyBorder="1" applyAlignment="1">
      <alignment horizontal="center" vertical="center" wrapText="1"/>
    </xf>
    <xf numFmtId="0" fontId="65" fillId="43" borderId="10" xfId="0" applyFont="1" applyFill="1" applyBorder="1" applyAlignment="1">
      <alignment horizontal="center" vertical="center"/>
    </xf>
    <xf numFmtId="0" fontId="65" fillId="43" borderId="11" xfId="0" applyFont="1" applyFill="1" applyBorder="1" applyAlignment="1">
      <alignment horizontal="center" vertical="center"/>
    </xf>
    <xf numFmtId="0" fontId="65" fillId="43" borderId="12" xfId="0" applyFont="1" applyFill="1" applyBorder="1" applyAlignment="1">
      <alignment horizontal="center" vertical="center"/>
    </xf>
    <xf numFmtId="0" fontId="65" fillId="43" borderId="17" xfId="0" applyFont="1" applyFill="1" applyBorder="1" applyAlignment="1">
      <alignment horizontal="center" vertical="center"/>
    </xf>
    <xf numFmtId="0" fontId="65" fillId="43" borderId="20" xfId="0" applyFont="1" applyFill="1" applyBorder="1" applyAlignment="1">
      <alignment horizontal="center" vertical="center"/>
    </xf>
    <xf numFmtId="0" fontId="65" fillId="43" borderId="18" xfId="0" applyFont="1" applyFill="1" applyBorder="1" applyAlignment="1">
      <alignment horizontal="center" vertical="center"/>
    </xf>
    <xf numFmtId="0" fontId="44" fillId="0" borderId="0" xfId="49" applyFont="1" applyAlignment="1">
      <alignment horizontal="left" vertical="center" wrapText="1"/>
    </xf>
    <xf numFmtId="0" fontId="46" fillId="0" borderId="0" xfId="0" applyFont="1" applyFill="1" applyAlignment="1">
      <alignment horizontal="left" vertical="top" wrapText="1"/>
    </xf>
    <xf numFmtId="0" fontId="46" fillId="0" borderId="0" xfId="0" applyFont="1" applyFill="1" applyAlignment="1">
      <alignment horizontal="left" vertical="center" wrapText="1"/>
    </xf>
  </cellXfs>
  <cellStyles count="228">
    <cellStyle name="          _x000d__x000a_386grabber=VGA.3GR_x000d__x000a_" xfId="72" xr:uid="{3B2EA6D6-9AD7-4E38-AA9D-03B0DEA20466}"/>
    <cellStyle name="20% - Énfasis1" xfId="19" builtinId="30" customBuiltin="1"/>
    <cellStyle name="20% - Énfasis2" xfId="23" builtinId="34" customBuiltin="1"/>
    <cellStyle name="20% - Énfasis3" xfId="27" builtinId="38" customBuiltin="1"/>
    <cellStyle name="20% - Énfasis4" xfId="31" builtinId="42" customBuiltin="1"/>
    <cellStyle name="20% - Énfasis5" xfId="35" builtinId="46" customBuiltin="1"/>
    <cellStyle name="20% - Énfasis6" xfId="39" builtinId="50" customBuiltin="1"/>
    <cellStyle name="40% - Énfasis1" xfId="20" builtinId="31" customBuiltin="1"/>
    <cellStyle name="40% - Énfasis2" xfId="24" builtinId="35" customBuiltin="1"/>
    <cellStyle name="40% - Énfasis3" xfId="28" builtinId="39" customBuiltin="1"/>
    <cellStyle name="40% - Énfasis4" xfId="32" builtinId="43" customBuiltin="1"/>
    <cellStyle name="40% - Énfasis5" xfId="36" builtinId="47" customBuiltin="1"/>
    <cellStyle name="40% - Énfasis6" xfId="40" builtinId="51" customBuiltin="1"/>
    <cellStyle name="60% - Énfasis1" xfId="21" builtinId="32" customBuiltin="1"/>
    <cellStyle name="60% - Énfasis2" xfId="25" builtinId="36" customBuiltin="1"/>
    <cellStyle name="60% - Énfasis3" xfId="29" builtinId="40" customBuiltin="1"/>
    <cellStyle name="60% - Énfasis4" xfId="33" builtinId="44" customBuiltin="1"/>
    <cellStyle name="60% - Énfasis5" xfId="37" builtinId="48" customBuiltin="1"/>
    <cellStyle name="60% - Énfasis6" xfId="41" builtinId="52" customBuiltin="1"/>
    <cellStyle name="Bueno" xfId="6" builtinId="26" customBuiltin="1"/>
    <cellStyle name="Cálculo" xfId="11" builtinId="22" customBuiltin="1"/>
    <cellStyle name="Celda de comprobación" xfId="13" builtinId="23" customBuiltin="1"/>
    <cellStyle name="Celda vinculada" xfId="12" builtinId="24" customBuiltin="1"/>
    <cellStyle name="Comma [0] 2" xfId="81" xr:uid="{3C76A092-425A-47B1-ACD3-96A7ECF5DC5D}"/>
    <cellStyle name="Comma [0] 2 2" xfId="83" xr:uid="{2FF0821A-6563-4AEB-A741-B2E2DDC915E7}"/>
    <cellStyle name="Comma [0] 2 2 2" xfId="113" xr:uid="{E15CA6FF-2891-4E1D-AE10-8C732E79EC7A}"/>
    <cellStyle name="Comma [0] 2 2 2 2" xfId="208" xr:uid="{9138560E-2BBC-4676-8347-16DD6D234CD7}"/>
    <cellStyle name="Comma [0] 2 2 2 3" xfId="161" xr:uid="{2C40B238-A5EB-4030-BA72-8BC425471293}"/>
    <cellStyle name="Comma [0] 2 2 3" xfId="195" xr:uid="{44B8AB3F-D43A-4E30-9F03-951C249EA70B}"/>
    <cellStyle name="Comma [0] 2 2 4" xfId="183" xr:uid="{F6493505-6FC7-494A-B252-F4D5F25224D6}"/>
    <cellStyle name="Comma [0] 2 2 5" xfId="151" xr:uid="{416881C4-5436-452E-B933-14FA198EA4E4}"/>
    <cellStyle name="Comma [0] 2 3" xfId="112" xr:uid="{3D4F54CF-D7B3-4C46-B0BE-83192F1E3A16}"/>
    <cellStyle name="Comma [0] 2 3 2" xfId="207" xr:uid="{519577A8-F97A-4F64-A13A-F3353E797267}"/>
    <cellStyle name="Comma [0] 2 3 3" xfId="160" xr:uid="{50250919-175D-4FB8-BBC0-40D4D16E87DC}"/>
    <cellStyle name="Comma [0] 2 4" xfId="148" xr:uid="{16039F4F-D3AC-4055-AC7A-E5624E5D7558}"/>
    <cellStyle name="Comma [0] 2 5" xfId="182" xr:uid="{C4E1E27D-01F8-455B-A759-CA0C41AE5668}"/>
    <cellStyle name="Comma 2" xfId="50" xr:uid="{00000000-0005-0000-0000-00001D000000}"/>
    <cellStyle name="Comma 2 2" xfId="55" xr:uid="{00000000-0005-0000-0000-00001E000000}"/>
    <cellStyle name="Comma 2 2 2" xfId="100" xr:uid="{EFBB52B6-1E5F-4D9A-8784-5BE4667991A4}"/>
    <cellStyle name="Comma 2 2 2 2" xfId="118" xr:uid="{88093735-5AD0-400F-88A0-A02F4328DD2E}"/>
    <cellStyle name="Comma 2 2 2 2 2" xfId="213" xr:uid="{89E0B532-5ED5-4AD9-8EFB-A9AC8A7FE14B}"/>
    <cellStyle name="Comma 2 2 2 2 3" xfId="166" xr:uid="{7B2884FC-6FD6-47AF-964B-E8F6A88CF69B}"/>
    <cellStyle name="Comma 2 2 2 3" xfId="199" xr:uid="{459878C0-C0D3-4276-8E0B-F600B4EDDADE}"/>
    <cellStyle name="Comma 2 2 2 4" xfId="188" xr:uid="{1B7E840E-9ADF-4378-863C-9A79AFE6ABBC}"/>
    <cellStyle name="Comma 2 2 2 5" xfId="155" xr:uid="{07D98E84-532E-4700-8A85-2DBACD98CBD9}"/>
    <cellStyle name="Comma 2 2 3" xfId="116" xr:uid="{511475E3-3F53-455B-8F35-01BF756A85EE}"/>
    <cellStyle name="Comma 2 2 3 2" xfId="211" xr:uid="{1455A3EE-4AB9-4638-9292-9D0999445DA8}"/>
    <cellStyle name="Comma 2 2 3 3" xfId="164" xr:uid="{5F23FC38-61A0-45FA-9D5F-334D2AD78CAB}"/>
    <cellStyle name="Comma 2 2 4" xfId="144" xr:uid="{D89E0E3A-9D07-4D6F-B77D-34FCBB156655}"/>
    <cellStyle name="Comma 2 2 5" xfId="186" xr:uid="{D01014D5-7185-43A3-8325-D7A162D4C612}"/>
    <cellStyle name="Comma 2 2 6" xfId="97" xr:uid="{387B636F-D775-40B0-8C8A-77B29AF3FDE7}"/>
    <cellStyle name="Comma 2 2 7" xfId="68" xr:uid="{59B2D8C1-2C6F-416E-9708-FAA777B613B5}"/>
    <cellStyle name="Comma 2 2 8" xfId="226" xr:uid="{C23102A2-8E7B-4267-937B-105494B80959}"/>
    <cellStyle name="Comma 2 2 9" xfId="63" xr:uid="{47F97648-72C1-4BD6-8CEC-EFEA07FE4359}"/>
    <cellStyle name="Comma 2 3" xfId="114" xr:uid="{61FAE388-EB06-48CD-BE91-A1D5AC20691D}"/>
    <cellStyle name="Comma 2 3 2" xfId="209" xr:uid="{20B1913D-9C55-4E8E-851D-759536F0C4D4}"/>
    <cellStyle name="Comma 2 3 3" xfId="162" xr:uid="{21D2D203-C6C0-4938-A434-AF4F089AB335}"/>
    <cellStyle name="Comma 2 4" xfId="196" xr:uid="{04425C75-037F-46A6-A903-F3E7E8D67E98}"/>
    <cellStyle name="Comma 2 5" xfId="184" xr:uid="{66BD07A6-D025-408C-AF9B-147C067759A4}"/>
    <cellStyle name="Comma 2 6" xfId="152" xr:uid="{62FFA87D-C150-4FD6-8F4F-E9C0E3141A3D}"/>
    <cellStyle name="Comma 2 7" xfId="84" xr:uid="{68FF14FA-32C0-4412-9A01-418C79F05F1B}"/>
    <cellStyle name="Comma 3" xfId="93" xr:uid="{778820F1-54C2-4A56-B700-3E784666F2F5}"/>
    <cellStyle name="Comma 3 2" xfId="133" xr:uid="{21F85D56-9C1D-49BC-A794-0FFA26E200D2}"/>
    <cellStyle name="Comma 4" xfId="94" xr:uid="{456E5C12-1C7E-49C5-BA0B-C8BA0B306B5B}"/>
    <cellStyle name="Comma 4 2" xfId="134" xr:uid="{8091119E-E6E0-460D-86D0-921429EA025F}"/>
    <cellStyle name="Comma 5" xfId="82" xr:uid="{525BCA87-03EA-4069-B71B-B05119DCD756}"/>
    <cellStyle name="Comma 5 2" xfId="131" xr:uid="{91927FFF-8701-4967-9C92-82E6B9C953C9}"/>
    <cellStyle name="Comma 6" xfId="90" xr:uid="{25B8D004-B9B9-4F15-9650-4122E9A12C8F}"/>
    <cellStyle name="Comma 6 2" xfId="132" xr:uid="{131843BB-189B-4591-80DF-7D1D0D6EB43B}"/>
    <cellStyle name="Comma 7" xfId="95" xr:uid="{E94D02A0-4BE5-4727-BB4F-0E93C8B0C811}"/>
    <cellStyle name="Comma 7 2" xfId="135" xr:uid="{91A33982-9653-42B8-8E85-2BCCAC3F7F74}"/>
    <cellStyle name="Comma 8" xfId="96" xr:uid="{D19FE2D4-67F6-4205-90FF-5F4E94AAC68A}"/>
    <cellStyle name="Comma 8 2" xfId="136" xr:uid="{FA8F2F36-92E1-4F2C-A44E-8757629F404D}"/>
    <cellStyle name="Encabezado 1" xfId="2" builtinId="16" customBuiltin="1"/>
    <cellStyle name="Encabezado 4" xfId="5" builtinId="19" customBuiltin="1"/>
    <cellStyle name="Énfasis1" xfId="18" builtinId="29" customBuiltin="1"/>
    <cellStyle name="Énfasis2" xfId="22" builtinId="33" customBuiltin="1"/>
    <cellStyle name="Énfasis3" xfId="26" builtinId="37" customBuiltin="1"/>
    <cellStyle name="Énfasis4" xfId="30" builtinId="41" customBuiltin="1"/>
    <cellStyle name="Énfasis5" xfId="34" builtinId="45" customBuiltin="1"/>
    <cellStyle name="Énfasis6" xfId="38" builtinId="49" customBuiltin="1"/>
    <cellStyle name="Entrada" xfId="9" builtinId="20" customBuiltin="1"/>
    <cellStyle name="Hipervínculo" xfId="58" builtinId="8"/>
    <cellStyle name="Incorrecto" xfId="7" builtinId="27" customBuiltin="1"/>
    <cellStyle name="Millares" xfId="1" builtinId="3"/>
    <cellStyle name="Millares [0]" xfId="51" builtinId="6"/>
    <cellStyle name="Millares [0] 10" xfId="98" xr:uid="{7027B8B8-83EF-420C-9FA9-78EF53089FD0}"/>
    <cellStyle name="Millares [0] 11" xfId="70" xr:uid="{918926A1-D1AD-4499-A95D-5E9633C87512}"/>
    <cellStyle name="Millares [0] 12" xfId="65" xr:uid="{393FBA3E-7033-4589-A4F4-B647B0487923}"/>
    <cellStyle name="Millares [0] 13" xfId="224" xr:uid="{CA8CCFB0-9790-4D65-B5F8-BD199CC0DF66}"/>
    <cellStyle name="Millares [0] 14" xfId="61" xr:uid="{DD37AB62-8369-4A26-A238-129480FD4970}"/>
    <cellStyle name="Millares [0] 2" xfId="45" xr:uid="{00000000-0005-0000-0000-000028000000}"/>
    <cellStyle name="Millares [0] 2 2" xfId="54" xr:uid="{00000000-0005-0000-0000-000029000000}"/>
    <cellStyle name="Millares [0] 2 2 2" xfId="121" xr:uid="{444087E8-D5B6-444C-88A1-E47440159E93}"/>
    <cellStyle name="Millares [0] 2 2 2 2" xfId="216" xr:uid="{BE4E9EEE-2D70-4CB0-8330-CA43B3E5B5D1}"/>
    <cellStyle name="Millares [0] 2 2 2 3" xfId="169" xr:uid="{941AE9FF-8DB4-421F-9B0A-C7296D229288}"/>
    <cellStyle name="Millares [0] 2 2 3" xfId="204" xr:uid="{036F7E65-CE62-45DB-8CBE-84C530F817D6}"/>
    <cellStyle name="Millares [0] 2 2 4" xfId="158" xr:uid="{C84026AE-336E-4DF9-BBD2-84125DCC8512}"/>
    <cellStyle name="Millares [0] 2 2 5" xfId="110" xr:uid="{C44E58CB-5201-4CA2-B5ED-389890EDAE8D}"/>
    <cellStyle name="Millares [0] 2 2 6" xfId="67" xr:uid="{653E040A-E10B-4932-B8C8-9F154A72535A}"/>
    <cellStyle name="Millares [0] 2 2 7" xfId="225" xr:uid="{2BA2888B-68FF-407A-B2E1-91C9A745561C}"/>
    <cellStyle name="Millares [0] 2 2 8" xfId="62" xr:uid="{61976DBF-B336-4DB1-956B-A9B6E8775F2D}"/>
    <cellStyle name="Millares [0] 2 3" xfId="145" xr:uid="{5BC77479-E42D-4879-A674-49930D314FF7}"/>
    <cellStyle name="Millares [0] 2 4" xfId="178" xr:uid="{4CD78668-7944-41F4-B43A-EA60FCE78FD6}"/>
    <cellStyle name="Millares [0] 2 5" xfId="99" xr:uid="{372B35B9-DA8E-4BDF-935A-FE1293E1E9E0}"/>
    <cellStyle name="Millares [0] 3" xfId="56" xr:uid="{00000000-0005-0000-0000-00002A000000}"/>
    <cellStyle name="Millares [0] 3 10" xfId="64" xr:uid="{27E7C5C7-2109-4BD3-A5FB-269E95DCE746}"/>
    <cellStyle name="Millares [0] 3 2" xfId="120" xr:uid="{2752B5B7-591E-4816-AA25-8924128D35F7}"/>
    <cellStyle name="Millares [0] 3 2 2" xfId="215" xr:uid="{787282D7-4001-496D-81B0-AA6AC59691C5}"/>
    <cellStyle name="Millares [0] 3 2 3" xfId="168" xr:uid="{82C2B9CD-7B54-4E71-965B-CA0FC84B5588}"/>
    <cellStyle name="Millares [0] 3 3" xfId="203" xr:uid="{D2B15B86-F3A6-414F-B9ED-8AB373E9ADEB}"/>
    <cellStyle name="Millares [0] 3 4" xfId="187" xr:uid="{9C29C018-411E-477B-A71F-D920A94E609E}"/>
    <cellStyle name="Millares [0] 3 5" xfId="157" xr:uid="{90C42F3F-F635-4B72-B898-BFFC4EEB9CAC}"/>
    <cellStyle name="Millares [0] 3 6" xfId="108" xr:uid="{FF67C37B-F306-45E2-9936-83FBB7EEB361}"/>
    <cellStyle name="Millares [0] 3 7" xfId="73" xr:uid="{D3AF0AA7-97EE-4E15-93F0-BA1682398B3A}"/>
    <cellStyle name="Millares [0] 3 8" xfId="69" xr:uid="{68AC2F82-82C1-4A8C-B6DD-CD000AE7E0B2}"/>
    <cellStyle name="Millares [0] 3 9" xfId="227" xr:uid="{50CB471E-2D2B-4C30-BB7B-BE2E96C98810}"/>
    <cellStyle name="Millares [0] 4" xfId="117" xr:uid="{EEB70B32-37D0-4A5F-8270-B5779EC67934}"/>
    <cellStyle name="Millares [0] 4 2" xfId="212" xr:uid="{011F4C49-F916-484B-BF49-B5F019D88CA7}"/>
    <cellStyle name="Millares [0] 4 3" xfId="191" xr:uid="{905DD5C1-FC26-4433-A941-3421FEE4C6D6}"/>
    <cellStyle name="Millares [0] 4 4" xfId="165" xr:uid="{42B1FD4F-112F-4319-B161-DDEEF9B090B3}"/>
    <cellStyle name="Millares [0] 5" xfId="127" xr:uid="{00C47553-A5C1-4973-97F8-6490CBF3D58C}"/>
    <cellStyle name="Millares [0] 5 2" xfId="217" xr:uid="{7DE254B1-E8C6-4B3C-8020-5B97A1124BC4}"/>
    <cellStyle name="Millares [0] 5 3" xfId="179" xr:uid="{96B38845-845C-4C2B-8027-1868C769204E}"/>
    <cellStyle name="Millares [0] 5 4" xfId="171" xr:uid="{56D6A743-D87D-4EAF-864B-80EB3EEB3F8C}"/>
    <cellStyle name="Millares [0] 6" xfId="140" xr:uid="{C71346D5-8A9E-4E5A-B318-400A299949EA}"/>
    <cellStyle name="Millares [0] 6 2" xfId="222" xr:uid="{FE99CC80-3DEE-4C42-9179-03177617D921}"/>
    <cellStyle name="Millares [0] 6 3" xfId="192" xr:uid="{1F229CF4-03E5-4898-9869-B985E4137869}"/>
    <cellStyle name="Millares [0] 6 4" xfId="176" xr:uid="{045E468C-100F-4482-B8AF-86317EEFA101}"/>
    <cellStyle name="Millares [0] 7" xfId="126" xr:uid="{863A199F-E28E-49CB-BE99-6AB098309454}"/>
    <cellStyle name="Millares [0] 8" xfId="198" xr:uid="{E073E802-4471-4B7A-9602-ED5949E0391E}"/>
    <cellStyle name="Millares [0] 9" xfId="154" xr:uid="{64FB11A1-55D4-4CE5-9DCB-5551E88679B4}"/>
    <cellStyle name="Millares 10" xfId="123" xr:uid="{B5C8FB15-81D6-4729-853B-BE6A91C3AE3E}"/>
    <cellStyle name="Millares 10 2" xfId="143" xr:uid="{D27EBD3D-E0E8-41F1-B426-26DDDEBB320D}"/>
    <cellStyle name="Millares 11" xfId="149" xr:uid="{480CB95B-AB67-4A56-A5C2-D258294178EA}"/>
    <cellStyle name="Millares 11 2" xfId="223" xr:uid="{7EC95D47-2EAB-4B2F-AFBA-E3ED6D0ED457}"/>
    <cellStyle name="Millares 11 3" xfId="177" xr:uid="{411B36E8-AA45-4475-826A-543C5979F40E}"/>
    <cellStyle name="Millares 12" xfId="124" xr:uid="{2ED0BD92-8325-43DB-BC62-D3C40AEC65D5}"/>
    <cellStyle name="Millares 13" xfId="194" xr:uid="{CB49CCE0-56CF-4270-98C5-090BC947110E}"/>
    <cellStyle name="Millares 14" xfId="193" xr:uid="{99C7F1EE-422C-4300-8A2E-C011B7B70F46}"/>
    <cellStyle name="Millares 15" xfId="180" xr:uid="{4A0F333C-8C76-4E3E-89BE-7E7CB4BC7DFC}"/>
    <cellStyle name="Millares 16" xfId="150" xr:uid="{B6A678D4-7441-41BF-876B-9E7297BF91F6}"/>
    <cellStyle name="Millares 17" xfId="170" xr:uid="{68B5CC5C-799C-4FCF-A22A-F38D46E72045}"/>
    <cellStyle name="Millares 18" xfId="80" xr:uid="{1992A6D3-B3A7-44C2-95B9-BFBA7D22BD1C}"/>
    <cellStyle name="Millares 19 2" xfId="105" xr:uid="{CB8D23BD-582C-4673-83BE-477008C99388}"/>
    <cellStyle name="Millares 19 2 2" xfId="119" xr:uid="{DCF4762F-82D0-4423-99E0-6E2354DCF33E}"/>
    <cellStyle name="Millares 19 2 2 2" xfId="214" xr:uid="{41A3C71D-EC70-473D-BB19-49021DB6CD64}"/>
    <cellStyle name="Millares 19 2 2 3" xfId="167" xr:uid="{BCEC1935-7DEC-4AFC-9349-7FB31C4AA8D6}"/>
    <cellStyle name="Millares 19 2 3" xfId="202" xr:uid="{B8F7DC33-5913-43D5-B9BA-004CF7BA6144}"/>
    <cellStyle name="Millares 19 2 4" xfId="156" xr:uid="{D08CF6AB-F420-4E1C-A156-C43A8FCE0509}"/>
    <cellStyle name="Millares 2" xfId="52" xr:uid="{00000000-0005-0000-0000-00002B000000}"/>
    <cellStyle name="Millares 2 2" xfId="86" xr:uid="{BEC81240-2D07-4183-B41C-6DE29DC2325B}"/>
    <cellStyle name="Millares 2 2 2" xfId="115" xr:uid="{BBA4AA93-8441-4F85-83B3-D425636EC9F8}"/>
    <cellStyle name="Millares 2 2 2 2" xfId="210" xr:uid="{31768793-D93E-444F-9C6F-C93755DA57EE}"/>
    <cellStyle name="Millares 2 2 2 3" xfId="163" xr:uid="{D3E56AA9-D8D4-45D0-9EB3-D8703DB7286A}"/>
    <cellStyle name="Millares 2 2 3" xfId="197" xr:uid="{27E8FC11-377E-414F-AC63-017C1554F12B}"/>
    <cellStyle name="Millares 2 2 4" xfId="185" xr:uid="{40D7C577-B67B-4D74-B4E0-EB29CCC57990}"/>
    <cellStyle name="Millares 2 2 5" xfId="153" xr:uid="{E5141416-4AE1-4EFC-A3DF-6C37A0319666}"/>
    <cellStyle name="Millares 2 3" xfId="104" xr:uid="{E15B6AC8-6F82-43B1-AE60-CE1FBD3477B1}"/>
    <cellStyle name="Millares 2 4" xfId="109" xr:uid="{E0D3185D-B9BE-4E7F-9634-26C155CF10FC}"/>
    <cellStyle name="Millares 2 4 2" xfId="125" xr:uid="{1C74E544-1604-4350-9FEE-C1ED34248E68}"/>
    <cellStyle name="Millares 2 5" xfId="85" xr:uid="{CE6FD2C3-EF02-42C2-A0F9-BE7FC11EDB7F}"/>
    <cellStyle name="Millares 2 6" xfId="71" xr:uid="{F9734C28-094C-4B6A-8437-FFF8BF6C13D4}"/>
    <cellStyle name="Millares 3" xfId="75" xr:uid="{566134E5-AB17-4896-9165-A1B5F61F1CDD}"/>
    <cellStyle name="Millares 3 2" xfId="87" xr:uid="{33850BC5-EDBF-41E1-82B6-EDF12FF6BEC3}"/>
    <cellStyle name="Millares 4" xfId="74" xr:uid="{57B61CD4-D27E-4388-848F-B6CDC2A10C6F}"/>
    <cellStyle name="Millares 4 2" xfId="142" xr:uid="{21976B17-B7DE-40CF-94AE-01C5546EDD73}"/>
    <cellStyle name="Millares 4 3" xfId="130" xr:uid="{064D8132-76CA-4B35-99B4-299FEE38CF22}"/>
    <cellStyle name="Millares 4 3 2" xfId="219" xr:uid="{68F04B1E-8E46-4F9C-8DF2-5A70619965FA}"/>
    <cellStyle name="Millares 4 3 3" xfId="173" xr:uid="{FF2CD513-91D4-436D-B478-ACFA1937E4AB}"/>
    <cellStyle name="Millares 4 4" xfId="201" xr:uid="{3CB8C70A-A3BA-42FD-9889-03BC237E28D9}"/>
    <cellStyle name="Millares 4 5" xfId="181" xr:uid="{63BD81DC-9B93-4855-A44C-40A781059CBF}"/>
    <cellStyle name="Millares 5" xfId="77" xr:uid="{F5D6159B-0F9D-4F02-AE4D-2E83E60A7162}"/>
    <cellStyle name="Millares 5 2" xfId="146" xr:uid="{E364F80C-7B98-4ECC-B005-C9D3FF8E28F0}"/>
    <cellStyle name="Millares 5 3" xfId="138" xr:uid="{D94E3D84-AF03-4594-8A1D-456AA8BF96DF}"/>
    <cellStyle name="Millares 5 3 2" xfId="220" xr:uid="{C47329A5-F203-41F3-BB98-BB43F8B32538}"/>
    <cellStyle name="Millares 5 3 3" xfId="174" xr:uid="{CAEF0B08-D0B5-4B5A-B450-9A8E1D6ED7C0}"/>
    <cellStyle name="Millares 5 4" xfId="200" xr:uid="{0BD0DA7A-9651-4CF9-90F8-7380F104DF4E}"/>
    <cellStyle name="Millares 5 5" xfId="189" xr:uid="{E769589C-3131-4D98-85CA-C344FCAA4851}"/>
    <cellStyle name="Millares 6" xfId="78" xr:uid="{9008DB2E-E5AA-462D-8E7D-AD2C47EC0BAF}"/>
    <cellStyle name="Millares 6 2" xfId="129" xr:uid="{90703010-5992-4752-9297-BFEA0AC9836E}"/>
    <cellStyle name="Millares 6 3" xfId="139" xr:uid="{BC48930B-980A-43C3-A08F-58E9CC65DA88}"/>
    <cellStyle name="Millares 6 3 2" xfId="221" xr:uid="{4785E7D6-504B-4D7C-B807-7D35C13CFF04}"/>
    <cellStyle name="Millares 6 3 3" xfId="175" xr:uid="{829E198E-14C0-4C3C-83F6-6E50618446DE}"/>
    <cellStyle name="Millares 6 4" xfId="205" xr:uid="{5562FF6F-11FC-4F38-B58E-D03D8F557B7D}"/>
    <cellStyle name="Millares 6 5" xfId="190" xr:uid="{37F606AB-1039-48DC-BD7B-A685B3937ACF}"/>
    <cellStyle name="Millares 7" xfId="76" xr:uid="{3D93FB72-EA4A-415E-A9C5-934C3D160EB6}"/>
    <cellStyle name="Millares 7 2" xfId="128" xr:uid="{AB831821-9F66-4229-9E76-7517F50E44FA}"/>
    <cellStyle name="Millares 7 2 2" xfId="218" xr:uid="{DDFEEAA7-C8AE-4BDF-A182-AB581ECF236A}"/>
    <cellStyle name="Millares 7 2 3" xfId="172" xr:uid="{4D9366BB-BD8B-4D35-9504-820987773060}"/>
    <cellStyle name="Millares 7 3" xfId="141" xr:uid="{519450C5-A90B-439B-A7BC-CF53A34CCEE3}"/>
    <cellStyle name="Millares 7 4" xfId="206" xr:uid="{FCB19F66-BF22-43A6-BD5E-1EE43554145D}"/>
    <cellStyle name="Millares 7 5" xfId="159" xr:uid="{82CEEE9C-ABC8-4A63-964D-0375C02FDAED}"/>
    <cellStyle name="Millares 7 6" xfId="111" xr:uid="{8A12438C-5D62-43EA-AB23-24BC0E03F316}"/>
    <cellStyle name="Millares 8" xfId="79" xr:uid="{D25E58D0-5332-4192-9A4E-03DF9FB8ABBA}"/>
    <cellStyle name="Millares 8 2" xfId="147" xr:uid="{AF9A716D-64DE-48C6-8FCA-C1DB9ADEFBC8}"/>
    <cellStyle name="Millares 8 3" xfId="122" xr:uid="{B6FBE7EA-0E64-4647-AA55-64370EFC9F66}"/>
    <cellStyle name="Millares 9" xfId="103" xr:uid="{4039DCA6-070B-4D51-8EC7-62FA6BCBD718}"/>
    <cellStyle name="Millares 9 2" xfId="137" xr:uid="{98499F54-4002-4B05-AC67-8A1AADBD7B42}"/>
    <cellStyle name="Neutral" xfId="8" builtinId="28" customBuiltin="1"/>
    <cellStyle name="Normal" xfId="0" builtinId="0"/>
    <cellStyle name="Normal 10" xfId="102" xr:uid="{23D85130-699B-4192-A07C-B14A03E07AAE}"/>
    <cellStyle name="Normal 12" xfId="46" xr:uid="{00000000-0005-0000-0000-00002E000000}"/>
    <cellStyle name="Normal 15" xfId="47" xr:uid="{00000000-0005-0000-0000-00002F000000}"/>
    <cellStyle name="Normal 2" xfId="49" xr:uid="{00000000-0005-0000-0000-000030000000}"/>
    <cellStyle name="Normal 2 10" xfId="101" xr:uid="{7CB72E72-F552-498B-8380-5EF234840761}"/>
    <cellStyle name="Normal 2 2" xfId="88" xr:uid="{0AD771F4-0F76-4E4D-9DB8-E37BC99A8A25}"/>
    <cellStyle name="Normal 2 2 2" xfId="107" xr:uid="{6E8928A7-66F2-4256-9216-1BD55A87176B}"/>
    <cellStyle name="Normal 2 3" xfId="106" xr:uid="{7E4FE380-4268-4738-A27A-83B8A9183493}"/>
    <cellStyle name="Normal 2 4" xfId="48" xr:uid="{00000000-0005-0000-0000-000031000000}"/>
    <cellStyle name="Normal 3" xfId="53" xr:uid="{00000000-0005-0000-0000-000032000000}"/>
    <cellStyle name="Normal 3 2" xfId="59" xr:uid="{60B2EF75-737B-48FC-9C94-2517B2DB49F8}"/>
    <cellStyle name="Normal 3 3" xfId="43" xr:uid="{00000000-0005-0000-0000-000033000000}"/>
    <cellStyle name="Normal 3 4" xfId="89" xr:uid="{2549F1DB-FA08-4C8C-A883-04C0B19CB402}"/>
    <cellStyle name="Normal 3 5" xfId="66" xr:uid="{E0182B1F-E69E-43BA-8F1B-56D7C09A5289}"/>
    <cellStyle name="Normal 5" xfId="92" xr:uid="{756763B0-3DA1-4013-8147-6318A7FFD014}"/>
    <cellStyle name="Normal_Estados Fiscal 1999" xfId="44" xr:uid="{00000000-0005-0000-0000-000034000000}"/>
    <cellStyle name="Notas" xfId="15" builtinId="10" customBuiltin="1"/>
    <cellStyle name="Porcentaje" xfId="57" builtinId="5"/>
    <cellStyle name="Porcentual 2" xfId="91" xr:uid="{5E58AAA8-EE60-4F7A-BC1F-DAA89C1BC14D}"/>
    <cellStyle name="Salida" xfId="10" builtinId="21" customBuiltin="1"/>
    <cellStyle name="Texto de advertencia" xfId="14" builtinId="11" customBuiltin="1"/>
    <cellStyle name="Texto explicativo" xfId="16" builtinId="53" customBuiltin="1"/>
    <cellStyle name="Título" xfId="60" builtinId="15" customBuiltin="1"/>
    <cellStyle name="Título 2" xfId="3" builtinId="17" customBuiltin="1"/>
    <cellStyle name="Título 3" xfId="4" builtinId="18" customBuiltin="1"/>
    <cellStyle name="Título 4" xfId="42" xr:uid="{00000000-0005-0000-0000-000038000000}"/>
    <cellStyle name="Total" xfId="17" builtinId="25" customBuiltin="1"/>
  </cellStyles>
  <dxfs count="0"/>
  <tableStyles count="0" defaultTableStyle="TableStyleMedium2" defaultPivotStyle="PivotStyleLight16"/>
  <colors>
    <mruColors>
      <color rgb="FF336699"/>
      <color rgb="FF003366"/>
      <color rgb="FF006699"/>
      <color rgb="FF000066"/>
      <color rgb="FF333399"/>
      <color rgb="FFCC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image" Target="../media/image3.emf"/><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1</xdr:col>
      <xdr:colOff>2117</xdr:colOff>
      <xdr:row>0</xdr:row>
      <xdr:rowOff>127212</xdr:rowOff>
    </xdr:from>
    <xdr:to>
      <xdr:col>3</xdr:col>
      <xdr:colOff>495301</xdr:colOff>
      <xdr:row>5</xdr:row>
      <xdr:rowOff>51227</xdr:rowOff>
    </xdr:to>
    <xdr:pic>
      <xdr:nvPicPr>
        <xdr:cNvPr id="3" name="Imagen 2">
          <a:extLst>
            <a:ext uri="{FF2B5EF4-FFF2-40B4-BE49-F238E27FC236}">
              <a16:creationId xmlns:a16="http://schemas.microsoft.com/office/drawing/2014/main" id="{C4C58504-FD48-4E19-8C32-6DCA55B1705A}"/>
            </a:ext>
          </a:extLst>
        </xdr:cNvPr>
        <xdr:cNvPicPr>
          <a:picLocks noChangeAspect="1"/>
        </xdr:cNvPicPr>
      </xdr:nvPicPr>
      <xdr:blipFill>
        <a:blip xmlns:r="http://schemas.openxmlformats.org/officeDocument/2006/relationships" r:embed="rId1"/>
        <a:stretch>
          <a:fillRect/>
        </a:stretch>
      </xdr:blipFill>
      <xdr:spPr>
        <a:xfrm>
          <a:off x="183092" y="127212"/>
          <a:ext cx="2074334" cy="10479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1168385</xdr:colOff>
      <xdr:row>1</xdr:row>
      <xdr:rowOff>177795</xdr:rowOff>
    </xdr:from>
    <xdr:to>
      <xdr:col>5</xdr:col>
      <xdr:colOff>1091339</xdr:colOff>
      <xdr:row>5</xdr:row>
      <xdr:rowOff>191288</xdr:rowOff>
    </xdr:to>
    <xdr:pic>
      <xdr:nvPicPr>
        <xdr:cNvPr id="2" name="Imagen 1">
          <a:extLst>
            <a:ext uri="{FF2B5EF4-FFF2-40B4-BE49-F238E27FC236}">
              <a16:creationId xmlns:a16="http://schemas.microsoft.com/office/drawing/2014/main" id="{583D1292-75E4-49B1-9EFD-1B84AB400984}"/>
            </a:ext>
          </a:extLst>
        </xdr:cNvPr>
        <xdr:cNvPicPr>
          <a:picLocks noChangeAspect="1"/>
        </xdr:cNvPicPr>
      </xdr:nvPicPr>
      <xdr:blipFill>
        <a:blip xmlns:r="http://schemas.openxmlformats.org/officeDocument/2006/relationships" r:embed="rId1"/>
        <a:stretch>
          <a:fillRect/>
        </a:stretch>
      </xdr:blipFill>
      <xdr:spPr>
        <a:xfrm>
          <a:off x="6443118" y="372528"/>
          <a:ext cx="1421554" cy="79242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557936</xdr:colOff>
      <xdr:row>1</xdr:row>
      <xdr:rowOff>194728</xdr:rowOff>
    </xdr:from>
    <xdr:to>
      <xdr:col>6</xdr:col>
      <xdr:colOff>588417</xdr:colOff>
      <xdr:row>6</xdr:row>
      <xdr:rowOff>13488</xdr:rowOff>
    </xdr:to>
    <xdr:pic>
      <xdr:nvPicPr>
        <xdr:cNvPr id="2" name="Imagen 1">
          <a:extLst>
            <a:ext uri="{FF2B5EF4-FFF2-40B4-BE49-F238E27FC236}">
              <a16:creationId xmlns:a16="http://schemas.microsoft.com/office/drawing/2014/main" id="{5E0680B6-2FF6-4877-AC8E-341168679103}"/>
            </a:ext>
          </a:extLst>
        </xdr:cNvPr>
        <xdr:cNvPicPr>
          <a:picLocks noChangeAspect="1"/>
        </xdr:cNvPicPr>
      </xdr:nvPicPr>
      <xdr:blipFill>
        <a:blip xmlns:r="http://schemas.openxmlformats.org/officeDocument/2006/relationships" r:embed="rId1"/>
        <a:stretch>
          <a:fillRect/>
        </a:stretch>
      </xdr:blipFill>
      <xdr:spPr>
        <a:xfrm>
          <a:off x="6831736" y="389461"/>
          <a:ext cx="1419014" cy="79242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8</xdr:col>
      <xdr:colOff>239590</xdr:colOff>
      <xdr:row>1</xdr:row>
      <xdr:rowOff>177795</xdr:rowOff>
    </xdr:from>
    <xdr:to>
      <xdr:col>9</xdr:col>
      <xdr:colOff>110615</xdr:colOff>
      <xdr:row>5</xdr:row>
      <xdr:rowOff>191288</xdr:rowOff>
    </xdr:to>
    <xdr:pic>
      <xdr:nvPicPr>
        <xdr:cNvPr id="2" name="Imagen 1">
          <a:extLst>
            <a:ext uri="{FF2B5EF4-FFF2-40B4-BE49-F238E27FC236}">
              <a16:creationId xmlns:a16="http://schemas.microsoft.com/office/drawing/2014/main" id="{BF55669D-6235-43E3-BA70-CC5EBB89F433}"/>
            </a:ext>
          </a:extLst>
        </xdr:cNvPr>
        <xdr:cNvPicPr>
          <a:picLocks noChangeAspect="1"/>
        </xdr:cNvPicPr>
      </xdr:nvPicPr>
      <xdr:blipFill>
        <a:blip xmlns:r="http://schemas.openxmlformats.org/officeDocument/2006/relationships" r:embed="rId1"/>
        <a:stretch>
          <a:fillRect/>
        </a:stretch>
      </xdr:blipFill>
      <xdr:spPr>
        <a:xfrm>
          <a:off x="6792790" y="375915"/>
          <a:ext cx="1413087" cy="80597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5</xdr:col>
      <xdr:colOff>2522</xdr:colOff>
      <xdr:row>1</xdr:row>
      <xdr:rowOff>152395</xdr:rowOff>
    </xdr:from>
    <xdr:to>
      <xdr:col>5</xdr:col>
      <xdr:colOff>1413069</xdr:colOff>
      <xdr:row>5</xdr:row>
      <xdr:rowOff>165888</xdr:rowOff>
    </xdr:to>
    <xdr:pic>
      <xdr:nvPicPr>
        <xdr:cNvPr id="2" name="Imagen 1">
          <a:extLst>
            <a:ext uri="{FF2B5EF4-FFF2-40B4-BE49-F238E27FC236}">
              <a16:creationId xmlns:a16="http://schemas.microsoft.com/office/drawing/2014/main" id="{4A08A49A-D489-4DDC-BCB8-29E3680BD1F3}"/>
            </a:ext>
          </a:extLst>
        </xdr:cNvPr>
        <xdr:cNvPicPr>
          <a:picLocks noChangeAspect="1"/>
        </xdr:cNvPicPr>
      </xdr:nvPicPr>
      <xdr:blipFill>
        <a:blip xmlns:r="http://schemas.openxmlformats.org/officeDocument/2006/relationships" r:embed="rId1"/>
        <a:stretch>
          <a:fillRect/>
        </a:stretch>
      </xdr:blipFill>
      <xdr:spPr>
        <a:xfrm>
          <a:off x="7165322" y="350515"/>
          <a:ext cx="1410547" cy="805973"/>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9</xdr:col>
      <xdr:colOff>569788</xdr:colOff>
      <xdr:row>1</xdr:row>
      <xdr:rowOff>135461</xdr:rowOff>
    </xdr:from>
    <xdr:to>
      <xdr:col>11</xdr:col>
      <xdr:colOff>408075</xdr:colOff>
      <xdr:row>5</xdr:row>
      <xdr:rowOff>148954</xdr:rowOff>
    </xdr:to>
    <xdr:pic>
      <xdr:nvPicPr>
        <xdr:cNvPr id="2" name="Imagen 1">
          <a:extLst>
            <a:ext uri="{FF2B5EF4-FFF2-40B4-BE49-F238E27FC236}">
              <a16:creationId xmlns:a16="http://schemas.microsoft.com/office/drawing/2014/main" id="{A45DC23B-57D3-465F-8B7A-5AAB5A4F9695}"/>
            </a:ext>
          </a:extLst>
        </xdr:cNvPr>
        <xdr:cNvPicPr>
          <a:picLocks noChangeAspect="1"/>
        </xdr:cNvPicPr>
      </xdr:nvPicPr>
      <xdr:blipFill>
        <a:blip xmlns:r="http://schemas.openxmlformats.org/officeDocument/2006/relationships" r:embed="rId1"/>
        <a:stretch>
          <a:fillRect/>
        </a:stretch>
      </xdr:blipFill>
      <xdr:spPr>
        <a:xfrm>
          <a:off x="7237288" y="333581"/>
          <a:ext cx="1408007" cy="805973"/>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4</xdr:col>
      <xdr:colOff>1558483</xdr:colOff>
      <xdr:row>1</xdr:row>
      <xdr:rowOff>177371</xdr:rowOff>
    </xdr:from>
    <xdr:to>
      <xdr:col>6</xdr:col>
      <xdr:colOff>211860</xdr:colOff>
      <xdr:row>5</xdr:row>
      <xdr:rowOff>192769</xdr:rowOff>
    </xdr:to>
    <xdr:pic>
      <xdr:nvPicPr>
        <xdr:cNvPr id="2" name="Imagen 1">
          <a:extLst>
            <a:ext uri="{FF2B5EF4-FFF2-40B4-BE49-F238E27FC236}">
              <a16:creationId xmlns:a16="http://schemas.microsoft.com/office/drawing/2014/main" id="{925B1E53-2E04-48E9-99D7-0A1C9D54D2E1}"/>
            </a:ext>
          </a:extLst>
        </xdr:cNvPr>
        <xdr:cNvPicPr>
          <a:picLocks noChangeAspect="1"/>
        </xdr:cNvPicPr>
      </xdr:nvPicPr>
      <xdr:blipFill>
        <a:blip xmlns:r="http://schemas.openxmlformats.org/officeDocument/2006/relationships" r:embed="rId1"/>
        <a:stretch>
          <a:fillRect/>
        </a:stretch>
      </xdr:blipFill>
      <xdr:spPr>
        <a:xfrm>
          <a:off x="8083108" y="377396"/>
          <a:ext cx="1406102" cy="815498"/>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32.bin"/><Relationship Id="rId2" Type="http://schemas.openxmlformats.org/officeDocument/2006/relationships/printerSettings" Target="../printerSettings/printerSettings31.bin"/><Relationship Id="rId1" Type="http://schemas.openxmlformats.org/officeDocument/2006/relationships/printerSettings" Target="../printerSettings/printerSettings30.bin"/><Relationship Id="rId5" Type="http://schemas.openxmlformats.org/officeDocument/2006/relationships/drawing" Target="../drawings/drawing6.xml"/><Relationship Id="rId4" Type="http://schemas.openxmlformats.org/officeDocument/2006/relationships/printerSettings" Target="../printerSettings/printerSettings33.bin"/></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36.bin"/><Relationship Id="rId2" Type="http://schemas.openxmlformats.org/officeDocument/2006/relationships/printerSettings" Target="../printerSettings/printerSettings35.bin"/><Relationship Id="rId1" Type="http://schemas.openxmlformats.org/officeDocument/2006/relationships/printerSettings" Target="../printerSettings/printerSettings34.bin"/><Relationship Id="rId5" Type="http://schemas.openxmlformats.org/officeDocument/2006/relationships/drawing" Target="../drawings/drawing7.xml"/><Relationship Id="rId4" Type="http://schemas.openxmlformats.org/officeDocument/2006/relationships/printerSettings" Target="../printerSettings/printerSettings3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7.bin"/><Relationship Id="rId7" Type="http://schemas.openxmlformats.org/officeDocument/2006/relationships/vmlDrawing" Target="../drawings/vmlDrawing1.vml"/><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6" Type="http://schemas.openxmlformats.org/officeDocument/2006/relationships/drawing" Target="../drawings/drawing2.xml"/><Relationship Id="rId5" Type="http://schemas.openxmlformats.org/officeDocument/2006/relationships/printerSettings" Target="../printerSettings/printerSettings9.bin"/><Relationship Id="rId4" Type="http://schemas.openxmlformats.org/officeDocument/2006/relationships/printerSettings" Target="../printerSettings/printerSettings8.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 Id="rId6" Type="http://schemas.openxmlformats.org/officeDocument/2006/relationships/drawing" Target="../drawings/drawing3.xml"/><Relationship Id="rId5" Type="http://schemas.openxmlformats.org/officeDocument/2006/relationships/printerSettings" Target="../printerSettings/printerSettings14.bin"/><Relationship Id="rId4" Type="http://schemas.openxmlformats.org/officeDocument/2006/relationships/printerSettings" Target="../printerSettings/printerSettings13.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17.bin"/><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 Id="rId6" Type="http://schemas.openxmlformats.org/officeDocument/2006/relationships/drawing" Target="../drawings/drawing4.xml"/><Relationship Id="rId5" Type="http://schemas.openxmlformats.org/officeDocument/2006/relationships/printerSettings" Target="../printerSettings/printerSettings19.bin"/><Relationship Id="rId4" Type="http://schemas.openxmlformats.org/officeDocument/2006/relationships/printerSettings" Target="../printerSettings/printerSettings18.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22.bin"/><Relationship Id="rId2" Type="http://schemas.openxmlformats.org/officeDocument/2006/relationships/printerSettings" Target="../printerSettings/printerSettings21.bin"/><Relationship Id="rId1" Type="http://schemas.openxmlformats.org/officeDocument/2006/relationships/printerSettings" Target="../printerSettings/printerSettings20.bin"/><Relationship Id="rId5" Type="http://schemas.openxmlformats.org/officeDocument/2006/relationships/printerSettings" Target="../printerSettings/printerSettings24.bin"/><Relationship Id="rId4" Type="http://schemas.openxmlformats.org/officeDocument/2006/relationships/printerSettings" Target="../printerSettings/printerSettings23.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27.bin"/><Relationship Id="rId2" Type="http://schemas.openxmlformats.org/officeDocument/2006/relationships/printerSettings" Target="../printerSettings/printerSettings26.bin"/><Relationship Id="rId1" Type="http://schemas.openxmlformats.org/officeDocument/2006/relationships/printerSettings" Target="../printerSettings/printerSettings25.bin"/><Relationship Id="rId6" Type="http://schemas.openxmlformats.org/officeDocument/2006/relationships/drawing" Target="../drawings/drawing5.xml"/><Relationship Id="rId5" Type="http://schemas.openxmlformats.org/officeDocument/2006/relationships/printerSettings" Target="../printerSettings/printerSettings29.bin"/><Relationship Id="rId4" Type="http://schemas.openxmlformats.org/officeDocument/2006/relationships/printerSettings" Target="../printerSettings/printerSettings2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0070C0"/>
  </sheetPr>
  <dimension ref="B2:O40"/>
  <sheetViews>
    <sheetView showGridLines="0" zoomScale="80" zoomScaleNormal="80" workbookViewId="0"/>
  </sheetViews>
  <sheetFormatPr baseColWidth="10" defaultColWidth="11.5546875" defaultRowHeight="13.8"/>
  <cols>
    <col min="1" max="1" width="2.6640625" style="26" customWidth="1"/>
    <col min="2" max="3" width="11.5546875" style="40"/>
    <col min="4" max="4" width="14.44140625" style="40" customWidth="1"/>
    <col min="5" max="7" width="11.5546875" style="40"/>
    <col min="8" max="8" width="11.5546875" style="40" customWidth="1"/>
    <col min="9" max="9" width="17.109375" style="40" customWidth="1"/>
    <col min="10" max="14" width="11.5546875" style="40"/>
    <col min="15" max="15" width="22.33203125" style="40" customWidth="1"/>
    <col min="16" max="16384" width="11.5546875" style="26"/>
  </cols>
  <sheetData>
    <row r="2" spans="2:15" ht="18.75" customHeight="1">
      <c r="B2" s="25"/>
      <c r="C2" s="376" t="s">
        <v>959</v>
      </c>
      <c r="D2" s="376"/>
      <c r="E2" s="376"/>
      <c r="F2" s="376"/>
      <c r="G2" s="376"/>
      <c r="H2" s="376"/>
      <c r="I2" s="376"/>
      <c r="J2" s="376"/>
      <c r="K2" s="376"/>
      <c r="L2" s="376"/>
      <c r="M2" s="376"/>
      <c r="N2" s="376"/>
      <c r="O2" s="376"/>
    </row>
    <row r="3" spans="2:15" ht="18.75" customHeight="1">
      <c r="B3" s="25"/>
      <c r="C3" s="376"/>
      <c r="D3" s="376"/>
      <c r="E3" s="376"/>
      <c r="F3" s="376"/>
      <c r="G3" s="376"/>
      <c r="H3" s="376"/>
      <c r="I3" s="376"/>
      <c r="J3" s="376"/>
      <c r="K3" s="376"/>
      <c r="L3" s="376"/>
      <c r="M3" s="376"/>
      <c r="N3" s="376"/>
      <c r="O3" s="376"/>
    </row>
    <row r="4" spans="2:15" ht="18.75" customHeight="1">
      <c r="B4" s="25"/>
      <c r="C4" s="376"/>
      <c r="D4" s="376"/>
      <c r="E4" s="376"/>
      <c r="F4" s="376"/>
      <c r="G4" s="376"/>
      <c r="H4" s="376"/>
      <c r="I4" s="376"/>
      <c r="J4" s="376"/>
      <c r="K4" s="376"/>
      <c r="L4" s="376"/>
      <c r="M4" s="376"/>
      <c r="N4" s="376"/>
      <c r="O4" s="376"/>
    </row>
    <row r="5" spans="2:15" ht="18.75" customHeight="1">
      <c r="B5" s="25"/>
      <c r="C5" s="376"/>
      <c r="D5" s="376"/>
      <c r="E5" s="376"/>
      <c r="F5" s="376"/>
      <c r="G5" s="376"/>
      <c r="H5" s="376"/>
      <c r="I5" s="376"/>
      <c r="J5" s="376"/>
      <c r="K5" s="376"/>
      <c r="L5" s="376"/>
      <c r="M5" s="376"/>
      <c r="N5" s="376"/>
      <c r="O5" s="376"/>
    </row>
    <row r="6" spans="2:15" ht="18.75" customHeight="1">
      <c r="B6" s="25"/>
      <c r="C6" s="376"/>
      <c r="D6" s="376"/>
      <c r="E6" s="376"/>
      <c r="F6" s="376"/>
      <c r="G6" s="376"/>
      <c r="H6" s="376"/>
      <c r="I6" s="376"/>
      <c r="J6" s="376"/>
      <c r="K6" s="376"/>
      <c r="L6" s="376"/>
      <c r="M6" s="376"/>
      <c r="N6" s="376"/>
      <c r="O6" s="376"/>
    </row>
    <row r="7" spans="2:15" ht="18.75" customHeight="1">
      <c r="B7" s="25"/>
      <c r="C7" s="376"/>
      <c r="D7" s="376"/>
      <c r="E7" s="376"/>
      <c r="F7" s="376"/>
      <c r="G7" s="376"/>
      <c r="H7" s="376"/>
      <c r="I7" s="376"/>
      <c r="J7" s="376"/>
      <c r="K7" s="376"/>
      <c r="L7" s="376"/>
      <c r="M7" s="376"/>
      <c r="N7" s="376"/>
      <c r="O7" s="376"/>
    </row>
    <row r="8" spans="2:15" ht="18.75" customHeight="1">
      <c r="B8" s="25"/>
      <c r="C8" s="376"/>
      <c r="D8" s="376"/>
      <c r="E8" s="376"/>
      <c r="F8" s="376"/>
      <c r="G8" s="376"/>
      <c r="H8" s="376"/>
      <c r="I8" s="376"/>
      <c r="J8" s="376"/>
      <c r="K8" s="376"/>
      <c r="L8" s="376"/>
      <c r="M8" s="376"/>
      <c r="N8" s="376"/>
      <c r="O8" s="376"/>
    </row>
    <row r="9" spans="2:15" ht="18.75" customHeight="1">
      <c r="B9" s="25"/>
      <c r="C9" s="376"/>
      <c r="D9" s="376"/>
      <c r="E9" s="376"/>
      <c r="F9" s="376"/>
      <c r="G9" s="376"/>
      <c r="H9" s="376"/>
      <c r="I9" s="376"/>
      <c r="J9" s="376"/>
      <c r="K9" s="376"/>
      <c r="L9" s="376"/>
      <c r="M9" s="376"/>
      <c r="N9" s="376"/>
      <c r="O9" s="376"/>
    </row>
    <row r="10" spans="2:15" ht="15.6">
      <c r="B10" s="27"/>
      <c r="C10" s="27"/>
      <c r="D10" s="20"/>
      <c r="E10" s="27"/>
      <c r="F10" s="27"/>
      <c r="G10" s="27"/>
      <c r="H10" s="27"/>
      <c r="I10" s="27"/>
      <c r="J10" s="27"/>
      <c r="K10" s="27"/>
      <c r="L10" s="27"/>
      <c r="M10" s="27"/>
      <c r="N10" s="27"/>
      <c r="O10" s="27"/>
    </row>
    <row r="11" spans="2:15" ht="20.399999999999999">
      <c r="B11" s="27"/>
      <c r="C11" s="28"/>
      <c r="D11" s="28"/>
      <c r="E11" s="28"/>
      <c r="F11" s="28"/>
      <c r="G11" s="28"/>
      <c r="H11" s="28"/>
      <c r="I11" s="28"/>
      <c r="J11" s="28"/>
      <c r="K11" s="28"/>
      <c r="L11" s="28"/>
      <c r="M11" s="28"/>
      <c r="N11" s="28"/>
      <c r="O11" s="28"/>
    </row>
    <row r="12" spans="2:15" ht="23.4">
      <c r="B12" s="375" t="s">
        <v>1218</v>
      </c>
      <c r="C12" s="375"/>
      <c r="D12" s="375"/>
      <c r="E12" s="375"/>
      <c r="F12" s="375"/>
      <c r="G12" s="375"/>
      <c r="H12" s="375"/>
      <c r="I12" s="375"/>
      <c r="J12" s="375"/>
      <c r="K12" s="375"/>
      <c r="L12" s="375"/>
      <c r="M12" s="375"/>
      <c r="N12" s="375"/>
      <c r="O12" s="375"/>
    </row>
    <row r="13" spans="2:15" ht="23.4">
      <c r="B13" s="375" t="s">
        <v>1219</v>
      </c>
      <c r="C13" s="375"/>
      <c r="D13" s="375"/>
      <c r="E13" s="375"/>
      <c r="F13" s="375"/>
      <c r="G13" s="375"/>
      <c r="H13" s="375"/>
      <c r="I13" s="375"/>
      <c r="J13" s="375"/>
      <c r="K13" s="375"/>
      <c r="L13" s="375"/>
      <c r="M13" s="375"/>
      <c r="N13" s="375"/>
      <c r="O13" s="375"/>
    </row>
    <row r="14" spans="2:15" ht="23.4">
      <c r="B14" s="41"/>
      <c r="C14" s="41"/>
      <c r="D14" s="41"/>
      <c r="E14" s="41"/>
      <c r="F14" s="41"/>
      <c r="G14" s="41"/>
      <c r="H14" s="41"/>
      <c r="I14" s="41"/>
      <c r="J14" s="41"/>
      <c r="K14" s="41"/>
      <c r="L14" s="41"/>
      <c r="M14" s="41"/>
      <c r="N14" s="41"/>
      <c r="O14" s="41"/>
    </row>
    <row r="15" spans="2:15" ht="15.6">
      <c r="B15" s="29"/>
      <c r="C15" s="29"/>
      <c r="D15" s="29"/>
      <c r="E15" s="29"/>
      <c r="F15" s="29"/>
      <c r="G15" s="29"/>
      <c r="H15" s="30"/>
      <c r="I15" s="29"/>
      <c r="J15" s="29"/>
      <c r="K15" s="30"/>
      <c r="L15" s="30"/>
      <c r="M15" s="22"/>
      <c r="N15" s="29"/>
      <c r="O15" s="29"/>
    </row>
    <row r="16" spans="2:15" ht="15.6">
      <c r="B16" s="29"/>
      <c r="C16" s="29"/>
      <c r="D16" s="29"/>
      <c r="E16" s="29"/>
      <c r="F16" s="29"/>
      <c r="G16" s="29"/>
      <c r="H16" s="30"/>
      <c r="I16" s="29"/>
      <c r="J16" s="29"/>
      <c r="K16" s="30"/>
      <c r="L16" s="30"/>
      <c r="M16" s="22" t="s">
        <v>318</v>
      </c>
      <c r="N16" s="29"/>
      <c r="O16" s="29"/>
    </row>
    <row r="17" spans="2:15">
      <c r="B17" s="29"/>
      <c r="C17" s="29"/>
      <c r="D17" s="29"/>
      <c r="E17" s="29"/>
      <c r="F17" s="29"/>
      <c r="G17" s="29"/>
      <c r="H17" s="30"/>
      <c r="I17" s="29"/>
      <c r="J17" s="29"/>
      <c r="K17" s="30"/>
      <c r="L17" s="30"/>
      <c r="M17" s="31"/>
      <c r="N17" s="29"/>
      <c r="O17" s="29"/>
    </row>
    <row r="18" spans="2:15" s="35" customFormat="1" ht="16.8">
      <c r="B18" s="29"/>
      <c r="C18" s="32"/>
      <c r="D18" s="32" t="s">
        <v>402</v>
      </c>
      <c r="E18" s="23"/>
      <c r="F18" s="21"/>
      <c r="G18" s="21"/>
      <c r="H18" s="33"/>
      <c r="I18" s="29"/>
      <c r="J18" s="29"/>
      <c r="K18" s="29"/>
      <c r="L18" s="33"/>
      <c r="M18" s="34" t="s">
        <v>407</v>
      </c>
      <c r="N18" s="29"/>
      <c r="O18" s="29"/>
    </row>
    <row r="19" spans="2:15" s="35" customFormat="1" ht="16.8">
      <c r="B19" s="29"/>
      <c r="C19" s="32"/>
      <c r="D19" s="32"/>
      <c r="E19" s="23"/>
      <c r="F19" s="21"/>
      <c r="G19" s="21"/>
      <c r="H19" s="36"/>
      <c r="I19" s="29"/>
      <c r="J19" s="29"/>
      <c r="K19" s="29"/>
      <c r="L19" s="36"/>
      <c r="M19" s="31"/>
      <c r="N19" s="29"/>
      <c r="O19" s="29"/>
    </row>
    <row r="20" spans="2:15" s="35" customFormat="1" ht="16.8">
      <c r="B20" s="29"/>
      <c r="C20" s="32"/>
      <c r="D20" s="32" t="s">
        <v>372</v>
      </c>
      <c r="E20" s="23"/>
      <c r="F20" s="21"/>
      <c r="G20" s="21"/>
      <c r="H20" s="33"/>
      <c r="I20" s="29"/>
      <c r="J20" s="29"/>
      <c r="K20" s="29"/>
      <c r="L20" s="33"/>
      <c r="M20" s="34" t="s">
        <v>408</v>
      </c>
      <c r="N20" s="29"/>
      <c r="O20" s="29"/>
    </row>
    <row r="21" spans="2:15" s="35" customFormat="1" ht="16.8">
      <c r="B21" s="29"/>
      <c r="C21" s="32"/>
      <c r="D21" s="32"/>
      <c r="E21" s="23"/>
      <c r="F21" s="21"/>
      <c r="G21" s="21"/>
      <c r="H21" s="36"/>
      <c r="I21" s="29"/>
      <c r="J21" s="29"/>
      <c r="K21" s="29"/>
      <c r="L21" s="36"/>
      <c r="M21" s="31"/>
      <c r="N21" s="29"/>
      <c r="O21" s="29"/>
    </row>
    <row r="22" spans="2:15" s="35" customFormat="1" ht="16.8">
      <c r="B22" s="29"/>
      <c r="C22" s="32"/>
      <c r="D22" s="32" t="s">
        <v>404</v>
      </c>
      <c r="E22" s="23"/>
      <c r="F22" s="21"/>
      <c r="G22" s="21"/>
      <c r="H22" s="33"/>
      <c r="I22" s="29"/>
      <c r="J22" s="29"/>
      <c r="K22" s="29"/>
      <c r="L22" s="33"/>
      <c r="M22" s="34" t="s">
        <v>409</v>
      </c>
      <c r="N22" s="29"/>
      <c r="O22" s="29"/>
    </row>
    <row r="23" spans="2:15" s="35" customFormat="1" ht="16.8">
      <c r="B23" s="29"/>
      <c r="C23" s="32"/>
      <c r="D23" s="32"/>
      <c r="E23" s="23"/>
      <c r="F23" s="21"/>
      <c r="G23" s="21"/>
      <c r="H23" s="36"/>
      <c r="I23" s="29"/>
      <c r="J23" s="29"/>
      <c r="K23" s="29"/>
      <c r="L23" s="36"/>
      <c r="M23" s="31"/>
      <c r="N23" s="29"/>
      <c r="O23" s="29"/>
    </row>
    <row r="24" spans="2:15" s="35" customFormat="1" ht="16.8">
      <c r="B24" s="29"/>
      <c r="C24" s="32"/>
      <c r="D24" s="32" t="s">
        <v>403</v>
      </c>
      <c r="E24" s="23"/>
      <c r="F24" s="21"/>
      <c r="G24" s="21"/>
      <c r="H24" s="33"/>
      <c r="I24" s="29"/>
      <c r="J24" s="29"/>
      <c r="K24" s="29"/>
      <c r="L24" s="33"/>
      <c r="M24" s="34" t="s">
        <v>410</v>
      </c>
      <c r="N24" s="29"/>
      <c r="O24" s="29"/>
    </row>
    <row r="25" spans="2:15" s="35" customFormat="1" ht="16.8">
      <c r="B25" s="29"/>
      <c r="C25" s="32"/>
      <c r="D25" s="32"/>
      <c r="E25" s="23"/>
      <c r="F25" s="21"/>
      <c r="G25" s="21"/>
      <c r="H25" s="36"/>
      <c r="I25" s="29"/>
      <c r="J25" s="29"/>
      <c r="K25" s="29"/>
      <c r="L25" s="36"/>
      <c r="M25" s="31"/>
      <c r="N25" s="29"/>
      <c r="O25" s="29"/>
    </row>
    <row r="26" spans="2:15" s="35" customFormat="1" ht="16.8">
      <c r="B26" s="29"/>
      <c r="C26" s="32"/>
      <c r="D26" s="32" t="s">
        <v>405</v>
      </c>
      <c r="E26" s="23"/>
      <c r="F26" s="21"/>
      <c r="G26" s="21"/>
      <c r="H26" s="33"/>
      <c r="I26" s="29"/>
      <c r="J26" s="29"/>
      <c r="K26" s="29"/>
      <c r="L26" s="37"/>
      <c r="M26" s="34" t="s">
        <v>411</v>
      </c>
      <c r="N26" s="29"/>
      <c r="O26" s="29"/>
    </row>
    <row r="27" spans="2:15" s="35" customFormat="1" ht="16.8">
      <c r="B27" s="29"/>
      <c r="C27" s="32"/>
      <c r="D27" s="32"/>
      <c r="E27" s="23"/>
      <c r="F27" s="21"/>
      <c r="G27" s="21"/>
      <c r="H27" s="36"/>
      <c r="I27" s="29"/>
      <c r="J27" s="29"/>
      <c r="K27" s="29"/>
      <c r="L27" s="36"/>
      <c r="M27" s="31"/>
      <c r="N27" s="29"/>
      <c r="O27" s="29"/>
    </row>
    <row r="28" spans="2:15" s="35" customFormat="1" ht="16.8">
      <c r="B28" s="29"/>
      <c r="C28" s="32"/>
      <c r="D28" s="32" t="s">
        <v>406</v>
      </c>
      <c r="E28" s="23"/>
      <c r="F28" s="21"/>
      <c r="G28" s="21"/>
      <c r="H28" s="33"/>
      <c r="I28" s="29"/>
      <c r="J28" s="29"/>
      <c r="K28" s="29"/>
      <c r="L28" s="37"/>
      <c r="M28" s="34" t="s">
        <v>412</v>
      </c>
      <c r="N28" s="29"/>
      <c r="O28" s="29"/>
    </row>
    <row r="29" spans="2:15" s="35" customFormat="1" ht="16.8">
      <c r="B29" s="29"/>
      <c r="C29" s="38"/>
      <c r="D29" s="38"/>
      <c r="E29" s="23"/>
      <c r="F29" s="21"/>
      <c r="G29" s="21"/>
      <c r="H29" s="33"/>
      <c r="I29" s="29"/>
      <c r="J29" s="29"/>
      <c r="K29" s="29"/>
      <c r="L29" s="39"/>
      <c r="M29" s="29"/>
      <c r="N29" s="29"/>
      <c r="O29" s="29"/>
    </row>
    <row r="30" spans="2:15" s="35" customFormat="1" ht="16.8">
      <c r="B30" s="29"/>
      <c r="C30" s="38"/>
      <c r="D30" s="38"/>
      <c r="E30" s="23"/>
      <c r="F30" s="21"/>
      <c r="G30" s="21"/>
      <c r="H30" s="33"/>
      <c r="I30" s="29"/>
      <c r="J30" s="29"/>
      <c r="K30" s="29"/>
      <c r="L30" s="39"/>
      <c r="M30" s="29"/>
      <c r="N30" s="29"/>
      <c r="O30" s="29"/>
    </row>
    <row r="31" spans="2:15" s="35" customFormat="1">
      <c r="B31" s="40"/>
      <c r="C31" s="40"/>
      <c r="D31" s="40"/>
      <c r="E31" s="40"/>
      <c r="F31" s="40"/>
      <c r="G31" s="40"/>
      <c r="H31" s="40"/>
      <c r="I31" s="40"/>
      <c r="J31" s="40"/>
      <c r="K31" s="40"/>
      <c r="L31" s="40"/>
      <c r="M31" s="40"/>
      <c r="N31" s="40"/>
      <c r="O31" s="40"/>
    </row>
    <row r="32" spans="2:15" s="35" customFormat="1">
      <c r="B32" s="40"/>
      <c r="C32" s="40"/>
      <c r="D32" s="40"/>
      <c r="E32" s="40"/>
      <c r="F32" s="40"/>
      <c r="G32" s="40"/>
      <c r="H32" s="40"/>
      <c r="I32" s="40"/>
      <c r="J32" s="40"/>
      <c r="K32" s="40"/>
      <c r="L32" s="40"/>
      <c r="M32" s="40"/>
      <c r="N32" s="40"/>
      <c r="O32" s="40"/>
    </row>
    <row r="33" spans="2:15" s="35" customFormat="1">
      <c r="B33" s="40"/>
      <c r="C33" s="40"/>
      <c r="D33" s="40"/>
      <c r="E33" s="40"/>
      <c r="F33" s="40"/>
      <c r="G33" s="40"/>
      <c r="H33" s="40"/>
      <c r="I33" s="40"/>
      <c r="J33" s="40"/>
      <c r="K33" s="40"/>
      <c r="L33" s="40"/>
      <c r="M33" s="40"/>
      <c r="N33" s="40"/>
      <c r="O33" s="40"/>
    </row>
    <row r="34" spans="2:15" s="35" customFormat="1">
      <c r="B34" s="40"/>
      <c r="C34" s="40"/>
      <c r="D34" s="40"/>
      <c r="E34" s="40"/>
      <c r="F34" s="40"/>
      <c r="G34" s="40"/>
      <c r="H34" s="40"/>
      <c r="I34" s="40"/>
      <c r="J34" s="40"/>
      <c r="K34" s="40"/>
      <c r="L34" s="40"/>
      <c r="M34" s="40"/>
      <c r="N34" s="40"/>
      <c r="O34" s="40"/>
    </row>
    <row r="35" spans="2:15" s="35" customFormat="1">
      <c r="B35" s="40"/>
      <c r="C35" s="40"/>
      <c r="D35" s="40"/>
      <c r="E35" s="40"/>
      <c r="F35" s="40"/>
      <c r="G35" s="40"/>
      <c r="H35" s="40"/>
      <c r="I35" s="40"/>
      <c r="J35" s="40"/>
      <c r="K35" s="40"/>
      <c r="L35" s="40"/>
      <c r="M35" s="40"/>
      <c r="N35" s="40"/>
      <c r="O35" s="40"/>
    </row>
    <row r="36" spans="2:15" s="35" customFormat="1">
      <c r="B36" s="40"/>
      <c r="C36" s="40"/>
      <c r="D36" s="40"/>
      <c r="E36" s="40"/>
      <c r="F36" s="40"/>
      <c r="G36" s="40"/>
      <c r="H36" s="40"/>
      <c r="I36" s="40"/>
      <c r="J36" s="40"/>
      <c r="K36" s="40"/>
      <c r="L36" s="40"/>
      <c r="M36" s="40"/>
      <c r="N36" s="40"/>
      <c r="O36" s="40"/>
    </row>
    <row r="37" spans="2:15" s="35" customFormat="1">
      <c r="B37" s="40"/>
      <c r="C37" s="40"/>
      <c r="D37" s="40"/>
      <c r="E37" s="40"/>
      <c r="F37" s="40"/>
      <c r="G37" s="40"/>
      <c r="H37" s="40"/>
      <c r="I37" s="40"/>
      <c r="J37" s="40"/>
      <c r="K37" s="40"/>
      <c r="L37" s="40"/>
      <c r="M37" s="40"/>
      <c r="N37" s="40"/>
      <c r="O37" s="40"/>
    </row>
    <row r="38" spans="2:15" s="35" customFormat="1">
      <c r="B38" s="40"/>
      <c r="C38" s="40"/>
      <c r="D38" s="40"/>
      <c r="E38" s="40"/>
      <c r="F38" s="40"/>
      <c r="G38" s="40"/>
      <c r="H38" s="40"/>
      <c r="I38" s="40"/>
      <c r="J38" s="40"/>
      <c r="K38" s="40"/>
      <c r="L38" s="40"/>
      <c r="M38" s="40"/>
      <c r="N38" s="40"/>
      <c r="O38" s="40"/>
    </row>
    <row r="39" spans="2:15" s="35" customFormat="1">
      <c r="B39" s="40"/>
      <c r="C39" s="40"/>
      <c r="D39" s="40"/>
      <c r="E39" s="40"/>
      <c r="F39" s="40"/>
      <c r="G39" s="40"/>
      <c r="H39" s="40"/>
      <c r="I39" s="40"/>
      <c r="J39" s="40"/>
      <c r="K39" s="40"/>
      <c r="L39" s="40"/>
      <c r="M39" s="40"/>
      <c r="N39" s="40"/>
      <c r="O39" s="40"/>
    </row>
    <row r="40" spans="2:15" s="35" customFormat="1">
      <c r="B40" s="40"/>
      <c r="C40" s="40"/>
      <c r="D40" s="40"/>
      <c r="E40" s="40"/>
      <c r="F40" s="40"/>
      <c r="G40" s="40"/>
      <c r="H40" s="40"/>
      <c r="I40" s="40"/>
      <c r="J40" s="40"/>
      <c r="K40" s="40"/>
      <c r="L40" s="40"/>
      <c r="M40" s="40"/>
      <c r="N40" s="40"/>
      <c r="O40" s="40"/>
    </row>
  </sheetData>
  <mergeCells count="3">
    <mergeCell ref="B12:O12"/>
    <mergeCell ref="B13:O13"/>
    <mergeCell ref="C2:O9"/>
  </mergeCells>
  <hyperlinks>
    <hyperlink ref="M18" location="'Activo Neto'!A1" display="'Activo Neto'!A1" xr:uid="{D98BF293-EB69-40CA-A8D4-6E6B94308BDC}"/>
    <hyperlink ref="M20" location="'Estado de Ingresos y Egresos'!A1" display="'Estado de Ingresos y Egresos'!A1" xr:uid="{EE791E5F-1207-4741-8286-79B668E9A73E}"/>
    <hyperlink ref="M22" location="'Flujos de Efectivo'!A1" display="'Flujos de Efectivo'!A1" xr:uid="{725DA3F7-8587-4384-A8D8-3F4EEBA37A6A}"/>
    <hyperlink ref="M24" location="'Variación del Activo Neto'!A1" display="'Variación del Activo Neto'!A1" xr:uid="{B3E5B71E-3497-4656-A0E8-7FF6B20A506F}"/>
    <hyperlink ref="M26" location="'Nota 1 a Nota 3.5'!A1" display="'Nota 1 a Nota 3.5'!A1" xr:uid="{943072D1-B02C-4791-AFD1-3F43ECC5A0DD}"/>
    <hyperlink ref="M28" location="'Nota 3.6 a Nota 8'!A1" display="'Nota 3.6 a Nota 8'!A1" xr:uid="{A16ACBB5-654A-4DA7-B50F-1C66A93A9FD5}"/>
  </hyperlink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70C0"/>
    <pageSetUpPr fitToPage="1"/>
  </sheetPr>
  <dimension ref="A1:U314"/>
  <sheetViews>
    <sheetView showGridLines="0" zoomScale="80" zoomScaleNormal="80" zoomScaleSheetLayoutView="80" workbookViewId="0">
      <pane ySplit="11" topLeftCell="A12" activePane="bottomLeft" state="frozen"/>
      <selection pane="bottomLeft" activeCell="A12" sqref="A12"/>
    </sheetView>
  </sheetViews>
  <sheetFormatPr baseColWidth="10" defaultColWidth="11.44140625" defaultRowHeight="15.6"/>
  <cols>
    <col min="1" max="1" width="3.44140625" style="44" customWidth="1"/>
    <col min="2" max="2" width="3.5546875" style="44" customWidth="1"/>
    <col min="3" max="4" width="11.44140625" style="44"/>
    <col min="5" max="5" width="13.5546875" style="44" bestFit="1" customWidth="1"/>
    <col min="6" max="6" width="11.44140625" style="44"/>
    <col min="7" max="7" width="20.44140625" style="44" bestFit="1" customWidth="1"/>
    <col min="8" max="11" width="11.44140625" style="44"/>
    <col min="12" max="12" width="12.5546875" style="44" customWidth="1"/>
    <col min="13" max="13" width="4.44140625" style="44" customWidth="1"/>
    <col min="14" max="16384" width="11.44140625" style="44"/>
  </cols>
  <sheetData>
    <row r="1" spans="2:21" s="24" customFormat="1">
      <c r="D1" s="59"/>
    </row>
    <row r="2" spans="2:21" s="24" customFormat="1">
      <c r="B2" s="63"/>
      <c r="C2" s="63"/>
      <c r="D2" s="64"/>
      <c r="E2" s="63"/>
      <c r="F2" s="63"/>
      <c r="G2" s="63"/>
      <c r="H2" s="63"/>
      <c r="I2" s="63"/>
      <c r="J2" s="63"/>
      <c r="K2" s="63"/>
      <c r="L2" s="63"/>
      <c r="M2" s="63"/>
      <c r="N2" s="63"/>
      <c r="O2" s="63"/>
      <c r="P2" s="63"/>
      <c r="Q2" s="63"/>
      <c r="R2" s="63"/>
      <c r="S2" s="63"/>
      <c r="T2" s="63"/>
      <c r="U2" s="63"/>
    </row>
    <row r="3" spans="2:21" s="24" customFormat="1">
      <c r="D3" s="59"/>
    </row>
    <row r="4" spans="2:21" s="24" customFormat="1">
      <c r="D4" s="59"/>
    </row>
    <row r="5" spans="2:21" s="24" customFormat="1">
      <c r="D5" s="59"/>
    </row>
    <row r="6" spans="2:21" s="24" customFormat="1">
      <c r="D6" s="59"/>
    </row>
    <row r="7" spans="2:21" s="24" customFormat="1">
      <c r="B7" s="65"/>
      <c r="C7" s="65"/>
      <c r="D7" s="66"/>
      <c r="E7" s="65"/>
      <c r="F7" s="65"/>
      <c r="G7" s="65"/>
      <c r="H7" s="65"/>
      <c r="I7" s="65"/>
      <c r="J7" s="65"/>
      <c r="K7" s="65"/>
      <c r="L7" s="65"/>
      <c r="M7" s="65"/>
      <c r="N7" s="65"/>
      <c r="O7" s="65"/>
      <c r="P7" s="65"/>
      <c r="Q7" s="65"/>
      <c r="R7" s="65"/>
      <c r="S7" s="65"/>
      <c r="T7" s="65"/>
      <c r="U7" s="65"/>
    </row>
    <row r="8" spans="2:21">
      <c r="L8" s="267" t="s">
        <v>319</v>
      </c>
    </row>
    <row r="9" spans="2:21">
      <c r="L9" s="267"/>
    </row>
    <row r="10" spans="2:21" ht="31.5" customHeight="1">
      <c r="C10" s="421" t="s">
        <v>1136</v>
      </c>
      <c r="D10" s="421"/>
      <c r="E10" s="421"/>
      <c r="F10" s="421"/>
      <c r="G10" s="421"/>
      <c r="H10" s="421"/>
      <c r="I10" s="421"/>
      <c r="J10" s="421"/>
      <c r="K10" s="421"/>
      <c r="L10" s="421"/>
    </row>
    <row r="11" spans="2:21" ht="21" customHeight="1">
      <c r="C11" s="420" t="s">
        <v>1288</v>
      </c>
      <c r="D11" s="420"/>
      <c r="E11" s="420"/>
      <c r="F11" s="420"/>
      <c r="G11" s="420"/>
      <c r="H11" s="420"/>
      <c r="I11" s="420"/>
      <c r="J11" s="420"/>
      <c r="K11" s="420"/>
      <c r="L11" s="420"/>
    </row>
    <row r="13" spans="2:21">
      <c r="C13" s="137" t="s">
        <v>212</v>
      </c>
    </row>
    <row r="14" spans="2:21">
      <c r="C14" s="137"/>
    </row>
    <row r="15" spans="2:21">
      <c r="C15" s="137" t="s">
        <v>227</v>
      </c>
    </row>
    <row r="16" spans="2:21" ht="37.950000000000003" customHeight="1">
      <c r="C16" s="418" t="s">
        <v>356</v>
      </c>
      <c r="D16" s="418"/>
      <c r="E16" s="418"/>
      <c r="F16" s="418"/>
      <c r="G16" s="418"/>
      <c r="H16" s="418"/>
      <c r="I16" s="418"/>
      <c r="J16" s="418"/>
      <c r="K16" s="418"/>
      <c r="L16" s="418"/>
    </row>
    <row r="17" spans="3:12" s="268" customFormat="1" ht="47.4" customHeight="1">
      <c r="C17" s="408" t="s">
        <v>355</v>
      </c>
      <c r="D17" s="408"/>
      <c r="E17" s="408"/>
      <c r="F17" s="408"/>
      <c r="G17" s="408"/>
      <c r="H17" s="408"/>
      <c r="I17" s="408"/>
      <c r="J17" s="408"/>
      <c r="K17" s="408"/>
      <c r="L17" s="408"/>
    </row>
    <row r="18" spans="3:12" s="268" customFormat="1" ht="63" customHeight="1">
      <c r="C18" s="408" t="s">
        <v>373</v>
      </c>
      <c r="D18" s="408"/>
      <c r="E18" s="408"/>
      <c r="F18" s="408"/>
      <c r="G18" s="408"/>
      <c r="H18" s="408"/>
      <c r="I18" s="408"/>
      <c r="J18" s="408"/>
      <c r="K18" s="408"/>
      <c r="L18" s="408"/>
    </row>
    <row r="19" spans="3:12" ht="49.2" customHeight="1">
      <c r="C19" s="418" t="s">
        <v>357</v>
      </c>
      <c r="D19" s="418"/>
      <c r="E19" s="418"/>
      <c r="F19" s="418"/>
      <c r="G19" s="418"/>
      <c r="H19" s="418"/>
      <c r="I19" s="418"/>
      <c r="J19" s="418"/>
      <c r="K19" s="418"/>
      <c r="L19" s="418"/>
    </row>
    <row r="20" spans="3:12" s="268" customFormat="1">
      <c r="C20" s="259"/>
      <c r="D20" s="259"/>
      <c r="E20" s="259"/>
      <c r="F20" s="259"/>
      <c r="G20" s="259"/>
      <c r="H20" s="259"/>
      <c r="I20" s="259"/>
      <c r="J20" s="259"/>
      <c r="K20" s="259"/>
      <c r="L20" s="259"/>
    </row>
    <row r="21" spans="3:12">
      <c r="C21" s="137" t="s">
        <v>228</v>
      </c>
    </row>
    <row r="22" spans="3:12" s="268" customFormat="1" ht="9.6" customHeight="1">
      <c r="C22" s="259"/>
      <c r="D22" s="259"/>
      <c r="E22" s="259"/>
      <c r="F22" s="259"/>
      <c r="G22" s="259"/>
      <c r="H22" s="259"/>
      <c r="I22" s="259"/>
      <c r="J22" s="259"/>
      <c r="K22" s="259"/>
      <c r="L22" s="259"/>
    </row>
    <row r="23" spans="3:12" ht="28.5" customHeight="1">
      <c r="C23" s="415" t="s">
        <v>358</v>
      </c>
      <c r="D23" s="415"/>
      <c r="E23" s="415"/>
      <c r="F23" s="415"/>
      <c r="G23" s="415"/>
      <c r="H23" s="415"/>
      <c r="I23" s="415"/>
      <c r="J23" s="415"/>
      <c r="K23" s="415"/>
      <c r="L23" s="415"/>
    </row>
    <row r="25" spans="3:12">
      <c r="C25" s="137" t="s">
        <v>359</v>
      </c>
    </row>
    <row r="26" spans="3:12">
      <c r="C26" s="137"/>
    </row>
    <row r="27" spans="3:12">
      <c r="C27" s="137" t="s">
        <v>213</v>
      </c>
    </row>
    <row r="29" spans="3:12" s="268" customFormat="1" ht="30" customHeight="1">
      <c r="C29" s="408" t="s">
        <v>360</v>
      </c>
      <c r="D29" s="408"/>
      <c r="E29" s="408"/>
      <c r="F29" s="408"/>
      <c r="G29" s="408"/>
      <c r="H29" s="408"/>
      <c r="I29" s="408"/>
      <c r="J29" s="408"/>
      <c r="K29" s="408"/>
      <c r="L29" s="408"/>
    </row>
    <row r="30" spans="3:12" s="268" customFormat="1" ht="48.75" customHeight="1">
      <c r="C30" s="408" t="s">
        <v>1127</v>
      </c>
      <c r="D30" s="408"/>
      <c r="E30" s="408"/>
      <c r="F30" s="408"/>
      <c r="G30" s="408"/>
      <c r="H30" s="408"/>
      <c r="I30" s="408"/>
      <c r="J30" s="408"/>
      <c r="K30" s="408"/>
      <c r="L30" s="408"/>
    </row>
    <row r="31" spans="3:12" s="268" customFormat="1" ht="48.75" customHeight="1">
      <c r="C31" s="408" t="s">
        <v>361</v>
      </c>
      <c r="D31" s="408"/>
      <c r="E31" s="408"/>
      <c r="F31" s="408"/>
      <c r="G31" s="408"/>
      <c r="H31" s="408"/>
      <c r="I31" s="408"/>
      <c r="J31" s="408"/>
      <c r="K31" s="408"/>
      <c r="L31" s="408"/>
    </row>
    <row r="32" spans="3:12" s="268" customFormat="1" ht="46.5" customHeight="1">
      <c r="C32" s="408" t="s">
        <v>362</v>
      </c>
      <c r="D32" s="408"/>
      <c r="E32" s="408"/>
      <c r="F32" s="408"/>
      <c r="G32" s="408"/>
      <c r="H32" s="408"/>
      <c r="I32" s="408"/>
      <c r="J32" s="408"/>
      <c r="K32" s="408"/>
      <c r="L32" s="408"/>
    </row>
    <row r="33" spans="3:12" s="268" customFormat="1" ht="68.400000000000006" customHeight="1">
      <c r="C33" s="408" t="s">
        <v>205</v>
      </c>
      <c r="D33" s="408"/>
      <c r="E33" s="408"/>
      <c r="F33" s="408"/>
      <c r="G33" s="408"/>
      <c r="H33" s="408"/>
      <c r="I33" s="408"/>
      <c r="J33" s="408"/>
      <c r="K33" s="408"/>
      <c r="L33" s="408"/>
    </row>
    <row r="34" spans="3:12">
      <c r="C34" s="137" t="s">
        <v>214</v>
      </c>
    </row>
    <row r="35" spans="3:12">
      <c r="C35" s="44" t="s">
        <v>363</v>
      </c>
    </row>
    <row r="37" spans="3:12" ht="28.5" customHeight="1">
      <c r="C37" s="413" t="s">
        <v>155</v>
      </c>
      <c r="D37" s="413"/>
      <c r="E37" s="413"/>
      <c r="F37" s="413"/>
      <c r="G37" s="413"/>
      <c r="H37" s="413"/>
      <c r="I37" s="412" t="s">
        <v>157</v>
      </c>
      <c r="J37" s="412"/>
      <c r="K37" s="412" t="s">
        <v>158</v>
      </c>
      <c r="L37" s="412"/>
    </row>
    <row r="38" spans="3:12" ht="31.5" customHeight="1">
      <c r="C38" s="414" t="s">
        <v>156</v>
      </c>
      <c r="D38" s="414"/>
      <c r="E38" s="414"/>
      <c r="F38" s="414"/>
      <c r="G38" s="414"/>
      <c r="H38" s="414"/>
      <c r="I38" s="410">
        <v>0</v>
      </c>
      <c r="J38" s="411"/>
      <c r="K38" s="411" t="s">
        <v>159</v>
      </c>
      <c r="L38" s="411"/>
    </row>
    <row r="39" spans="3:12" s="193" customFormat="1" ht="36" customHeight="1">
      <c r="C39" s="409" t="s">
        <v>219</v>
      </c>
      <c r="D39" s="409"/>
      <c r="E39" s="409"/>
      <c r="F39" s="409"/>
      <c r="G39" s="409"/>
      <c r="H39" s="409"/>
      <c r="I39" s="410">
        <v>0</v>
      </c>
      <c r="J39" s="411"/>
      <c r="K39" s="411" t="s">
        <v>159</v>
      </c>
      <c r="L39" s="411"/>
    </row>
    <row r="40" spans="3:12" ht="27.75" customHeight="1">
      <c r="C40" s="409" t="s">
        <v>196</v>
      </c>
      <c r="D40" s="409"/>
      <c r="E40" s="409"/>
      <c r="F40" s="409"/>
      <c r="G40" s="409"/>
      <c r="H40" s="409"/>
      <c r="I40" s="410">
        <v>0</v>
      </c>
      <c r="J40" s="411"/>
      <c r="K40" s="411" t="s">
        <v>160</v>
      </c>
      <c r="L40" s="411"/>
    </row>
    <row r="41" spans="3:12" s="193" customFormat="1" ht="47.25" customHeight="1">
      <c r="C41" s="409" t="s">
        <v>197</v>
      </c>
      <c r="D41" s="409"/>
      <c r="E41" s="409"/>
      <c r="F41" s="409"/>
      <c r="G41" s="409"/>
      <c r="H41" s="409"/>
      <c r="I41" s="410">
        <v>0</v>
      </c>
      <c r="J41" s="411"/>
      <c r="K41" s="411" t="s">
        <v>160</v>
      </c>
      <c r="L41" s="411"/>
    </row>
    <row r="42" spans="3:12" s="193" customFormat="1" ht="45.75" customHeight="1">
      <c r="C42" s="409" t="s">
        <v>198</v>
      </c>
      <c r="D42" s="409"/>
      <c r="E42" s="409"/>
      <c r="F42" s="409"/>
      <c r="G42" s="409"/>
      <c r="H42" s="409"/>
      <c r="I42" s="410">
        <v>0</v>
      </c>
      <c r="J42" s="411"/>
      <c r="K42" s="411" t="s">
        <v>160</v>
      </c>
      <c r="L42" s="411"/>
    </row>
    <row r="43" spans="3:12" s="193" customFormat="1" ht="48" customHeight="1">
      <c r="C43" s="409" t="s">
        <v>199</v>
      </c>
      <c r="D43" s="409"/>
      <c r="E43" s="409"/>
      <c r="F43" s="409"/>
      <c r="G43" s="409"/>
      <c r="H43" s="409"/>
      <c r="I43" s="410">
        <v>0</v>
      </c>
      <c r="J43" s="411"/>
      <c r="K43" s="411" t="s">
        <v>160</v>
      </c>
      <c r="L43" s="411"/>
    </row>
    <row r="44" spans="3:12" ht="49.5" customHeight="1">
      <c r="C44" s="409" t="s">
        <v>200</v>
      </c>
      <c r="D44" s="409"/>
      <c r="E44" s="409"/>
      <c r="F44" s="409"/>
      <c r="G44" s="409"/>
      <c r="H44" s="409"/>
      <c r="I44" s="410">
        <v>0</v>
      </c>
      <c r="J44" s="411"/>
      <c r="K44" s="411" t="s">
        <v>161</v>
      </c>
      <c r="L44" s="411"/>
    </row>
    <row r="45" spans="3:12" ht="63" customHeight="1">
      <c r="C45" s="409" t="s">
        <v>201</v>
      </c>
      <c r="D45" s="409"/>
      <c r="E45" s="409"/>
      <c r="F45" s="409"/>
      <c r="G45" s="409"/>
      <c r="H45" s="409"/>
      <c r="I45" s="410">
        <v>0</v>
      </c>
      <c r="J45" s="410"/>
      <c r="K45" s="411" t="s">
        <v>160</v>
      </c>
      <c r="L45" s="411"/>
    </row>
    <row r="46" spans="3:12" ht="91.5" customHeight="1">
      <c r="C46" s="409" t="s">
        <v>202</v>
      </c>
      <c r="D46" s="409"/>
      <c r="E46" s="409"/>
      <c r="F46" s="409"/>
      <c r="G46" s="409"/>
      <c r="H46" s="409"/>
      <c r="I46" s="410">
        <v>0</v>
      </c>
      <c r="J46" s="410"/>
      <c r="K46" s="411" t="s">
        <v>160</v>
      </c>
      <c r="L46" s="411"/>
    </row>
    <row r="47" spans="3:12" ht="65.25" customHeight="1">
      <c r="C47" s="409" t="s">
        <v>203</v>
      </c>
      <c r="D47" s="409"/>
      <c r="E47" s="409"/>
      <c r="F47" s="409"/>
      <c r="G47" s="409"/>
      <c r="H47" s="409"/>
      <c r="I47" s="410">
        <v>0</v>
      </c>
      <c r="J47" s="410"/>
      <c r="K47" s="411" t="s">
        <v>159</v>
      </c>
      <c r="L47" s="411"/>
    </row>
    <row r="48" spans="3:12" s="193" customFormat="1" ht="24" customHeight="1">
      <c r="C48" s="409" t="s">
        <v>204</v>
      </c>
      <c r="D48" s="409"/>
      <c r="E48" s="409"/>
      <c r="F48" s="409"/>
      <c r="G48" s="409"/>
      <c r="H48" s="409"/>
      <c r="I48" s="410">
        <v>0</v>
      </c>
      <c r="J48" s="411"/>
      <c r="K48" s="411" t="s">
        <v>162</v>
      </c>
      <c r="L48" s="411"/>
    </row>
    <row r="49" spans="3:12" s="193" customFormat="1" ht="15" customHeight="1">
      <c r="C49" s="260"/>
      <c r="D49" s="260"/>
      <c r="E49" s="260"/>
      <c r="F49" s="260"/>
      <c r="G49" s="260"/>
      <c r="H49" s="260"/>
      <c r="I49" s="261"/>
      <c r="J49" s="262"/>
      <c r="K49" s="262"/>
      <c r="L49" s="262"/>
    </row>
    <row r="50" spans="3:12" s="268" customFormat="1" ht="66" customHeight="1">
      <c r="C50" s="408" t="s">
        <v>1128</v>
      </c>
      <c r="D50" s="408"/>
      <c r="E50" s="408"/>
      <c r="F50" s="408"/>
      <c r="G50" s="408"/>
      <c r="H50" s="408"/>
      <c r="I50" s="408"/>
      <c r="J50" s="408"/>
      <c r="K50" s="408"/>
      <c r="L50" s="408"/>
    </row>
    <row r="51" spans="3:12" s="268" customFormat="1">
      <c r="C51" s="408" t="s">
        <v>163</v>
      </c>
      <c r="D51" s="408"/>
      <c r="E51" s="408"/>
      <c r="F51" s="408"/>
      <c r="G51" s="408"/>
      <c r="H51" s="408"/>
      <c r="I51" s="408"/>
      <c r="J51" s="408"/>
      <c r="K51" s="408"/>
      <c r="L51" s="408"/>
    </row>
    <row r="52" spans="3:12" s="268" customFormat="1">
      <c r="C52" s="259"/>
      <c r="D52" s="259"/>
      <c r="E52" s="259"/>
      <c r="F52" s="259"/>
      <c r="G52" s="259"/>
      <c r="H52" s="259"/>
      <c r="I52" s="259"/>
      <c r="J52" s="259"/>
      <c r="K52" s="259"/>
      <c r="L52" s="259"/>
    </row>
    <row r="53" spans="3:12" s="268" customFormat="1">
      <c r="C53" s="137" t="s">
        <v>364</v>
      </c>
      <c r="D53" s="259"/>
      <c r="E53" s="259"/>
      <c r="F53" s="259"/>
      <c r="G53" s="259"/>
      <c r="H53" s="259"/>
      <c r="I53" s="259"/>
      <c r="J53" s="259"/>
      <c r="K53" s="259"/>
      <c r="L53" s="259"/>
    </row>
    <row r="54" spans="3:12" s="268" customFormat="1">
      <c r="C54" s="259"/>
      <c r="D54" s="259"/>
      <c r="E54" s="259"/>
      <c r="F54" s="259"/>
      <c r="G54" s="259"/>
      <c r="H54" s="259"/>
      <c r="I54" s="259"/>
      <c r="J54" s="259"/>
      <c r="K54" s="259"/>
      <c r="L54" s="259"/>
    </row>
    <row r="55" spans="3:12" s="268" customFormat="1" ht="33" customHeight="1">
      <c r="C55" s="408" t="s">
        <v>365</v>
      </c>
      <c r="D55" s="408"/>
      <c r="E55" s="408"/>
      <c r="F55" s="408"/>
      <c r="G55" s="408"/>
      <c r="H55" s="408"/>
      <c r="I55" s="408"/>
      <c r="J55" s="408"/>
      <c r="K55" s="408"/>
      <c r="L55" s="408"/>
    </row>
    <row r="56" spans="3:12" s="268" customFormat="1">
      <c r="C56" s="259"/>
      <c r="D56" s="259"/>
      <c r="E56" s="259"/>
      <c r="F56" s="259"/>
      <c r="G56" s="259"/>
      <c r="H56" s="259"/>
      <c r="I56" s="259"/>
      <c r="J56" s="259"/>
      <c r="K56" s="259"/>
      <c r="L56" s="259"/>
    </row>
    <row r="57" spans="3:12" s="268" customFormat="1">
      <c r="C57" s="137" t="s">
        <v>366</v>
      </c>
      <c r="D57" s="259"/>
      <c r="E57" s="259"/>
      <c r="F57" s="259"/>
      <c r="G57" s="259"/>
      <c r="H57" s="259"/>
      <c r="I57" s="259"/>
      <c r="J57" s="259"/>
      <c r="K57" s="259"/>
      <c r="L57" s="259"/>
    </row>
    <row r="58" spans="3:12" s="268" customFormat="1">
      <c r="C58" s="259"/>
      <c r="D58" s="259"/>
      <c r="E58" s="259"/>
      <c r="F58" s="259"/>
      <c r="G58" s="259"/>
      <c r="H58" s="259"/>
      <c r="I58" s="259"/>
      <c r="J58" s="259"/>
      <c r="K58" s="259"/>
      <c r="L58" s="259"/>
    </row>
    <row r="59" spans="3:12" s="268" customFormat="1" ht="32.25" customHeight="1">
      <c r="C59" s="408" t="s">
        <v>367</v>
      </c>
      <c r="D59" s="408"/>
      <c r="E59" s="408"/>
      <c r="F59" s="408"/>
      <c r="G59" s="408"/>
      <c r="H59" s="408"/>
      <c r="I59" s="408"/>
      <c r="J59" s="408"/>
      <c r="K59" s="408"/>
      <c r="L59" s="408"/>
    </row>
    <row r="60" spans="3:12" s="268" customFormat="1">
      <c r="C60" s="259"/>
      <c r="D60" s="259"/>
      <c r="E60" s="259"/>
      <c r="F60" s="259"/>
      <c r="G60" s="259"/>
      <c r="H60" s="259"/>
      <c r="I60" s="259"/>
      <c r="J60" s="259"/>
      <c r="K60" s="259"/>
      <c r="L60" s="259"/>
    </row>
    <row r="61" spans="3:12">
      <c r="C61" s="137" t="s">
        <v>320</v>
      </c>
    </row>
    <row r="62" spans="3:12">
      <c r="C62" s="137"/>
    </row>
    <row r="63" spans="3:12">
      <c r="C63" s="137" t="s">
        <v>225</v>
      </c>
    </row>
    <row r="64" spans="3:12" s="268" customFormat="1" ht="99.6" customHeight="1">
      <c r="C64" s="408" t="s">
        <v>164</v>
      </c>
      <c r="D64" s="408"/>
      <c r="E64" s="408"/>
      <c r="F64" s="408"/>
      <c r="G64" s="408"/>
      <c r="H64" s="408"/>
      <c r="I64" s="408"/>
      <c r="J64" s="408"/>
      <c r="K64" s="408"/>
      <c r="L64" s="408"/>
    </row>
    <row r="66" spans="3:12">
      <c r="C66" s="137" t="s">
        <v>59</v>
      </c>
    </row>
    <row r="67" spans="3:12" s="193" customFormat="1" ht="32.25" customHeight="1">
      <c r="C67" s="418" t="s">
        <v>1129</v>
      </c>
      <c r="D67" s="418"/>
      <c r="E67" s="418"/>
      <c r="F67" s="418"/>
      <c r="G67" s="418"/>
      <c r="H67" s="418"/>
      <c r="I67" s="418"/>
      <c r="J67" s="418"/>
      <c r="K67" s="418"/>
      <c r="L67" s="418"/>
    </row>
    <row r="68" spans="3:12" ht="41.25" customHeight="1">
      <c r="C68" s="418" t="s">
        <v>1215</v>
      </c>
      <c r="D68" s="418"/>
      <c r="E68" s="418"/>
      <c r="F68" s="418"/>
      <c r="G68" s="418"/>
      <c r="H68" s="418"/>
      <c r="I68" s="418"/>
      <c r="J68" s="418"/>
      <c r="K68" s="418"/>
      <c r="L68" s="418"/>
    </row>
    <row r="69" spans="3:12" ht="35.25" customHeight="1">
      <c r="C69" s="418" t="s">
        <v>1130</v>
      </c>
      <c r="D69" s="418"/>
      <c r="E69" s="418"/>
      <c r="F69" s="418"/>
      <c r="G69" s="418"/>
      <c r="H69" s="418"/>
      <c r="I69" s="418"/>
      <c r="J69" s="418"/>
      <c r="K69" s="418"/>
      <c r="L69" s="418"/>
    </row>
    <row r="70" spans="3:12" s="193" customFormat="1" ht="34.5" customHeight="1">
      <c r="C70" s="418" t="s">
        <v>1131</v>
      </c>
      <c r="D70" s="418"/>
      <c r="E70" s="418"/>
      <c r="F70" s="418"/>
      <c r="G70" s="418"/>
      <c r="H70" s="418"/>
      <c r="I70" s="418"/>
      <c r="J70" s="418"/>
      <c r="K70" s="418"/>
      <c r="L70" s="418"/>
    </row>
    <row r="71" spans="3:12" s="193" customFormat="1" ht="45" customHeight="1">
      <c r="C71" s="418" t="s">
        <v>1216</v>
      </c>
      <c r="D71" s="418"/>
      <c r="E71" s="418"/>
      <c r="F71" s="418"/>
      <c r="G71" s="418"/>
      <c r="H71" s="418"/>
      <c r="I71" s="418"/>
      <c r="J71" s="418"/>
      <c r="K71" s="418"/>
      <c r="L71" s="418"/>
    </row>
    <row r="74" spans="3:12">
      <c r="C74" s="137" t="s">
        <v>215</v>
      </c>
    </row>
    <row r="75" spans="3:12">
      <c r="C75" s="137"/>
    </row>
    <row r="76" spans="3:12">
      <c r="C76" s="263" t="s">
        <v>216</v>
      </c>
    </row>
    <row r="77" spans="3:12" ht="69.75" customHeight="1">
      <c r="C77" s="408" t="s">
        <v>368</v>
      </c>
      <c r="D77" s="408"/>
      <c r="E77" s="408"/>
      <c r="F77" s="408"/>
      <c r="G77" s="408"/>
      <c r="H77" s="408"/>
      <c r="I77" s="408"/>
      <c r="J77" s="408"/>
      <c r="K77" s="408"/>
      <c r="L77" s="408"/>
    </row>
    <row r="78" spans="3:12" ht="35.4" customHeight="1">
      <c r="C78" s="419" t="s">
        <v>1293</v>
      </c>
      <c r="D78" s="419"/>
      <c r="E78" s="419"/>
      <c r="F78" s="419"/>
      <c r="G78" s="419"/>
      <c r="H78" s="419"/>
      <c r="I78" s="419"/>
      <c r="J78" s="419"/>
      <c r="K78" s="419"/>
      <c r="L78" s="419"/>
    </row>
    <row r="79" spans="3:12">
      <c r="C79" s="260"/>
      <c r="D79" s="260"/>
      <c r="E79" s="260"/>
      <c r="F79" s="260"/>
      <c r="G79" s="260"/>
      <c r="H79" s="260"/>
      <c r="I79" s="260"/>
      <c r="J79" s="260"/>
      <c r="K79" s="260"/>
      <c r="L79" s="260"/>
    </row>
    <row r="80" spans="3:12">
      <c r="C80" s="137" t="s">
        <v>1217</v>
      </c>
    </row>
    <row r="81" spans="3:12" s="193" customFormat="1" ht="15" customHeight="1">
      <c r="C81" s="418" t="s">
        <v>1294</v>
      </c>
      <c r="D81" s="418"/>
      <c r="E81" s="418"/>
      <c r="F81" s="418"/>
      <c r="G81" s="418"/>
      <c r="H81" s="418"/>
      <c r="I81" s="418"/>
      <c r="J81" s="418"/>
      <c r="K81" s="418"/>
      <c r="L81" s="418"/>
    </row>
    <row r="83" spans="3:12">
      <c r="C83" s="263" t="s">
        <v>226</v>
      </c>
      <c r="D83" s="260"/>
      <c r="E83" s="260"/>
      <c r="F83" s="260"/>
      <c r="G83" s="260"/>
      <c r="H83" s="260"/>
      <c r="I83" s="260"/>
      <c r="J83" s="260"/>
      <c r="K83" s="260"/>
      <c r="L83" s="260"/>
    </row>
    <row r="84" spans="3:12" s="269" customFormat="1" ht="63" customHeight="1">
      <c r="C84" s="416" t="s">
        <v>1132</v>
      </c>
      <c r="D84" s="416"/>
      <c r="E84" s="416"/>
      <c r="F84" s="416"/>
      <c r="G84" s="416"/>
      <c r="H84" s="416"/>
      <c r="I84" s="416"/>
      <c r="J84" s="416"/>
      <c r="K84" s="416"/>
      <c r="L84" s="416"/>
    </row>
    <row r="85" spans="3:12" s="269" customFormat="1" ht="33.75" customHeight="1">
      <c r="C85" s="416" t="s">
        <v>1133</v>
      </c>
      <c r="D85" s="416"/>
      <c r="E85" s="416"/>
      <c r="F85" s="416"/>
      <c r="G85" s="416"/>
      <c r="H85" s="416"/>
      <c r="I85" s="416"/>
      <c r="J85" s="416"/>
      <c r="K85" s="416"/>
      <c r="L85" s="416"/>
    </row>
    <row r="86" spans="3:12">
      <c r="C86" s="260"/>
      <c r="D86" s="260"/>
      <c r="E86" s="260"/>
      <c r="F86" s="260"/>
      <c r="G86" s="260"/>
      <c r="H86" s="260"/>
      <c r="I86" s="260"/>
      <c r="J86" s="260"/>
      <c r="K86" s="260"/>
      <c r="L86" s="260"/>
    </row>
    <row r="87" spans="3:12">
      <c r="C87" s="263" t="s">
        <v>60</v>
      </c>
      <c r="D87" s="260"/>
      <c r="E87" s="260"/>
      <c r="F87" s="260"/>
      <c r="G87" s="260"/>
      <c r="H87" s="260"/>
      <c r="I87" s="260"/>
      <c r="J87" s="260"/>
      <c r="K87" s="260"/>
      <c r="L87" s="260"/>
    </row>
    <row r="88" spans="3:12" ht="29.25" customHeight="1">
      <c r="C88" s="418" t="s">
        <v>1134</v>
      </c>
      <c r="D88" s="418"/>
      <c r="E88" s="418"/>
      <c r="F88" s="418"/>
      <c r="G88" s="418"/>
      <c r="H88" s="418"/>
      <c r="I88" s="418"/>
      <c r="J88" s="418"/>
      <c r="K88" s="418"/>
      <c r="L88" s="418"/>
    </row>
    <row r="89" spans="3:12" ht="29.25" customHeight="1">
      <c r="C89" s="417" t="s">
        <v>1135</v>
      </c>
      <c r="D89" s="418"/>
      <c r="E89" s="418"/>
      <c r="F89" s="418"/>
      <c r="G89" s="418"/>
      <c r="H89" s="418"/>
      <c r="I89" s="418"/>
      <c r="J89" s="418"/>
      <c r="K89" s="418"/>
      <c r="L89" s="418"/>
    </row>
    <row r="90" spans="3:12">
      <c r="C90" s="260"/>
      <c r="D90" s="260"/>
      <c r="E90" s="260"/>
      <c r="F90" s="260"/>
      <c r="G90" s="260"/>
      <c r="H90" s="260"/>
      <c r="I90" s="260"/>
      <c r="J90" s="260"/>
      <c r="K90" s="260"/>
      <c r="L90" s="260"/>
    </row>
    <row r="91" spans="3:12">
      <c r="C91" s="137" t="s">
        <v>369</v>
      </c>
    </row>
    <row r="92" spans="3:12" s="270" customFormat="1" ht="30" customHeight="1">
      <c r="C92" s="415" t="s">
        <v>1295</v>
      </c>
      <c r="D92" s="415"/>
      <c r="E92" s="415"/>
      <c r="F92" s="415"/>
      <c r="G92" s="415"/>
      <c r="H92" s="415"/>
      <c r="I92" s="415"/>
      <c r="J92" s="415"/>
      <c r="K92" s="415"/>
      <c r="L92" s="415"/>
    </row>
    <row r="93" spans="3:12" s="270" customFormat="1">
      <c r="C93" s="264"/>
      <c r="D93" s="264"/>
      <c r="E93" s="264"/>
      <c r="F93" s="264"/>
      <c r="G93" s="264"/>
      <c r="H93" s="264"/>
      <c r="I93" s="264"/>
      <c r="J93" s="264"/>
      <c r="K93" s="264"/>
      <c r="L93" s="264"/>
    </row>
    <row r="94" spans="3:12" s="270" customFormat="1">
      <c r="C94" s="264"/>
      <c r="D94" s="264"/>
      <c r="E94" s="264"/>
      <c r="F94" s="264"/>
      <c r="G94" s="264"/>
      <c r="H94" s="264"/>
      <c r="I94" s="264"/>
      <c r="J94" s="264"/>
      <c r="K94" s="264"/>
      <c r="L94" s="264"/>
    </row>
    <row r="95" spans="3:12" s="270" customFormat="1" ht="15" customHeight="1">
      <c r="C95" s="265" t="s">
        <v>354</v>
      </c>
      <c r="D95" s="264"/>
      <c r="E95" s="264"/>
      <c r="F95" s="264"/>
      <c r="G95" s="264"/>
      <c r="H95" s="264"/>
      <c r="I95" s="264"/>
      <c r="J95" s="264"/>
      <c r="K95" s="264"/>
      <c r="L95" s="264"/>
    </row>
    <row r="99" spans="1:13" ht="15.75" customHeight="1"/>
    <row r="100" spans="1:13" s="153" customFormat="1">
      <c r="A100" s="272"/>
      <c r="D100" s="323" t="s">
        <v>33</v>
      </c>
      <c r="E100" s="265"/>
      <c r="H100" s="323" t="s">
        <v>32</v>
      </c>
      <c r="J100" s="366"/>
      <c r="K100" s="115"/>
      <c r="L100" s="58" t="s">
        <v>218</v>
      </c>
    </row>
    <row r="101" spans="1:13" s="153" customFormat="1">
      <c r="A101" s="272"/>
      <c r="D101" s="324" t="s">
        <v>13</v>
      </c>
      <c r="E101" s="265"/>
      <c r="H101" s="324" t="s">
        <v>31</v>
      </c>
      <c r="J101" s="320"/>
      <c r="K101" s="325"/>
      <c r="L101" s="324" t="s">
        <v>30</v>
      </c>
      <c r="M101" s="326"/>
    </row>
    <row r="314" spans="4:4">
      <c r="D314" s="44">
        <f>SUM(D312:D313)</f>
        <v>0</v>
      </c>
    </row>
  </sheetData>
  <customSheetViews>
    <customSheetView guid="{F3648BCD-1CED-4BBB-AE63-37BDB925883F}" scale="80" showPageBreaks="1" showGridLines="0" printArea="1" view="pageBreakPreview">
      <selection activeCell="G307" sqref="G306:G307"/>
      <pageMargins left="0.7" right="0.7" top="0.75" bottom="0.75" header="0.3" footer="0.3"/>
      <pageSetup scale="67" orientation="portrait" r:id="rId1"/>
    </customSheetView>
    <customSheetView guid="{5FCC9217-B3E9-4B91-A943-5F21728EBEE9}" scale="80" showPageBreaks="1" showGridLines="0" printArea="1" view="pageBreakPreview" topLeftCell="A79">
      <selection activeCell="H119" sqref="H119"/>
      <pageMargins left="0.7" right="0.7" top="0.75" bottom="0.75" header="0.3" footer="0.3"/>
      <pageSetup scale="67" orientation="portrait" r:id="rId2"/>
    </customSheetView>
    <customSheetView guid="{7015FC6D-0680-4B00-AA0E-B83DA1D0B666}" scale="80" showPageBreaks="1" showGridLines="0" printArea="1" view="pageBreakPreview" topLeftCell="A79">
      <selection activeCell="H119" sqref="H119"/>
      <pageMargins left="0.7" right="0.7" top="0.75" bottom="0.75" header="0.3" footer="0.3"/>
      <pageSetup scale="67" orientation="portrait" r:id="rId3"/>
    </customSheetView>
  </customSheetViews>
  <mergeCells count="66">
    <mergeCell ref="C11:L11"/>
    <mergeCell ref="C10:L10"/>
    <mergeCell ref="C16:L16"/>
    <mergeCell ref="C23:L23"/>
    <mergeCell ref="C70:L70"/>
    <mergeCell ref="C19:L19"/>
    <mergeCell ref="I45:J45"/>
    <mergeCell ref="K45:L45"/>
    <mergeCell ref="I46:J46"/>
    <mergeCell ref="K46:L46"/>
    <mergeCell ref="I47:J47"/>
    <mergeCell ref="K47:L47"/>
    <mergeCell ref="C45:H45"/>
    <mergeCell ref="C46:H46"/>
    <mergeCell ref="C47:H47"/>
    <mergeCell ref="K48:L48"/>
    <mergeCell ref="C42:H42"/>
    <mergeCell ref="I42:J42"/>
    <mergeCell ref="K42:L42"/>
    <mergeCell ref="C43:H43"/>
    <mergeCell ref="I43:J43"/>
    <mergeCell ref="K43:L43"/>
    <mergeCell ref="I44:J44"/>
    <mergeCell ref="K44:L44"/>
    <mergeCell ref="C51:L51"/>
    <mergeCell ref="C92:L92"/>
    <mergeCell ref="C84:L84"/>
    <mergeCell ref="C85:L85"/>
    <mergeCell ref="C89:L89"/>
    <mergeCell ref="C71:L71"/>
    <mergeCell ref="C69:L69"/>
    <mergeCell ref="C88:L88"/>
    <mergeCell ref="C64:L64"/>
    <mergeCell ref="C67:L67"/>
    <mergeCell ref="C68:L68"/>
    <mergeCell ref="C77:L77"/>
    <mergeCell ref="C78:L78"/>
    <mergeCell ref="C81:L81"/>
    <mergeCell ref="C38:H38"/>
    <mergeCell ref="I38:J38"/>
    <mergeCell ref="K38:L38"/>
    <mergeCell ref="C39:H39"/>
    <mergeCell ref="I39:J39"/>
    <mergeCell ref="K39:L39"/>
    <mergeCell ref="C40:H40"/>
    <mergeCell ref="I40:J40"/>
    <mergeCell ref="K40:L40"/>
    <mergeCell ref="C41:H41"/>
    <mergeCell ref="I41:J41"/>
    <mergeCell ref="K41:L41"/>
    <mergeCell ref="C18:L18"/>
    <mergeCell ref="C31:L31"/>
    <mergeCell ref="C55:L55"/>
    <mergeCell ref="C59:L59"/>
    <mergeCell ref="C17:L17"/>
    <mergeCell ref="C50:L50"/>
    <mergeCell ref="C29:L29"/>
    <mergeCell ref="C30:L30"/>
    <mergeCell ref="C32:L32"/>
    <mergeCell ref="C33:L33"/>
    <mergeCell ref="C48:H48"/>
    <mergeCell ref="I48:J48"/>
    <mergeCell ref="K37:L37"/>
    <mergeCell ref="I37:J37"/>
    <mergeCell ref="C37:H37"/>
    <mergeCell ref="C44:H44"/>
  </mergeCells>
  <hyperlinks>
    <hyperlink ref="L8" location="Índice!A1" display="Índice" xr:uid="{00000000-0004-0000-0700-000000000000}"/>
  </hyperlinks>
  <pageMargins left="0.7" right="0.7" top="0.75" bottom="0.75" header="0.3" footer="0.3"/>
  <pageSetup paperSize="9" scale="64" fitToHeight="0" orientation="portrait" r:id="rId4"/>
  <rowBreaks count="1" manualBreakCount="1">
    <brk id="31" min="1" max="12" man="1"/>
  </rowBreaks>
  <drawing r:id="rId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
    <tabColor rgb="FF0070C0"/>
    <pageSetUpPr fitToPage="1"/>
  </sheetPr>
  <dimension ref="A1:T820"/>
  <sheetViews>
    <sheetView showGridLines="0" zoomScale="80" zoomScaleNormal="80" zoomScaleSheetLayoutView="100" workbookViewId="0">
      <pane ySplit="9" topLeftCell="A10" activePane="bottomLeft" state="frozen"/>
      <selection pane="bottomLeft" activeCell="A10" sqref="A10"/>
    </sheetView>
  </sheetViews>
  <sheetFormatPr baseColWidth="10" defaultColWidth="9.33203125" defaultRowHeight="15.6"/>
  <cols>
    <col min="1" max="1" width="4.33203125" style="153" customWidth="1"/>
    <col min="2" max="2" width="46.44140625" style="153" customWidth="1"/>
    <col min="3" max="3" width="20.5546875" style="265" customWidth="1"/>
    <col min="4" max="4" width="23.88671875" style="153" customWidth="1"/>
    <col min="5" max="5" width="23.109375" style="153" customWidth="1"/>
    <col min="6" max="6" width="17.109375" style="153" customWidth="1"/>
    <col min="7" max="7" width="17.6640625" style="153" bestFit="1" customWidth="1"/>
    <col min="8" max="8" width="20.5546875" style="153" customWidth="1"/>
    <col min="9" max="9" width="22.33203125" style="153" bestFit="1" customWidth="1"/>
    <col min="10" max="10" width="15.77734375" style="271" customWidth="1"/>
    <col min="11" max="11" width="17.33203125" style="153" bestFit="1" customWidth="1"/>
    <col min="12" max="12" width="19.88671875" style="153" customWidth="1"/>
    <col min="13" max="13" width="17.44140625" style="153" customWidth="1"/>
    <col min="14" max="14" width="15.6640625" style="153" bestFit="1" customWidth="1"/>
    <col min="15" max="15" width="19.21875" style="153" customWidth="1"/>
    <col min="16" max="16" width="16.88671875" style="153" customWidth="1"/>
    <col min="17" max="17" width="18" style="153" customWidth="1"/>
    <col min="18" max="16384" width="9.33203125" style="153"/>
  </cols>
  <sheetData>
    <row r="1" spans="1:17" s="24" customFormat="1">
      <c r="C1" s="44"/>
      <c r="F1" s="59"/>
    </row>
    <row r="2" spans="1:17" s="24" customFormat="1">
      <c r="B2" s="63"/>
      <c r="C2" s="335"/>
      <c r="D2" s="63"/>
      <c r="E2" s="63"/>
      <c r="F2" s="64"/>
      <c r="G2" s="63"/>
      <c r="H2" s="63"/>
      <c r="I2" s="63"/>
      <c r="J2" s="63"/>
      <c r="K2" s="63"/>
      <c r="L2" s="63"/>
      <c r="M2" s="63"/>
      <c r="N2" s="63"/>
      <c r="O2" s="63"/>
      <c r="P2" s="63"/>
      <c r="Q2" s="63"/>
    </row>
    <row r="3" spans="1:17" s="24" customFormat="1">
      <c r="C3" s="44"/>
      <c r="F3" s="59"/>
    </row>
    <row r="4" spans="1:17" s="24" customFormat="1">
      <c r="C4" s="44"/>
      <c r="F4" s="59"/>
    </row>
    <row r="5" spans="1:17" s="24" customFormat="1">
      <c r="C5" s="44"/>
      <c r="F5" s="59"/>
    </row>
    <row r="6" spans="1:17" s="24" customFormat="1">
      <c r="C6" s="44"/>
      <c r="F6" s="59"/>
    </row>
    <row r="7" spans="1:17" s="24" customFormat="1">
      <c r="B7" s="65"/>
      <c r="C7" s="336"/>
      <c r="D7" s="65"/>
      <c r="E7" s="65"/>
      <c r="F7" s="66"/>
      <c r="G7" s="65"/>
      <c r="H7" s="65"/>
      <c r="I7" s="65"/>
      <c r="J7" s="65"/>
      <c r="K7" s="65"/>
      <c r="L7" s="65"/>
      <c r="M7" s="65"/>
      <c r="N7" s="65"/>
      <c r="O7" s="65"/>
      <c r="P7" s="65"/>
      <c r="Q7" s="65"/>
    </row>
    <row r="8" spans="1:17">
      <c r="F8" s="60" t="s">
        <v>319</v>
      </c>
    </row>
    <row r="9" spans="1:17">
      <c r="A9" s="272"/>
      <c r="B9" s="273" t="s">
        <v>215</v>
      </c>
      <c r="C9" s="337"/>
      <c r="E9" s="274"/>
    </row>
    <row r="10" spans="1:17">
      <c r="A10" s="272"/>
      <c r="B10" s="275" t="s">
        <v>321</v>
      </c>
      <c r="C10" s="266"/>
      <c r="E10" s="274"/>
    </row>
    <row r="11" spans="1:17">
      <c r="A11" s="272"/>
      <c r="E11" s="274"/>
    </row>
    <row r="12" spans="1:17">
      <c r="A12" s="272"/>
      <c r="B12" s="273" t="s">
        <v>220</v>
      </c>
      <c r="C12" s="337"/>
    </row>
    <row r="13" spans="1:17">
      <c r="A13" s="272"/>
      <c r="E13" s="274"/>
    </row>
    <row r="14" spans="1:17">
      <c r="A14" s="272"/>
      <c r="B14" s="426" t="s">
        <v>19</v>
      </c>
      <c r="C14" s="427"/>
      <c r="D14" s="276">
        <v>44651</v>
      </c>
      <c r="E14" s="276">
        <v>44286</v>
      </c>
    </row>
    <row r="15" spans="1:17">
      <c r="A15" s="272"/>
      <c r="B15" s="328" t="s">
        <v>1204</v>
      </c>
      <c r="C15" s="338"/>
      <c r="D15" s="277">
        <f>+Clasificación!G423+Clasificación!G425</f>
        <v>109543.12</v>
      </c>
      <c r="E15" s="277">
        <v>23499.93</v>
      </c>
    </row>
    <row r="16" spans="1:17">
      <c r="A16" s="272"/>
      <c r="B16" s="328" t="s">
        <v>1137</v>
      </c>
      <c r="C16" s="338"/>
      <c r="D16" s="277">
        <f>+Clasificación!G420</f>
        <v>319.95999999999998</v>
      </c>
      <c r="E16" s="277">
        <v>0</v>
      </c>
    </row>
    <row r="17" spans="1:10">
      <c r="A17" s="272"/>
      <c r="B17" s="329" t="s">
        <v>10</v>
      </c>
      <c r="C17" s="339"/>
      <c r="D17" s="278">
        <f>+SUM(D15:D16)</f>
        <v>109863.08</v>
      </c>
      <c r="E17" s="278">
        <f>SUM(E15:E15)</f>
        <v>23499.93</v>
      </c>
      <c r="F17" s="374">
        <f>+D17+'Estado de Ingresos y Egresos'!F24+'Estado de Ingresos y Egresos'!F25</f>
        <v>6.4233063312713057E-12</v>
      </c>
      <c r="G17" s="374">
        <f>+E17+'Estado de Ingresos y Egresos'!G24</f>
        <v>0</v>
      </c>
    </row>
    <row r="18" spans="1:10">
      <c r="A18" s="272"/>
      <c r="B18" s="137"/>
      <c r="C18" s="137"/>
      <c r="D18" s="280"/>
    </row>
    <row r="19" spans="1:10" ht="73.95" customHeight="1">
      <c r="A19" s="272"/>
      <c r="B19" s="431" t="s">
        <v>1138</v>
      </c>
      <c r="C19" s="431"/>
      <c r="D19" s="431"/>
      <c r="E19" s="431"/>
      <c r="F19" s="359"/>
      <c r="G19" s="359"/>
      <c r="H19" s="359"/>
      <c r="I19" s="359"/>
      <c r="J19" s="359"/>
    </row>
    <row r="20" spans="1:10">
      <c r="A20" s="272"/>
      <c r="B20" s="137"/>
      <c r="C20" s="137"/>
      <c r="D20" s="280"/>
      <c r="G20" s="279"/>
    </row>
    <row r="21" spans="1:10">
      <c r="A21" s="272"/>
      <c r="B21" s="273" t="s">
        <v>221</v>
      </c>
      <c r="C21" s="337"/>
    </row>
    <row r="22" spans="1:10">
      <c r="A22" s="272"/>
      <c r="B22" s="153" t="s">
        <v>1296</v>
      </c>
      <c r="E22" s="274"/>
    </row>
    <row r="23" spans="1:10">
      <c r="A23" s="272"/>
      <c r="E23" s="274"/>
    </row>
    <row r="24" spans="1:10" ht="31.2">
      <c r="A24" s="272"/>
      <c r="B24" s="426" t="s">
        <v>61</v>
      </c>
      <c r="C24" s="427"/>
      <c r="D24" s="276" t="s">
        <v>62</v>
      </c>
      <c r="E24" s="276" t="s">
        <v>63</v>
      </c>
      <c r="F24" s="276" t="s">
        <v>1205</v>
      </c>
    </row>
    <row r="25" spans="1:10" s="273" customFormat="1">
      <c r="A25" s="281"/>
      <c r="B25" s="330" t="s">
        <v>64</v>
      </c>
      <c r="C25" s="340"/>
      <c r="D25" s="282"/>
      <c r="E25" s="282"/>
      <c r="F25" s="283"/>
      <c r="J25" s="284"/>
    </row>
    <row r="26" spans="1:10">
      <c r="A26" s="272"/>
      <c r="B26" s="328" t="s">
        <v>65</v>
      </c>
      <c r="C26" s="338"/>
      <c r="D26" s="285">
        <v>103.108688</v>
      </c>
      <c r="E26" s="286">
        <v>31891565.370000001</v>
      </c>
      <c r="F26" s="287">
        <v>142</v>
      </c>
    </row>
    <row r="27" spans="1:10">
      <c r="A27" s="272"/>
      <c r="B27" s="328" t="s">
        <v>66</v>
      </c>
      <c r="C27" s="338"/>
      <c r="D27" s="285">
        <v>103.27375000000001</v>
      </c>
      <c r="E27" s="286">
        <v>30766332.690000001</v>
      </c>
      <c r="F27" s="287">
        <v>141</v>
      </c>
    </row>
    <row r="28" spans="1:10">
      <c r="A28" s="272"/>
      <c r="B28" s="328" t="s">
        <v>67</v>
      </c>
      <c r="C28" s="338"/>
      <c r="D28" s="285">
        <v>103.449412</v>
      </c>
      <c r="E28" s="286">
        <v>38367863.789999999</v>
      </c>
      <c r="F28" s="287">
        <v>155</v>
      </c>
    </row>
    <row r="29" spans="1:10" s="273" customFormat="1">
      <c r="A29" s="281"/>
      <c r="B29" s="330" t="s">
        <v>68</v>
      </c>
      <c r="C29" s="340"/>
      <c r="D29" s="288"/>
      <c r="E29" s="289"/>
      <c r="F29" s="290"/>
      <c r="J29" s="284"/>
    </row>
    <row r="30" spans="1:10">
      <c r="A30" s="272"/>
      <c r="B30" s="328" t="s">
        <v>69</v>
      </c>
      <c r="C30" s="338"/>
      <c r="D30" s="285">
        <v>0</v>
      </c>
      <c r="E30" s="286">
        <v>0</v>
      </c>
      <c r="F30" s="287">
        <v>0</v>
      </c>
    </row>
    <row r="31" spans="1:10">
      <c r="A31" s="272"/>
      <c r="B31" s="328" t="s">
        <v>70</v>
      </c>
      <c r="C31" s="338"/>
      <c r="D31" s="285">
        <v>0</v>
      </c>
      <c r="E31" s="286">
        <v>0</v>
      </c>
      <c r="F31" s="287">
        <v>0</v>
      </c>
    </row>
    <row r="32" spans="1:10">
      <c r="A32" s="272"/>
      <c r="B32" s="328" t="s">
        <v>71</v>
      </c>
      <c r="C32" s="338"/>
      <c r="D32" s="285">
        <v>0</v>
      </c>
      <c r="E32" s="286">
        <v>0</v>
      </c>
      <c r="F32" s="287">
        <v>0</v>
      </c>
    </row>
    <row r="33" spans="1:10" s="273" customFormat="1">
      <c r="A33" s="281"/>
      <c r="B33" s="330" t="s">
        <v>72</v>
      </c>
      <c r="C33" s="340"/>
      <c r="D33" s="288"/>
      <c r="E33" s="282"/>
      <c r="F33" s="290"/>
      <c r="J33" s="284"/>
    </row>
    <row r="34" spans="1:10">
      <c r="A34" s="272"/>
      <c r="B34" s="328" t="s">
        <v>73</v>
      </c>
      <c r="C34" s="338"/>
      <c r="D34" s="285">
        <v>0</v>
      </c>
      <c r="E34" s="286">
        <v>0</v>
      </c>
      <c r="F34" s="287">
        <v>0</v>
      </c>
    </row>
    <row r="35" spans="1:10">
      <c r="A35" s="272"/>
      <c r="B35" s="328" t="s">
        <v>74</v>
      </c>
      <c r="C35" s="338"/>
      <c r="D35" s="285">
        <v>0</v>
      </c>
      <c r="E35" s="286">
        <v>0</v>
      </c>
      <c r="F35" s="287">
        <v>0</v>
      </c>
    </row>
    <row r="36" spans="1:10">
      <c r="A36" s="272"/>
      <c r="B36" s="328" t="s">
        <v>75</v>
      </c>
      <c r="C36" s="338"/>
      <c r="D36" s="285">
        <v>0</v>
      </c>
      <c r="E36" s="286">
        <v>0</v>
      </c>
      <c r="F36" s="287">
        <v>0</v>
      </c>
    </row>
    <row r="37" spans="1:10" s="273" customFormat="1">
      <c r="A37" s="281"/>
      <c r="B37" s="330" t="s">
        <v>76</v>
      </c>
      <c r="C37" s="340"/>
      <c r="D37" s="282"/>
      <c r="E37" s="282"/>
      <c r="F37" s="290"/>
      <c r="J37" s="284"/>
    </row>
    <row r="38" spans="1:10">
      <c r="A38" s="272"/>
      <c r="B38" s="328" t="s">
        <v>77</v>
      </c>
      <c r="C38" s="338"/>
      <c r="D38" s="285">
        <v>0</v>
      </c>
      <c r="E38" s="286">
        <v>0</v>
      </c>
      <c r="F38" s="287">
        <v>0</v>
      </c>
    </row>
    <row r="39" spans="1:10">
      <c r="A39" s="272"/>
      <c r="B39" s="328" t="s">
        <v>78</v>
      </c>
      <c r="C39" s="338"/>
      <c r="D39" s="285">
        <v>0</v>
      </c>
      <c r="E39" s="286">
        <v>0</v>
      </c>
      <c r="F39" s="287">
        <v>0</v>
      </c>
    </row>
    <row r="40" spans="1:10">
      <c r="A40" s="272"/>
      <c r="B40" s="328" t="s">
        <v>79</v>
      </c>
      <c r="C40" s="338"/>
      <c r="D40" s="285">
        <v>0</v>
      </c>
      <c r="E40" s="286">
        <v>0</v>
      </c>
      <c r="F40" s="287">
        <v>0</v>
      </c>
    </row>
    <row r="41" spans="1:10" ht="15" customHeight="1">
      <c r="A41" s="272"/>
      <c r="B41" s="322" t="s">
        <v>1206</v>
      </c>
      <c r="E41" s="274"/>
    </row>
    <row r="42" spans="1:10" ht="15" customHeight="1">
      <c r="A42" s="272"/>
      <c r="E42" s="274"/>
    </row>
    <row r="43" spans="1:10">
      <c r="A43" s="272"/>
      <c r="B43" s="273" t="s">
        <v>217</v>
      </c>
      <c r="C43" s="337"/>
      <c r="E43" s="274"/>
    </row>
    <row r="44" spans="1:10">
      <c r="A44" s="272"/>
      <c r="B44" s="273"/>
      <c r="C44" s="337"/>
      <c r="E44" s="274"/>
    </row>
    <row r="45" spans="1:10">
      <c r="A45" s="272"/>
      <c r="B45" s="273" t="s">
        <v>80</v>
      </c>
      <c r="C45" s="337"/>
    </row>
    <row r="46" spans="1:10">
      <c r="A46" s="272"/>
      <c r="B46" s="153" t="s">
        <v>222</v>
      </c>
    </row>
    <row r="47" spans="1:10">
      <c r="A47" s="272"/>
      <c r="B47" s="273"/>
      <c r="C47" s="337"/>
    </row>
    <row r="48" spans="1:10">
      <c r="A48" s="272"/>
      <c r="B48" s="426" t="s">
        <v>0</v>
      </c>
      <c r="C48" s="427"/>
      <c r="D48" s="276">
        <v>44651</v>
      </c>
      <c r="E48" s="276">
        <v>44561</v>
      </c>
      <c r="F48" s="291"/>
    </row>
    <row r="49" spans="1:20">
      <c r="A49" s="292"/>
      <c r="B49" s="328" t="s">
        <v>1139</v>
      </c>
      <c r="C49" s="338"/>
      <c r="D49" s="293">
        <f>+'Activo Neto'!E17</f>
        <v>4591383.6099999994</v>
      </c>
      <c r="E49" s="294">
        <f>+'Activo Neto'!F17</f>
        <v>1974735.54</v>
      </c>
      <c r="F49" s="291"/>
    </row>
    <row r="50" spans="1:20">
      <c r="A50" s="272"/>
      <c r="B50" s="329" t="s">
        <v>10</v>
      </c>
      <c r="C50" s="339"/>
      <c r="D50" s="295">
        <f>SUM(D49)</f>
        <v>4591383.6099999994</v>
      </c>
      <c r="E50" s="296">
        <f>SUM(E49)</f>
        <v>1974735.54</v>
      </c>
      <c r="F50" s="297">
        <f>+D50-'Activo Neto'!E17</f>
        <v>0</v>
      </c>
      <c r="G50" s="297">
        <f>+E50-'Activo Neto'!F17</f>
        <v>0</v>
      </c>
    </row>
    <row r="51" spans="1:20">
      <c r="A51" s="272"/>
      <c r="E51" s="291"/>
    </row>
    <row r="52" spans="1:20">
      <c r="A52" s="272"/>
      <c r="E52" s="291"/>
    </row>
    <row r="53" spans="1:20" s="300" customFormat="1">
      <c r="A53" s="298"/>
      <c r="B53" s="273" t="s">
        <v>81</v>
      </c>
      <c r="C53" s="337"/>
      <c r="D53" s="299"/>
      <c r="J53" s="301"/>
    </row>
    <row r="54" spans="1:20" s="300" customFormat="1" ht="14.25" customHeight="1">
      <c r="A54" s="298"/>
      <c r="B54" s="348" t="s">
        <v>1298</v>
      </c>
      <c r="C54" s="341"/>
      <c r="J54" s="301"/>
    </row>
    <row r="55" spans="1:20" s="300" customFormat="1">
      <c r="A55" s="298"/>
      <c r="C55" s="341"/>
      <c r="J55" s="301"/>
    </row>
    <row r="56" spans="1:20" s="300" customFormat="1">
      <c r="A56" s="298"/>
      <c r="B56" s="361" t="s">
        <v>1297</v>
      </c>
      <c r="C56" s="337"/>
      <c r="J56" s="301"/>
      <c r="L56" s="313"/>
      <c r="O56" s="360"/>
    </row>
    <row r="57" spans="1:20" s="300" customFormat="1" ht="15" customHeight="1">
      <c r="A57" s="298"/>
      <c r="B57" s="380" t="s">
        <v>82</v>
      </c>
      <c r="C57" s="380" t="s">
        <v>83</v>
      </c>
      <c r="D57" s="429"/>
      <c r="E57" s="425" t="s">
        <v>84</v>
      </c>
      <c r="F57" s="425" t="s">
        <v>229</v>
      </c>
      <c r="G57" s="425" t="s">
        <v>85</v>
      </c>
      <c r="H57" s="425" t="s">
        <v>86</v>
      </c>
      <c r="I57" s="425" t="s">
        <v>1</v>
      </c>
      <c r="J57" s="425" t="s">
        <v>41</v>
      </c>
      <c r="K57" s="425" t="s">
        <v>87</v>
      </c>
      <c r="L57" s="425" t="s">
        <v>88</v>
      </c>
      <c r="M57" s="425" t="s">
        <v>89</v>
      </c>
      <c r="N57" s="425" t="s">
        <v>230</v>
      </c>
      <c r="O57" s="386" t="s">
        <v>231</v>
      </c>
      <c r="P57" s="386" t="s">
        <v>90</v>
      </c>
      <c r="Q57" s="386" t="s">
        <v>1207</v>
      </c>
    </row>
    <row r="58" spans="1:20" s="300" customFormat="1" ht="52.5" customHeight="1">
      <c r="A58" s="298"/>
      <c r="B58" s="428"/>
      <c r="C58" s="428"/>
      <c r="D58" s="430"/>
      <c r="E58" s="425"/>
      <c r="F58" s="425"/>
      <c r="G58" s="425"/>
      <c r="H58" s="425"/>
      <c r="I58" s="425"/>
      <c r="J58" s="425"/>
      <c r="K58" s="425"/>
      <c r="L58" s="425"/>
      <c r="M58" s="425"/>
      <c r="N58" s="425"/>
      <c r="O58" s="386"/>
      <c r="P58" s="386"/>
      <c r="Q58" s="386"/>
    </row>
    <row r="59" spans="1:20" s="300" customFormat="1" ht="15" customHeight="1">
      <c r="A59" s="298"/>
      <c r="B59" s="331" t="s">
        <v>1140</v>
      </c>
      <c r="C59" s="350" t="s">
        <v>955</v>
      </c>
      <c r="D59" s="349"/>
      <c r="E59" s="302" t="s">
        <v>207</v>
      </c>
      <c r="F59" s="302" t="s">
        <v>208</v>
      </c>
      <c r="G59" s="303">
        <v>44384</v>
      </c>
      <c r="H59" s="303">
        <v>44681</v>
      </c>
      <c r="I59" s="302" t="s">
        <v>1192</v>
      </c>
      <c r="J59" s="304">
        <v>125000</v>
      </c>
      <c r="K59" s="304">
        <v>128648.97</v>
      </c>
      <c r="L59" s="304">
        <v>132389.28</v>
      </c>
      <c r="M59" s="304">
        <v>125000</v>
      </c>
      <c r="N59" s="305">
        <v>0.06</v>
      </c>
      <c r="O59" s="306">
        <v>3.5000000000000001E-3</v>
      </c>
      <c r="P59" s="307">
        <v>0.1</v>
      </c>
      <c r="Q59" s="306">
        <v>3.5000000000000001E-3</v>
      </c>
      <c r="R59" s="308"/>
      <c r="T59" s="360"/>
    </row>
    <row r="60" spans="1:20" s="300" customFormat="1">
      <c r="A60" s="298"/>
      <c r="B60" s="331" t="s">
        <v>1140</v>
      </c>
      <c r="C60" s="350" t="s">
        <v>1299</v>
      </c>
      <c r="D60" s="349"/>
      <c r="E60" s="302" t="s">
        <v>207</v>
      </c>
      <c r="F60" s="302" t="s">
        <v>208</v>
      </c>
      <c r="G60" s="303">
        <v>44638</v>
      </c>
      <c r="H60" s="303">
        <v>44684</v>
      </c>
      <c r="I60" s="309" t="s">
        <v>1192</v>
      </c>
      <c r="J60" s="310">
        <v>1006800.89</v>
      </c>
      <c r="K60" s="310">
        <v>1006800.89</v>
      </c>
      <c r="L60" s="310">
        <v>1007696.23</v>
      </c>
      <c r="M60" s="310">
        <v>1000000</v>
      </c>
      <c r="N60" s="306">
        <v>0.04</v>
      </c>
      <c r="O60" s="306">
        <v>2.63E-2</v>
      </c>
      <c r="P60" s="307">
        <v>0.1</v>
      </c>
      <c r="Q60" s="306">
        <v>2.63E-2</v>
      </c>
      <c r="R60" s="308"/>
      <c r="T60" s="360"/>
    </row>
    <row r="61" spans="1:20" s="300" customFormat="1">
      <c r="A61" s="298"/>
      <c r="B61" s="331" t="s">
        <v>1140</v>
      </c>
      <c r="C61" s="350" t="s">
        <v>956</v>
      </c>
      <c r="D61" s="349"/>
      <c r="E61" s="302" t="s">
        <v>207</v>
      </c>
      <c r="F61" s="302" t="s">
        <v>208</v>
      </c>
      <c r="G61" s="303">
        <v>44428</v>
      </c>
      <c r="H61" s="303">
        <v>45530</v>
      </c>
      <c r="I61" s="309" t="s">
        <v>1192</v>
      </c>
      <c r="J61" s="310">
        <v>50000</v>
      </c>
      <c r="K61" s="310">
        <v>50000</v>
      </c>
      <c r="L61" s="310">
        <v>50170.02</v>
      </c>
      <c r="M61" s="310">
        <v>50000</v>
      </c>
      <c r="N61" s="306">
        <v>2.9000000000000001E-2</v>
      </c>
      <c r="O61" s="306">
        <v>1.2999999999999999E-3</v>
      </c>
      <c r="P61" s="307">
        <v>0.1</v>
      </c>
      <c r="Q61" s="306">
        <v>1.2999999999999999E-3</v>
      </c>
      <c r="R61" s="308"/>
      <c r="T61" s="360"/>
    </row>
    <row r="62" spans="1:20" s="300" customFormat="1">
      <c r="A62" s="298"/>
      <c r="B62" s="331" t="s">
        <v>1140</v>
      </c>
      <c r="C62" s="350" t="s">
        <v>956</v>
      </c>
      <c r="D62" s="349"/>
      <c r="E62" s="302" t="s">
        <v>207</v>
      </c>
      <c r="F62" s="302" t="s">
        <v>208</v>
      </c>
      <c r="G62" s="303">
        <v>44428</v>
      </c>
      <c r="H62" s="303">
        <v>45530</v>
      </c>
      <c r="I62" s="309" t="s">
        <v>1192</v>
      </c>
      <c r="J62" s="310">
        <v>50000</v>
      </c>
      <c r="K62" s="310">
        <v>50000</v>
      </c>
      <c r="L62" s="310">
        <v>50170.02</v>
      </c>
      <c r="M62" s="310">
        <v>50000</v>
      </c>
      <c r="N62" s="306">
        <v>2.9000000000000001E-2</v>
      </c>
      <c r="O62" s="306">
        <v>1.2999999999999999E-3</v>
      </c>
      <c r="P62" s="307">
        <v>0.1</v>
      </c>
      <c r="Q62" s="306">
        <v>2.5999999999999999E-3</v>
      </c>
      <c r="R62" s="308"/>
      <c r="T62" s="360"/>
    </row>
    <row r="63" spans="1:20" s="300" customFormat="1">
      <c r="A63" s="298"/>
      <c r="B63" s="331" t="s">
        <v>1140</v>
      </c>
      <c r="C63" s="350" t="s">
        <v>956</v>
      </c>
      <c r="D63" s="349"/>
      <c r="E63" s="302" t="s">
        <v>207</v>
      </c>
      <c r="F63" s="302" t="s">
        <v>208</v>
      </c>
      <c r="G63" s="303">
        <v>44428</v>
      </c>
      <c r="H63" s="303">
        <v>45530</v>
      </c>
      <c r="I63" s="309" t="s">
        <v>1192</v>
      </c>
      <c r="J63" s="310">
        <v>50000</v>
      </c>
      <c r="K63" s="310">
        <v>50000</v>
      </c>
      <c r="L63" s="310">
        <v>50170.02</v>
      </c>
      <c r="M63" s="310">
        <v>50000</v>
      </c>
      <c r="N63" s="306">
        <v>2.9000000000000001E-2</v>
      </c>
      <c r="O63" s="306">
        <v>1.2999999999999999E-3</v>
      </c>
      <c r="P63" s="307">
        <v>0.1</v>
      </c>
      <c r="Q63" s="306">
        <v>3.8999999999999998E-3</v>
      </c>
      <c r="R63" s="308"/>
      <c r="T63" s="360"/>
    </row>
    <row r="64" spans="1:20" s="300" customFormat="1">
      <c r="A64" s="298"/>
      <c r="B64" s="331" t="s">
        <v>1140</v>
      </c>
      <c r="C64" s="350" t="s">
        <v>956</v>
      </c>
      <c r="D64" s="349"/>
      <c r="E64" s="302" t="s">
        <v>207</v>
      </c>
      <c r="F64" s="302" t="s">
        <v>208</v>
      </c>
      <c r="G64" s="303">
        <v>44428</v>
      </c>
      <c r="H64" s="303">
        <v>45530</v>
      </c>
      <c r="I64" s="309" t="s">
        <v>1192</v>
      </c>
      <c r="J64" s="310">
        <v>50000</v>
      </c>
      <c r="K64" s="310">
        <v>50000</v>
      </c>
      <c r="L64" s="310">
        <v>50170.02</v>
      </c>
      <c r="M64" s="310">
        <v>50000</v>
      </c>
      <c r="N64" s="306">
        <v>2.9000000000000001E-2</v>
      </c>
      <c r="O64" s="306">
        <v>1.2999999999999999E-3</v>
      </c>
      <c r="P64" s="307">
        <v>0.1</v>
      </c>
      <c r="Q64" s="306">
        <v>5.1999999999999998E-3</v>
      </c>
      <c r="R64" s="308"/>
      <c r="T64" s="360"/>
    </row>
    <row r="65" spans="1:20" s="300" customFormat="1">
      <c r="A65" s="298"/>
      <c r="B65" s="331" t="s">
        <v>1140</v>
      </c>
      <c r="C65" s="350" t="s">
        <v>956</v>
      </c>
      <c r="D65" s="349"/>
      <c r="E65" s="302" t="s">
        <v>207</v>
      </c>
      <c r="F65" s="302" t="s">
        <v>208</v>
      </c>
      <c r="G65" s="303">
        <v>44428</v>
      </c>
      <c r="H65" s="303">
        <v>45530</v>
      </c>
      <c r="I65" s="309" t="s">
        <v>1192</v>
      </c>
      <c r="J65" s="310">
        <v>50000</v>
      </c>
      <c r="K65" s="310">
        <v>50000</v>
      </c>
      <c r="L65" s="310">
        <v>50170.02</v>
      </c>
      <c r="M65" s="310">
        <v>50000</v>
      </c>
      <c r="N65" s="306">
        <v>2.9000000000000001E-2</v>
      </c>
      <c r="O65" s="306">
        <v>1.2999999999999999E-3</v>
      </c>
      <c r="P65" s="307">
        <v>0.1</v>
      </c>
      <c r="Q65" s="306">
        <v>6.4999999999999997E-3</v>
      </c>
      <c r="R65" s="308"/>
      <c r="T65" s="360"/>
    </row>
    <row r="66" spans="1:20" s="300" customFormat="1">
      <c r="A66" s="298"/>
      <c r="B66" s="331" t="s">
        <v>1140</v>
      </c>
      <c r="C66" s="350" t="s">
        <v>956</v>
      </c>
      <c r="D66" s="349"/>
      <c r="E66" s="302" t="s">
        <v>207</v>
      </c>
      <c r="F66" s="302" t="s">
        <v>208</v>
      </c>
      <c r="G66" s="303">
        <v>44428</v>
      </c>
      <c r="H66" s="303">
        <v>45530</v>
      </c>
      <c r="I66" s="309" t="s">
        <v>1192</v>
      </c>
      <c r="J66" s="310">
        <v>50000</v>
      </c>
      <c r="K66" s="310">
        <v>50000</v>
      </c>
      <c r="L66" s="310">
        <v>50170.02</v>
      </c>
      <c r="M66" s="310">
        <v>50000</v>
      </c>
      <c r="N66" s="306">
        <v>2.9000000000000001E-2</v>
      </c>
      <c r="O66" s="306">
        <v>1.2999999999999999E-3</v>
      </c>
      <c r="P66" s="307">
        <v>0.1</v>
      </c>
      <c r="Q66" s="306">
        <v>7.7999999999999996E-3</v>
      </c>
      <c r="R66" s="308"/>
      <c r="T66" s="360"/>
    </row>
    <row r="67" spans="1:20" s="300" customFormat="1">
      <c r="A67" s="298"/>
      <c r="B67" s="331" t="s">
        <v>1140</v>
      </c>
      <c r="C67" s="350" t="s">
        <v>956</v>
      </c>
      <c r="D67" s="349"/>
      <c r="E67" s="302" t="s">
        <v>207</v>
      </c>
      <c r="F67" s="302" t="s">
        <v>208</v>
      </c>
      <c r="G67" s="303">
        <v>44428</v>
      </c>
      <c r="H67" s="303">
        <v>45530</v>
      </c>
      <c r="I67" s="309" t="s">
        <v>1192</v>
      </c>
      <c r="J67" s="310">
        <v>50000</v>
      </c>
      <c r="K67" s="310">
        <v>50000</v>
      </c>
      <c r="L67" s="310">
        <v>50170.02</v>
      </c>
      <c r="M67" s="310">
        <v>50000</v>
      </c>
      <c r="N67" s="306">
        <v>2.9000000000000001E-2</v>
      </c>
      <c r="O67" s="306">
        <v>1.2999999999999999E-3</v>
      </c>
      <c r="P67" s="307">
        <v>0.1</v>
      </c>
      <c r="Q67" s="306">
        <v>9.1999999999999998E-3</v>
      </c>
      <c r="R67" s="308"/>
      <c r="T67" s="360"/>
    </row>
    <row r="68" spans="1:20" s="300" customFormat="1">
      <c r="A68" s="298"/>
      <c r="B68" s="331" t="s">
        <v>1140</v>
      </c>
      <c r="C68" s="350" t="s">
        <v>956</v>
      </c>
      <c r="D68" s="349"/>
      <c r="E68" s="302" t="s">
        <v>207</v>
      </c>
      <c r="F68" s="302" t="s">
        <v>208</v>
      </c>
      <c r="G68" s="303">
        <v>44428</v>
      </c>
      <c r="H68" s="303">
        <v>45530</v>
      </c>
      <c r="I68" s="309" t="s">
        <v>1192</v>
      </c>
      <c r="J68" s="310">
        <v>50000</v>
      </c>
      <c r="K68" s="310">
        <v>50000</v>
      </c>
      <c r="L68" s="310">
        <v>50170.02</v>
      </c>
      <c r="M68" s="310">
        <v>50000</v>
      </c>
      <c r="N68" s="306">
        <v>2.9000000000000001E-2</v>
      </c>
      <c r="O68" s="306">
        <v>1.2999999999999999E-3</v>
      </c>
      <c r="P68" s="307">
        <v>0.1</v>
      </c>
      <c r="Q68" s="306">
        <v>1.0500000000000001E-2</v>
      </c>
      <c r="R68" s="308"/>
      <c r="T68" s="360"/>
    </row>
    <row r="69" spans="1:20" s="300" customFormat="1">
      <c r="A69" s="298"/>
      <c r="B69" s="331" t="s">
        <v>1140</v>
      </c>
      <c r="C69" s="350" t="s">
        <v>956</v>
      </c>
      <c r="D69" s="349"/>
      <c r="E69" s="302" t="s">
        <v>207</v>
      </c>
      <c r="F69" s="302" t="s">
        <v>208</v>
      </c>
      <c r="G69" s="303">
        <v>44428</v>
      </c>
      <c r="H69" s="303">
        <v>45530</v>
      </c>
      <c r="I69" s="309" t="s">
        <v>1192</v>
      </c>
      <c r="J69" s="310">
        <v>50000</v>
      </c>
      <c r="K69" s="310">
        <v>50000</v>
      </c>
      <c r="L69" s="310">
        <v>50170.02</v>
      </c>
      <c r="M69" s="310">
        <v>50000</v>
      </c>
      <c r="N69" s="306">
        <v>2.9000000000000001E-2</v>
      </c>
      <c r="O69" s="306">
        <v>1.2999999999999999E-3</v>
      </c>
      <c r="P69" s="307">
        <v>0.1</v>
      </c>
      <c r="Q69" s="306">
        <v>1.18E-2</v>
      </c>
      <c r="R69" s="308"/>
      <c r="T69" s="360"/>
    </row>
    <row r="70" spans="1:20" s="300" customFormat="1">
      <c r="A70" s="298"/>
      <c r="B70" s="331" t="s">
        <v>1140</v>
      </c>
      <c r="C70" s="350" t="s">
        <v>956</v>
      </c>
      <c r="D70" s="349"/>
      <c r="E70" s="302" t="s">
        <v>207</v>
      </c>
      <c r="F70" s="302" t="s">
        <v>208</v>
      </c>
      <c r="G70" s="303">
        <v>44428</v>
      </c>
      <c r="H70" s="303">
        <v>45530</v>
      </c>
      <c r="I70" s="309" t="s">
        <v>1192</v>
      </c>
      <c r="J70" s="310">
        <v>50000</v>
      </c>
      <c r="K70" s="310">
        <v>50000</v>
      </c>
      <c r="L70" s="310">
        <v>50170.02</v>
      </c>
      <c r="M70" s="310">
        <v>50000</v>
      </c>
      <c r="N70" s="306">
        <v>2.9000000000000001E-2</v>
      </c>
      <c r="O70" s="306">
        <v>1.2999999999999999E-3</v>
      </c>
      <c r="P70" s="307">
        <v>0.1</v>
      </c>
      <c r="Q70" s="306">
        <v>1.3100000000000001E-2</v>
      </c>
      <c r="R70" s="308"/>
      <c r="T70" s="360"/>
    </row>
    <row r="71" spans="1:20" s="300" customFormat="1">
      <c r="A71" s="298"/>
      <c r="B71" s="331" t="s">
        <v>1140</v>
      </c>
      <c r="C71" s="350" t="s">
        <v>956</v>
      </c>
      <c r="D71" s="349"/>
      <c r="E71" s="302" t="s">
        <v>207</v>
      </c>
      <c r="F71" s="302" t="s">
        <v>208</v>
      </c>
      <c r="G71" s="303">
        <v>44428</v>
      </c>
      <c r="H71" s="303">
        <v>45530</v>
      </c>
      <c r="I71" s="309" t="s">
        <v>1192</v>
      </c>
      <c r="J71" s="310">
        <v>50000</v>
      </c>
      <c r="K71" s="310">
        <v>50000</v>
      </c>
      <c r="L71" s="310">
        <v>50170.02</v>
      </c>
      <c r="M71" s="310">
        <v>50000</v>
      </c>
      <c r="N71" s="306">
        <v>2.9000000000000001E-2</v>
      </c>
      <c r="O71" s="306">
        <v>1.2999999999999999E-3</v>
      </c>
      <c r="P71" s="307">
        <v>0.1</v>
      </c>
      <c r="Q71" s="306">
        <v>1.44E-2</v>
      </c>
      <c r="R71" s="308"/>
      <c r="T71" s="360"/>
    </row>
    <row r="72" spans="1:20" s="300" customFormat="1">
      <c r="A72" s="298"/>
      <c r="B72" s="331" t="s">
        <v>1140</v>
      </c>
      <c r="C72" s="350" t="s">
        <v>956</v>
      </c>
      <c r="D72" s="349"/>
      <c r="E72" s="302" t="s">
        <v>207</v>
      </c>
      <c r="F72" s="302" t="s">
        <v>208</v>
      </c>
      <c r="G72" s="303">
        <v>44428</v>
      </c>
      <c r="H72" s="303">
        <v>45530</v>
      </c>
      <c r="I72" s="309" t="s">
        <v>1192</v>
      </c>
      <c r="J72" s="310">
        <v>50000</v>
      </c>
      <c r="K72" s="310">
        <v>50000</v>
      </c>
      <c r="L72" s="310">
        <v>50170.02</v>
      </c>
      <c r="M72" s="310">
        <v>50000</v>
      </c>
      <c r="N72" s="306">
        <v>2.9000000000000001E-2</v>
      </c>
      <c r="O72" s="306">
        <v>1.2999999999999999E-3</v>
      </c>
      <c r="P72" s="307">
        <v>0.1</v>
      </c>
      <c r="Q72" s="306">
        <v>1.5699999999999999E-2</v>
      </c>
      <c r="R72" s="308"/>
      <c r="T72" s="360"/>
    </row>
    <row r="73" spans="1:20" s="300" customFormat="1">
      <c r="A73" s="298"/>
      <c r="B73" s="331" t="s">
        <v>1140</v>
      </c>
      <c r="C73" s="350" t="s">
        <v>956</v>
      </c>
      <c r="D73" s="349"/>
      <c r="E73" s="302" t="s">
        <v>207</v>
      </c>
      <c r="F73" s="302" t="s">
        <v>208</v>
      </c>
      <c r="G73" s="303">
        <v>44428</v>
      </c>
      <c r="H73" s="303">
        <v>45530</v>
      </c>
      <c r="I73" s="309" t="s">
        <v>1192</v>
      </c>
      <c r="J73" s="310">
        <v>50000</v>
      </c>
      <c r="K73" s="310">
        <v>50000</v>
      </c>
      <c r="L73" s="310">
        <v>50170.02</v>
      </c>
      <c r="M73" s="310">
        <v>50000</v>
      </c>
      <c r="N73" s="306">
        <v>2.9000000000000001E-2</v>
      </c>
      <c r="O73" s="306">
        <v>1.2999999999999999E-3</v>
      </c>
      <c r="P73" s="307">
        <v>0.1</v>
      </c>
      <c r="Q73" s="306">
        <v>1.7000000000000001E-2</v>
      </c>
      <c r="R73" s="308"/>
      <c r="T73" s="360"/>
    </row>
    <row r="74" spans="1:20" s="300" customFormat="1">
      <c r="A74" s="298"/>
      <c r="B74" s="331" t="s">
        <v>1140</v>
      </c>
      <c r="C74" s="350" t="s">
        <v>956</v>
      </c>
      <c r="D74" s="349"/>
      <c r="E74" s="302" t="s">
        <v>207</v>
      </c>
      <c r="F74" s="302" t="s">
        <v>208</v>
      </c>
      <c r="G74" s="303">
        <v>44428</v>
      </c>
      <c r="H74" s="303">
        <v>45530</v>
      </c>
      <c r="I74" s="309" t="s">
        <v>1192</v>
      </c>
      <c r="J74" s="310">
        <v>50000</v>
      </c>
      <c r="K74" s="310">
        <v>50000</v>
      </c>
      <c r="L74" s="310">
        <v>50170.02</v>
      </c>
      <c r="M74" s="310">
        <v>50000</v>
      </c>
      <c r="N74" s="306">
        <v>2.9000000000000001E-2</v>
      </c>
      <c r="O74" s="306">
        <v>1.2999999999999999E-3</v>
      </c>
      <c r="P74" s="307">
        <v>0.1</v>
      </c>
      <c r="Q74" s="306">
        <v>1.83E-2</v>
      </c>
      <c r="R74" s="308"/>
      <c r="T74" s="360"/>
    </row>
    <row r="75" spans="1:20" s="300" customFormat="1">
      <c r="A75" s="298"/>
      <c r="B75" s="331" t="s">
        <v>1140</v>
      </c>
      <c r="C75" s="350" t="s">
        <v>956</v>
      </c>
      <c r="D75" s="349"/>
      <c r="E75" s="302" t="s">
        <v>207</v>
      </c>
      <c r="F75" s="302" t="s">
        <v>208</v>
      </c>
      <c r="G75" s="303">
        <v>44428</v>
      </c>
      <c r="H75" s="303">
        <v>45530</v>
      </c>
      <c r="I75" s="309" t="s">
        <v>1192</v>
      </c>
      <c r="J75" s="310">
        <v>100000</v>
      </c>
      <c r="K75" s="310">
        <v>100000</v>
      </c>
      <c r="L75" s="310">
        <v>100340.04</v>
      </c>
      <c r="M75" s="310">
        <v>100000</v>
      </c>
      <c r="N75" s="306">
        <v>2.9000000000000001E-2</v>
      </c>
      <c r="O75" s="306">
        <v>2.5999999999999999E-3</v>
      </c>
      <c r="P75" s="307">
        <v>0.1</v>
      </c>
      <c r="Q75" s="306">
        <v>2.0899999999999998E-2</v>
      </c>
      <c r="R75" s="308"/>
      <c r="T75" s="360"/>
    </row>
    <row r="76" spans="1:20" s="300" customFormat="1">
      <c r="A76" s="298"/>
      <c r="B76" s="331" t="s">
        <v>1140</v>
      </c>
      <c r="C76" s="350" t="s">
        <v>956</v>
      </c>
      <c r="D76" s="349"/>
      <c r="E76" s="302" t="s">
        <v>207</v>
      </c>
      <c r="F76" s="302" t="s">
        <v>208</v>
      </c>
      <c r="G76" s="303">
        <v>44428</v>
      </c>
      <c r="H76" s="303">
        <v>45530</v>
      </c>
      <c r="I76" s="309" t="s">
        <v>1192</v>
      </c>
      <c r="J76" s="310">
        <v>100000</v>
      </c>
      <c r="K76" s="310">
        <v>100000</v>
      </c>
      <c r="L76" s="310">
        <v>100340.04</v>
      </c>
      <c r="M76" s="310">
        <v>100000</v>
      </c>
      <c r="N76" s="306">
        <v>2.9000000000000001E-2</v>
      </c>
      <c r="O76" s="306">
        <v>2.5999999999999999E-3</v>
      </c>
      <c r="P76" s="307">
        <v>0.1</v>
      </c>
      <c r="Q76" s="306">
        <v>2.35E-2</v>
      </c>
      <c r="R76" s="308"/>
      <c r="T76" s="360"/>
    </row>
    <row r="77" spans="1:20" s="300" customFormat="1">
      <c r="A77" s="298"/>
      <c r="B77" s="331" t="s">
        <v>1140</v>
      </c>
      <c r="C77" s="350" t="s">
        <v>956</v>
      </c>
      <c r="D77" s="349"/>
      <c r="E77" s="302" t="s">
        <v>207</v>
      </c>
      <c r="F77" s="302" t="s">
        <v>208</v>
      </c>
      <c r="G77" s="303">
        <v>44428</v>
      </c>
      <c r="H77" s="303">
        <v>45530</v>
      </c>
      <c r="I77" s="309" t="s">
        <v>1192</v>
      </c>
      <c r="J77" s="310">
        <v>100000</v>
      </c>
      <c r="K77" s="310">
        <v>100000</v>
      </c>
      <c r="L77" s="310">
        <v>100340.04</v>
      </c>
      <c r="M77" s="310">
        <v>100000</v>
      </c>
      <c r="N77" s="306">
        <v>2.9000000000000001E-2</v>
      </c>
      <c r="O77" s="306">
        <v>2.5999999999999999E-3</v>
      </c>
      <c r="P77" s="307">
        <v>0.1</v>
      </c>
      <c r="Q77" s="306">
        <v>2.6200000000000001E-2</v>
      </c>
      <c r="R77" s="308"/>
      <c r="T77" s="360"/>
    </row>
    <row r="78" spans="1:20" s="300" customFormat="1">
      <c r="A78" s="298"/>
      <c r="B78" s="331" t="s">
        <v>1140</v>
      </c>
      <c r="C78" s="350" t="s">
        <v>956</v>
      </c>
      <c r="D78" s="349"/>
      <c r="E78" s="302" t="s">
        <v>207</v>
      </c>
      <c r="F78" s="302" t="s">
        <v>208</v>
      </c>
      <c r="G78" s="303">
        <v>44428</v>
      </c>
      <c r="H78" s="303">
        <v>45530</v>
      </c>
      <c r="I78" s="309" t="s">
        <v>1192</v>
      </c>
      <c r="J78" s="310">
        <v>100000</v>
      </c>
      <c r="K78" s="310">
        <v>100000</v>
      </c>
      <c r="L78" s="310">
        <v>100340.04</v>
      </c>
      <c r="M78" s="310">
        <v>100000</v>
      </c>
      <c r="N78" s="306">
        <v>2.9000000000000001E-2</v>
      </c>
      <c r="O78" s="306">
        <v>2.5999999999999999E-3</v>
      </c>
      <c r="P78" s="307">
        <v>0.1</v>
      </c>
      <c r="Q78" s="306">
        <v>2.8799999999999999E-2</v>
      </c>
      <c r="R78" s="308"/>
      <c r="T78" s="360"/>
    </row>
    <row r="79" spans="1:20" s="300" customFormat="1">
      <c r="A79" s="298"/>
      <c r="B79" s="331" t="s">
        <v>1140</v>
      </c>
      <c r="C79" s="350" t="s">
        <v>956</v>
      </c>
      <c r="D79" s="349"/>
      <c r="E79" s="302" t="s">
        <v>207</v>
      </c>
      <c r="F79" s="302" t="s">
        <v>208</v>
      </c>
      <c r="G79" s="303">
        <v>44428</v>
      </c>
      <c r="H79" s="303">
        <v>45530</v>
      </c>
      <c r="I79" s="309" t="s">
        <v>1192</v>
      </c>
      <c r="J79" s="310">
        <v>100000</v>
      </c>
      <c r="K79" s="310">
        <v>100000</v>
      </c>
      <c r="L79" s="310">
        <v>100340.04</v>
      </c>
      <c r="M79" s="310">
        <v>100000</v>
      </c>
      <c r="N79" s="306">
        <v>2.9000000000000001E-2</v>
      </c>
      <c r="O79" s="306">
        <v>2.5999999999999999E-3</v>
      </c>
      <c r="P79" s="307">
        <v>0.1</v>
      </c>
      <c r="Q79" s="306">
        <v>3.1399999999999997E-2</v>
      </c>
      <c r="R79" s="308"/>
      <c r="T79" s="360"/>
    </row>
    <row r="80" spans="1:20" s="300" customFormat="1">
      <c r="A80" s="298"/>
      <c r="B80" s="331" t="s">
        <v>1140</v>
      </c>
      <c r="C80" s="350" t="s">
        <v>317</v>
      </c>
      <c r="D80" s="349"/>
      <c r="E80" s="302" t="s">
        <v>207</v>
      </c>
      <c r="F80" s="302" t="s">
        <v>208</v>
      </c>
      <c r="G80" s="303">
        <v>44138</v>
      </c>
      <c r="H80" s="303">
        <v>44858</v>
      </c>
      <c r="I80" s="309" t="s">
        <v>1192</v>
      </c>
      <c r="J80" s="310">
        <v>25000</v>
      </c>
      <c r="K80" s="310">
        <v>25000</v>
      </c>
      <c r="L80" s="310">
        <v>25161.59</v>
      </c>
      <c r="M80" s="310">
        <v>25000</v>
      </c>
      <c r="N80" s="306">
        <v>3.7499999999999999E-2</v>
      </c>
      <c r="O80" s="306">
        <v>6.9999999999999999E-4</v>
      </c>
      <c r="P80" s="307">
        <v>0.1</v>
      </c>
      <c r="Q80" s="306">
        <v>6.9999999999999999E-4</v>
      </c>
      <c r="R80" s="308"/>
      <c r="T80" s="360"/>
    </row>
    <row r="81" spans="1:20" s="300" customFormat="1">
      <c r="A81" s="298"/>
      <c r="B81" s="331" t="s">
        <v>1140</v>
      </c>
      <c r="C81" s="350" t="s">
        <v>317</v>
      </c>
      <c r="D81" s="349"/>
      <c r="E81" s="302" t="s">
        <v>207</v>
      </c>
      <c r="F81" s="302" t="s">
        <v>208</v>
      </c>
      <c r="G81" s="303">
        <v>44138</v>
      </c>
      <c r="H81" s="303">
        <v>44858</v>
      </c>
      <c r="I81" s="309" t="s">
        <v>1192</v>
      </c>
      <c r="J81" s="310">
        <v>25000</v>
      </c>
      <c r="K81" s="310">
        <v>25000</v>
      </c>
      <c r="L81" s="310">
        <v>25161.59</v>
      </c>
      <c r="M81" s="310">
        <v>25000</v>
      </c>
      <c r="N81" s="306">
        <v>3.7499999999999999E-2</v>
      </c>
      <c r="O81" s="306">
        <v>6.9999999999999999E-4</v>
      </c>
      <c r="P81" s="307">
        <v>0.1</v>
      </c>
      <c r="Q81" s="306">
        <v>1.2999999999999999E-3</v>
      </c>
      <c r="R81" s="308"/>
      <c r="T81" s="360"/>
    </row>
    <row r="82" spans="1:20" s="300" customFormat="1">
      <c r="A82" s="298"/>
      <c r="B82" s="331" t="s">
        <v>1140</v>
      </c>
      <c r="C82" s="350" t="s">
        <v>317</v>
      </c>
      <c r="D82" s="349"/>
      <c r="E82" s="302" t="s">
        <v>207</v>
      </c>
      <c r="F82" s="302" t="s">
        <v>208</v>
      </c>
      <c r="G82" s="303">
        <v>44138</v>
      </c>
      <c r="H82" s="303">
        <v>44858</v>
      </c>
      <c r="I82" s="309" t="s">
        <v>1192</v>
      </c>
      <c r="J82" s="310">
        <v>25000</v>
      </c>
      <c r="K82" s="310">
        <v>25000</v>
      </c>
      <c r="L82" s="310">
        <v>25161.59</v>
      </c>
      <c r="M82" s="310">
        <v>25000</v>
      </c>
      <c r="N82" s="306">
        <v>3.7499999999999999E-2</v>
      </c>
      <c r="O82" s="306">
        <v>6.9999999999999999E-4</v>
      </c>
      <c r="P82" s="307">
        <v>0.1</v>
      </c>
      <c r="Q82" s="306">
        <v>2E-3</v>
      </c>
      <c r="R82" s="308"/>
      <c r="T82" s="360"/>
    </row>
    <row r="83" spans="1:20" s="300" customFormat="1">
      <c r="A83" s="298"/>
      <c r="B83" s="331" t="s">
        <v>1140</v>
      </c>
      <c r="C83" s="350" t="s">
        <v>317</v>
      </c>
      <c r="D83" s="349"/>
      <c r="E83" s="302" t="s">
        <v>207</v>
      </c>
      <c r="F83" s="302" t="s">
        <v>208</v>
      </c>
      <c r="G83" s="303">
        <v>44138</v>
      </c>
      <c r="H83" s="303">
        <v>44858</v>
      </c>
      <c r="I83" s="309" t="s">
        <v>1192</v>
      </c>
      <c r="J83" s="310">
        <v>25000</v>
      </c>
      <c r="K83" s="310">
        <v>25000</v>
      </c>
      <c r="L83" s="310">
        <v>25161.59</v>
      </c>
      <c r="M83" s="310">
        <v>25000</v>
      </c>
      <c r="N83" s="306">
        <v>3.7499999999999999E-2</v>
      </c>
      <c r="O83" s="306">
        <v>6.9999999999999999E-4</v>
      </c>
      <c r="P83" s="307">
        <v>0.1</v>
      </c>
      <c r="Q83" s="306">
        <v>2.5999999999999999E-3</v>
      </c>
      <c r="R83" s="308"/>
      <c r="T83" s="360"/>
    </row>
    <row r="84" spans="1:20" s="300" customFormat="1">
      <c r="A84" s="298"/>
      <c r="B84" s="331" t="s">
        <v>1140</v>
      </c>
      <c r="C84" s="350" t="s">
        <v>317</v>
      </c>
      <c r="D84" s="349"/>
      <c r="E84" s="302" t="s">
        <v>207</v>
      </c>
      <c r="F84" s="302" t="s">
        <v>208</v>
      </c>
      <c r="G84" s="303">
        <v>44138</v>
      </c>
      <c r="H84" s="303">
        <v>44684</v>
      </c>
      <c r="I84" s="309" t="s">
        <v>1192</v>
      </c>
      <c r="J84" s="310">
        <v>50000</v>
      </c>
      <c r="K84" s="310">
        <v>50000</v>
      </c>
      <c r="L84" s="310">
        <v>50301.77</v>
      </c>
      <c r="M84" s="310">
        <v>50000</v>
      </c>
      <c r="N84" s="306">
        <v>3.5000000000000003E-2</v>
      </c>
      <c r="O84" s="306">
        <v>1.2999999999999999E-3</v>
      </c>
      <c r="P84" s="307">
        <v>0.1</v>
      </c>
      <c r="Q84" s="306">
        <v>3.8999999999999998E-3</v>
      </c>
      <c r="R84" s="308"/>
      <c r="T84" s="360"/>
    </row>
    <row r="85" spans="1:20" s="300" customFormat="1">
      <c r="A85" s="298"/>
      <c r="B85" s="331" t="s">
        <v>1140</v>
      </c>
      <c r="C85" s="350" t="s">
        <v>317</v>
      </c>
      <c r="D85" s="349"/>
      <c r="E85" s="302" t="s">
        <v>207</v>
      </c>
      <c r="F85" s="302" t="s">
        <v>208</v>
      </c>
      <c r="G85" s="303">
        <v>44138</v>
      </c>
      <c r="H85" s="303">
        <v>44684</v>
      </c>
      <c r="I85" s="309" t="s">
        <v>1192</v>
      </c>
      <c r="J85" s="310">
        <v>50000</v>
      </c>
      <c r="K85" s="310">
        <v>50000</v>
      </c>
      <c r="L85" s="310">
        <v>50301.77</v>
      </c>
      <c r="M85" s="310">
        <v>50000</v>
      </c>
      <c r="N85" s="306">
        <v>3.5000000000000003E-2</v>
      </c>
      <c r="O85" s="306">
        <v>1.2999999999999999E-3</v>
      </c>
      <c r="P85" s="307">
        <v>0.1</v>
      </c>
      <c r="Q85" s="306">
        <v>5.1999999999999998E-3</v>
      </c>
      <c r="R85" s="308"/>
      <c r="T85" s="360"/>
    </row>
    <row r="86" spans="1:20" s="300" customFormat="1">
      <c r="A86" s="298"/>
      <c r="B86" s="331" t="s">
        <v>1140</v>
      </c>
      <c r="C86" s="350" t="s">
        <v>317</v>
      </c>
      <c r="D86" s="349"/>
      <c r="E86" s="302" t="s">
        <v>207</v>
      </c>
      <c r="F86" s="302" t="s">
        <v>208</v>
      </c>
      <c r="G86" s="303">
        <v>44204</v>
      </c>
      <c r="H86" s="303">
        <v>44924</v>
      </c>
      <c r="I86" s="309" t="s">
        <v>1192</v>
      </c>
      <c r="J86" s="310">
        <v>100000</v>
      </c>
      <c r="K86" s="310">
        <v>100185.03</v>
      </c>
      <c r="L86" s="310">
        <v>100893.81</v>
      </c>
      <c r="M86" s="310">
        <v>100000</v>
      </c>
      <c r="N86" s="306">
        <v>3.4500000000000003E-2</v>
      </c>
      <c r="O86" s="306">
        <v>2.5999999999999999E-3</v>
      </c>
      <c r="P86" s="307">
        <v>0.1</v>
      </c>
      <c r="Q86" s="306">
        <v>7.9000000000000008E-3</v>
      </c>
      <c r="R86" s="308"/>
      <c r="T86" s="360"/>
    </row>
    <row r="87" spans="1:20" s="300" customFormat="1">
      <c r="A87" s="298"/>
      <c r="B87" s="331" t="s">
        <v>1140</v>
      </c>
      <c r="C87" s="350" t="s">
        <v>317</v>
      </c>
      <c r="D87" s="349"/>
      <c r="E87" s="302" t="s">
        <v>207</v>
      </c>
      <c r="F87" s="302" t="s">
        <v>208</v>
      </c>
      <c r="G87" s="303">
        <v>44204</v>
      </c>
      <c r="H87" s="303">
        <v>44924</v>
      </c>
      <c r="I87" s="309" t="s">
        <v>1192</v>
      </c>
      <c r="J87" s="310">
        <v>100000</v>
      </c>
      <c r="K87" s="310">
        <v>100185.03</v>
      </c>
      <c r="L87" s="310">
        <v>100893.81</v>
      </c>
      <c r="M87" s="310">
        <v>100000</v>
      </c>
      <c r="N87" s="306">
        <v>3.4500000000000003E-2</v>
      </c>
      <c r="O87" s="306">
        <v>2.5999999999999999E-3</v>
      </c>
      <c r="P87" s="307">
        <v>0.1</v>
      </c>
      <c r="Q87" s="306">
        <v>1.0500000000000001E-2</v>
      </c>
      <c r="R87" s="308"/>
      <c r="T87" s="360"/>
    </row>
    <row r="88" spans="1:20" s="300" customFormat="1">
      <c r="A88" s="298"/>
      <c r="B88" s="331" t="s">
        <v>1140</v>
      </c>
      <c r="C88" s="350" t="s">
        <v>317</v>
      </c>
      <c r="D88" s="349"/>
      <c r="E88" s="302" t="s">
        <v>207</v>
      </c>
      <c r="F88" s="302" t="s">
        <v>208</v>
      </c>
      <c r="G88" s="303">
        <v>44204</v>
      </c>
      <c r="H88" s="303">
        <v>44924</v>
      </c>
      <c r="I88" s="309" t="s">
        <v>1192</v>
      </c>
      <c r="J88" s="310">
        <v>100000</v>
      </c>
      <c r="K88" s="310">
        <v>100185.03</v>
      </c>
      <c r="L88" s="310">
        <v>100893.81</v>
      </c>
      <c r="M88" s="310">
        <v>100000</v>
      </c>
      <c r="N88" s="306">
        <v>3.4500000000000003E-2</v>
      </c>
      <c r="O88" s="306">
        <v>2.5999999999999999E-3</v>
      </c>
      <c r="P88" s="307">
        <v>0.1</v>
      </c>
      <c r="Q88" s="306">
        <v>1.3100000000000001E-2</v>
      </c>
      <c r="R88" s="308"/>
      <c r="T88" s="360"/>
    </row>
    <row r="89" spans="1:20" s="300" customFormat="1">
      <c r="A89" s="298"/>
      <c r="B89" s="331" t="s">
        <v>1140</v>
      </c>
      <c r="C89" s="350" t="s">
        <v>317</v>
      </c>
      <c r="D89" s="349"/>
      <c r="E89" s="302" t="s">
        <v>207</v>
      </c>
      <c r="F89" s="302" t="s">
        <v>208</v>
      </c>
      <c r="G89" s="303">
        <v>44218</v>
      </c>
      <c r="H89" s="303">
        <v>46029</v>
      </c>
      <c r="I89" s="309" t="s">
        <v>1192</v>
      </c>
      <c r="J89" s="310">
        <v>25000</v>
      </c>
      <c r="K89" s="310">
        <v>25039.79</v>
      </c>
      <c r="L89" s="310">
        <v>25247.43</v>
      </c>
      <c r="M89" s="310">
        <v>25000</v>
      </c>
      <c r="N89" s="306">
        <v>4.1500000000000002E-2</v>
      </c>
      <c r="O89" s="306">
        <v>6.9999999999999999E-4</v>
      </c>
      <c r="P89" s="307">
        <v>0.1</v>
      </c>
      <c r="Q89" s="306">
        <v>1.38E-2</v>
      </c>
      <c r="R89" s="308"/>
      <c r="T89" s="360"/>
    </row>
    <row r="90" spans="1:20" s="300" customFormat="1">
      <c r="A90" s="298"/>
      <c r="B90" s="331" t="s">
        <v>1140</v>
      </c>
      <c r="C90" s="350" t="s">
        <v>317</v>
      </c>
      <c r="D90" s="349"/>
      <c r="E90" s="302" t="s">
        <v>207</v>
      </c>
      <c r="F90" s="302" t="s">
        <v>208</v>
      </c>
      <c r="G90" s="303">
        <v>44138</v>
      </c>
      <c r="H90" s="303">
        <v>44684</v>
      </c>
      <c r="I90" s="309" t="s">
        <v>1192</v>
      </c>
      <c r="J90" s="310">
        <v>25000</v>
      </c>
      <c r="K90" s="310">
        <v>25000</v>
      </c>
      <c r="L90" s="310">
        <v>25150.89</v>
      </c>
      <c r="M90" s="310">
        <v>25000</v>
      </c>
      <c r="N90" s="306">
        <v>3.5000000000000003E-2</v>
      </c>
      <c r="O90" s="306">
        <v>6.9999999999999999E-4</v>
      </c>
      <c r="P90" s="307">
        <v>0.1</v>
      </c>
      <c r="Q90" s="306">
        <v>1.44E-2</v>
      </c>
      <c r="R90" s="308"/>
      <c r="T90" s="360"/>
    </row>
    <row r="91" spans="1:20" s="300" customFormat="1">
      <c r="A91" s="298"/>
      <c r="B91" s="331" t="s">
        <v>1140</v>
      </c>
      <c r="C91" s="350" t="s">
        <v>317</v>
      </c>
      <c r="D91" s="349"/>
      <c r="E91" s="302" t="s">
        <v>207</v>
      </c>
      <c r="F91" s="302" t="s">
        <v>208</v>
      </c>
      <c r="G91" s="303">
        <v>44138</v>
      </c>
      <c r="H91" s="303">
        <v>44684</v>
      </c>
      <c r="I91" s="309" t="s">
        <v>1192</v>
      </c>
      <c r="J91" s="310">
        <v>25000</v>
      </c>
      <c r="K91" s="310">
        <v>25000</v>
      </c>
      <c r="L91" s="310">
        <v>25150.89</v>
      </c>
      <c r="M91" s="310">
        <v>25000</v>
      </c>
      <c r="N91" s="306">
        <v>3.5000000000000003E-2</v>
      </c>
      <c r="O91" s="306">
        <v>6.9999999999999999E-4</v>
      </c>
      <c r="P91" s="307">
        <v>0.1</v>
      </c>
      <c r="Q91" s="306">
        <v>1.5100000000000001E-2</v>
      </c>
      <c r="R91" s="308"/>
      <c r="T91" s="360"/>
    </row>
    <row r="92" spans="1:20" s="300" customFormat="1">
      <c r="A92" s="298"/>
      <c r="B92" s="331" t="s">
        <v>1140</v>
      </c>
      <c r="C92" s="350" t="s">
        <v>317</v>
      </c>
      <c r="D92" s="349"/>
      <c r="E92" s="302" t="s">
        <v>207</v>
      </c>
      <c r="F92" s="302" t="s">
        <v>208</v>
      </c>
      <c r="G92" s="303">
        <v>44138</v>
      </c>
      <c r="H92" s="303">
        <v>44684</v>
      </c>
      <c r="I92" s="309" t="s">
        <v>1192</v>
      </c>
      <c r="J92" s="310">
        <v>25000</v>
      </c>
      <c r="K92" s="310">
        <v>25000</v>
      </c>
      <c r="L92" s="310">
        <v>25150.89</v>
      </c>
      <c r="M92" s="310">
        <v>25000</v>
      </c>
      <c r="N92" s="306">
        <v>3.5000000000000003E-2</v>
      </c>
      <c r="O92" s="306">
        <v>6.9999999999999999E-4</v>
      </c>
      <c r="P92" s="307">
        <v>0.1</v>
      </c>
      <c r="Q92" s="306">
        <v>1.5800000000000002E-2</v>
      </c>
      <c r="R92" s="308"/>
      <c r="T92" s="360"/>
    </row>
    <row r="93" spans="1:20" s="300" customFormat="1">
      <c r="A93" s="298"/>
      <c r="B93" s="331" t="s">
        <v>1140</v>
      </c>
      <c r="C93" s="350" t="s">
        <v>317</v>
      </c>
      <c r="D93" s="349"/>
      <c r="E93" s="302" t="s">
        <v>207</v>
      </c>
      <c r="F93" s="302" t="s">
        <v>208</v>
      </c>
      <c r="G93" s="303">
        <v>44138</v>
      </c>
      <c r="H93" s="303">
        <v>44684</v>
      </c>
      <c r="I93" s="309" t="s">
        <v>1192</v>
      </c>
      <c r="J93" s="310">
        <v>25000</v>
      </c>
      <c r="K93" s="310">
        <v>25000</v>
      </c>
      <c r="L93" s="310">
        <v>25150.89</v>
      </c>
      <c r="M93" s="310">
        <v>25000</v>
      </c>
      <c r="N93" s="306">
        <v>3.5000000000000003E-2</v>
      </c>
      <c r="O93" s="306">
        <v>6.9999999999999999E-4</v>
      </c>
      <c r="P93" s="307">
        <v>0.1</v>
      </c>
      <c r="Q93" s="306">
        <v>1.6400000000000001E-2</v>
      </c>
      <c r="R93" s="308"/>
      <c r="T93" s="360"/>
    </row>
    <row r="94" spans="1:20" s="300" customFormat="1">
      <c r="A94" s="298"/>
      <c r="B94" s="331" t="s">
        <v>1140</v>
      </c>
      <c r="C94" s="350" t="s">
        <v>317</v>
      </c>
      <c r="D94" s="349"/>
      <c r="E94" s="302" t="s">
        <v>207</v>
      </c>
      <c r="F94" s="302" t="s">
        <v>208</v>
      </c>
      <c r="G94" s="303">
        <v>44138</v>
      </c>
      <c r="H94" s="303">
        <v>44684</v>
      </c>
      <c r="I94" s="309" t="s">
        <v>1192</v>
      </c>
      <c r="J94" s="310">
        <v>50000</v>
      </c>
      <c r="K94" s="310">
        <v>50000</v>
      </c>
      <c r="L94" s="310">
        <v>50301.77</v>
      </c>
      <c r="M94" s="310">
        <v>50000</v>
      </c>
      <c r="N94" s="306">
        <v>3.5000000000000003E-2</v>
      </c>
      <c r="O94" s="306">
        <v>1.2999999999999999E-3</v>
      </c>
      <c r="P94" s="307">
        <v>0.1</v>
      </c>
      <c r="Q94" s="306">
        <v>1.77E-2</v>
      </c>
      <c r="R94" s="308"/>
      <c r="T94" s="360"/>
    </row>
    <row r="95" spans="1:20" s="300" customFormat="1">
      <c r="A95" s="298"/>
      <c r="B95" s="331" t="s">
        <v>1140</v>
      </c>
      <c r="C95" s="350" t="s">
        <v>386</v>
      </c>
      <c r="D95" s="349"/>
      <c r="E95" s="302" t="s">
        <v>207</v>
      </c>
      <c r="F95" s="302" t="s">
        <v>208</v>
      </c>
      <c r="G95" s="303">
        <v>44635</v>
      </c>
      <c r="H95" s="303">
        <v>45152</v>
      </c>
      <c r="I95" s="309" t="s">
        <v>1192</v>
      </c>
      <c r="J95" s="310">
        <v>250000</v>
      </c>
      <c r="K95" s="310">
        <v>257494.91</v>
      </c>
      <c r="L95" s="310">
        <v>257875.49</v>
      </c>
      <c r="M95" s="310">
        <v>250000</v>
      </c>
      <c r="N95" s="306">
        <v>5.2499999999999998E-2</v>
      </c>
      <c r="O95" s="306">
        <v>6.7000000000000002E-3</v>
      </c>
      <c r="P95" s="307">
        <v>1</v>
      </c>
      <c r="Q95" s="306">
        <v>6.7000000000000002E-3</v>
      </c>
      <c r="R95" s="308"/>
      <c r="T95" s="360"/>
    </row>
    <row r="96" spans="1:20" s="300" customFormat="1">
      <c r="A96" s="298"/>
      <c r="B96" s="331" t="s">
        <v>1140</v>
      </c>
      <c r="C96" s="350" t="s">
        <v>386</v>
      </c>
      <c r="D96" s="349"/>
      <c r="E96" s="302" t="s">
        <v>207</v>
      </c>
      <c r="F96" s="302" t="s">
        <v>208</v>
      </c>
      <c r="G96" s="303">
        <v>44635</v>
      </c>
      <c r="H96" s="303">
        <v>45152</v>
      </c>
      <c r="I96" s="309" t="s">
        <v>1192</v>
      </c>
      <c r="J96" s="310">
        <v>250000</v>
      </c>
      <c r="K96" s="310">
        <v>257494.91</v>
      </c>
      <c r="L96" s="310">
        <v>257875.49</v>
      </c>
      <c r="M96" s="310">
        <v>250000</v>
      </c>
      <c r="N96" s="306">
        <v>5.2499999999999998E-2</v>
      </c>
      <c r="O96" s="306">
        <v>6.7000000000000002E-3</v>
      </c>
      <c r="P96" s="307">
        <v>1</v>
      </c>
      <c r="Q96" s="306">
        <v>1.34E-2</v>
      </c>
      <c r="R96" s="308"/>
      <c r="T96" s="360"/>
    </row>
    <row r="97" spans="1:20" s="300" customFormat="1">
      <c r="A97" s="298"/>
      <c r="B97" s="331" t="s">
        <v>1140</v>
      </c>
      <c r="C97" s="350" t="s">
        <v>386</v>
      </c>
      <c r="D97" s="349"/>
      <c r="E97" s="302" t="s">
        <v>207</v>
      </c>
      <c r="F97" s="302" t="s">
        <v>208</v>
      </c>
      <c r="G97" s="303">
        <v>44635</v>
      </c>
      <c r="H97" s="303">
        <v>45152</v>
      </c>
      <c r="I97" s="309" t="s">
        <v>1192</v>
      </c>
      <c r="J97" s="310">
        <v>250000</v>
      </c>
      <c r="K97" s="310">
        <v>257494.91</v>
      </c>
      <c r="L97" s="310">
        <v>257875.49</v>
      </c>
      <c r="M97" s="310">
        <v>250000</v>
      </c>
      <c r="N97" s="306">
        <v>5.2499999999999998E-2</v>
      </c>
      <c r="O97" s="306">
        <v>6.7000000000000002E-3</v>
      </c>
      <c r="P97" s="307">
        <v>1</v>
      </c>
      <c r="Q97" s="306">
        <v>2.0199999999999999E-2</v>
      </c>
      <c r="R97" s="308"/>
      <c r="T97" s="360"/>
    </row>
    <row r="98" spans="1:20" s="300" customFormat="1">
      <c r="A98" s="298"/>
      <c r="B98" s="331" t="s">
        <v>1140</v>
      </c>
      <c r="C98" s="350" t="s">
        <v>386</v>
      </c>
      <c r="D98" s="349"/>
      <c r="E98" s="302" t="s">
        <v>207</v>
      </c>
      <c r="F98" s="302" t="s">
        <v>208</v>
      </c>
      <c r="G98" s="303">
        <v>44635</v>
      </c>
      <c r="H98" s="303">
        <v>45152</v>
      </c>
      <c r="I98" s="309" t="s">
        <v>1192</v>
      </c>
      <c r="J98" s="310">
        <v>250000</v>
      </c>
      <c r="K98" s="310">
        <v>257494.91</v>
      </c>
      <c r="L98" s="310">
        <v>257875.49</v>
      </c>
      <c r="M98" s="310">
        <v>250000</v>
      </c>
      <c r="N98" s="306">
        <v>5.2499999999999998E-2</v>
      </c>
      <c r="O98" s="306">
        <v>6.7000000000000002E-3</v>
      </c>
      <c r="P98" s="307">
        <v>1</v>
      </c>
      <c r="Q98" s="306">
        <v>2.69E-2</v>
      </c>
      <c r="R98" s="308"/>
      <c r="T98" s="360"/>
    </row>
    <row r="99" spans="1:20" s="300" customFormat="1">
      <c r="A99" s="298"/>
      <c r="B99" s="331" t="s">
        <v>1140</v>
      </c>
      <c r="C99" s="350" t="s">
        <v>386</v>
      </c>
      <c r="D99" s="349"/>
      <c r="E99" s="302" t="s">
        <v>207</v>
      </c>
      <c r="F99" s="302" t="s">
        <v>208</v>
      </c>
      <c r="G99" s="303">
        <v>44635</v>
      </c>
      <c r="H99" s="303">
        <v>45152</v>
      </c>
      <c r="I99" s="309" t="s">
        <v>1192</v>
      </c>
      <c r="J99" s="310">
        <v>250000</v>
      </c>
      <c r="K99" s="310">
        <v>257494.91</v>
      </c>
      <c r="L99" s="310">
        <v>257875.49</v>
      </c>
      <c r="M99" s="310">
        <v>250000</v>
      </c>
      <c r="N99" s="306">
        <v>5.2499999999999998E-2</v>
      </c>
      <c r="O99" s="306">
        <v>6.7000000000000002E-3</v>
      </c>
      <c r="P99" s="307">
        <v>1</v>
      </c>
      <c r="Q99" s="306">
        <v>3.3599999999999998E-2</v>
      </c>
      <c r="R99" s="308"/>
      <c r="T99" s="360"/>
    </row>
    <row r="100" spans="1:20" s="300" customFormat="1">
      <c r="A100" s="298"/>
      <c r="B100" s="331" t="s">
        <v>1140</v>
      </c>
      <c r="C100" s="350" t="s">
        <v>386</v>
      </c>
      <c r="D100" s="349"/>
      <c r="E100" s="302" t="s">
        <v>207</v>
      </c>
      <c r="F100" s="302" t="s">
        <v>208</v>
      </c>
      <c r="G100" s="303">
        <v>44635</v>
      </c>
      <c r="H100" s="303">
        <v>45152</v>
      </c>
      <c r="I100" s="309" t="s">
        <v>1192</v>
      </c>
      <c r="J100" s="310">
        <v>250000</v>
      </c>
      <c r="K100" s="310">
        <v>257494.91</v>
      </c>
      <c r="L100" s="310">
        <v>257875.49</v>
      </c>
      <c r="M100" s="310">
        <v>250000</v>
      </c>
      <c r="N100" s="306">
        <v>5.2499999999999998E-2</v>
      </c>
      <c r="O100" s="306">
        <v>6.7000000000000002E-3</v>
      </c>
      <c r="P100" s="307">
        <v>1</v>
      </c>
      <c r="Q100" s="306">
        <v>4.0300000000000002E-2</v>
      </c>
      <c r="R100" s="308"/>
      <c r="T100" s="360"/>
    </row>
    <row r="101" spans="1:20" s="300" customFormat="1">
      <c r="A101" s="298"/>
      <c r="B101" s="331" t="s">
        <v>1140</v>
      </c>
      <c r="C101" s="350" t="s">
        <v>386</v>
      </c>
      <c r="D101" s="349"/>
      <c r="E101" s="302" t="s">
        <v>207</v>
      </c>
      <c r="F101" s="302" t="s">
        <v>208</v>
      </c>
      <c r="G101" s="303">
        <v>44425</v>
      </c>
      <c r="H101" s="303">
        <v>45523</v>
      </c>
      <c r="I101" s="309" t="s">
        <v>1192</v>
      </c>
      <c r="J101" s="310">
        <v>500100</v>
      </c>
      <c r="K101" s="310">
        <v>501000</v>
      </c>
      <c r="L101" s="310">
        <v>500797.06</v>
      </c>
      <c r="M101" s="310">
        <v>500100</v>
      </c>
      <c r="N101" s="306">
        <v>3.7499999999999999E-2</v>
      </c>
      <c r="O101" s="306">
        <v>1.3100000000000001E-2</v>
      </c>
      <c r="P101" s="307">
        <v>1</v>
      </c>
      <c r="Q101" s="306">
        <v>5.3400000000000003E-2</v>
      </c>
      <c r="R101" s="308"/>
      <c r="T101" s="360"/>
    </row>
    <row r="102" spans="1:20" s="300" customFormat="1">
      <c r="A102" s="298"/>
      <c r="B102" s="331" t="s">
        <v>1140</v>
      </c>
      <c r="C102" s="350" t="s">
        <v>386</v>
      </c>
      <c r="D102" s="349"/>
      <c r="E102" s="302" t="s">
        <v>207</v>
      </c>
      <c r="F102" s="302" t="s">
        <v>208</v>
      </c>
      <c r="G102" s="303">
        <v>44313</v>
      </c>
      <c r="H102" s="303">
        <v>45026</v>
      </c>
      <c r="I102" s="309" t="s">
        <v>1192</v>
      </c>
      <c r="J102" s="310">
        <v>500100</v>
      </c>
      <c r="K102" s="310">
        <v>500949.48</v>
      </c>
      <c r="L102" s="310">
        <v>500797.06</v>
      </c>
      <c r="M102" s="310">
        <v>500100</v>
      </c>
      <c r="N102" s="306">
        <v>3.1E-2</v>
      </c>
      <c r="O102" s="306">
        <v>1.3100000000000001E-2</v>
      </c>
      <c r="P102" s="307">
        <v>1</v>
      </c>
      <c r="Q102" s="306">
        <v>6.6400000000000001E-2</v>
      </c>
      <c r="R102" s="308"/>
      <c r="T102" s="360"/>
    </row>
    <row r="103" spans="1:20" s="300" customFormat="1">
      <c r="A103" s="298"/>
      <c r="B103" s="331" t="s">
        <v>1140</v>
      </c>
      <c r="C103" s="350" t="s">
        <v>386</v>
      </c>
      <c r="D103" s="349"/>
      <c r="E103" s="302" t="s">
        <v>207</v>
      </c>
      <c r="F103" s="302" t="s">
        <v>208</v>
      </c>
      <c r="G103" s="303">
        <v>44294</v>
      </c>
      <c r="H103" s="303">
        <v>45026</v>
      </c>
      <c r="I103" s="309" t="s">
        <v>1192</v>
      </c>
      <c r="J103" s="310">
        <v>500100</v>
      </c>
      <c r="K103" s="310">
        <v>500142.47</v>
      </c>
      <c r="L103" s="310">
        <v>500797.41</v>
      </c>
      <c r="M103" s="310">
        <v>500100</v>
      </c>
      <c r="N103" s="306">
        <v>3.1E-2</v>
      </c>
      <c r="O103" s="306">
        <v>1.3100000000000001E-2</v>
      </c>
      <c r="P103" s="307">
        <v>1</v>
      </c>
      <c r="Q103" s="306">
        <v>7.9500000000000001E-2</v>
      </c>
      <c r="R103" s="308"/>
      <c r="T103" s="360"/>
    </row>
    <row r="104" spans="1:20" s="300" customFormat="1">
      <c r="A104" s="298"/>
      <c r="B104" s="331" t="s">
        <v>1140</v>
      </c>
      <c r="C104" s="350" t="s">
        <v>386</v>
      </c>
      <c r="D104" s="349"/>
      <c r="E104" s="302" t="s">
        <v>207</v>
      </c>
      <c r="F104" s="302" t="s">
        <v>208</v>
      </c>
      <c r="G104" s="303">
        <v>44294</v>
      </c>
      <c r="H104" s="303">
        <v>45390</v>
      </c>
      <c r="I104" s="309" t="s">
        <v>1192</v>
      </c>
      <c r="J104" s="310">
        <v>500100</v>
      </c>
      <c r="K104" s="310">
        <v>500154.12</v>
      </c>
      <c r="L104" s="310">
        <v>507061</v>
      </c>
      <c r="M104" s="310">
        <v>500100</v>
      </c>
      <c r="N104" s="306">
        <v>3.95E-2</v>
      </c>
      <c r="O104" s="306">
        <v>1.32E-2</v>
      </c>
      <c r="P104" s="307">
        <v>1</v>
      </c>
      <c r="Q104" s="306">
        <v>9.2700000000000005E-2</v>
      </c>
      <c r="R104" s="308"/>
      <c r="T104" s="360"/>
    </row>
    <row r="105" spans="1:20" s="300" customFormat="1">
      <c r="A105" s="298"/>
      <c r="B105" s="331" t="s">
        <v>1140</v>
      </c>
      <c r="C105" s="350" t="s">
        <v>386</v>
      </c>
      <c r="D105" s="349"/>
      <c r="E105" s="302" t="s">
        <v>207</v>
      </c>
      <c r="F105" s="302" t="s">
        <v>208</v>
      </c>
      <c r="G105" s="303">
        <v>44294</v>
      </c>
      <c r="H105" s="303">
        <v>45390</v>
      </c>
      <c r="I105" s="309" t="s">
        <v>1192</v>
      </c>
      <c r="J105" s="310">
        <v>500100</v>
      </c>
      <c r="K105" s="310">
        <v>500154.12</v>
      </c>
      <c r="L105" s="310">
        <v>507061</v>
      </c>
      <c r="M105" s="310">
        <v>500100</v>
      </c>
      <c r="N105" s="306">
        <v>3.95E-2</v>
      </c>
      <c r="O105" s="306">
        <v>1.32E-2</v>
      </c>
      <c r="P105" s="307">
        <v>1</v>
      </c>
      <c r="Q105" s="306">
        <v>0.10589999999999999</v>
      </c>
      <c r="R105" s="308"/>
      <c r="T105" s="360"/>
    </row>
    <row r="106" spans="1:20" s="300" customFormat="1">
      <c r="A106" s="298"/>
      <c r="B106" s="331" t="s">
        <v>1140</v>
      </c>
      <c r="C106" s="350" t="s">
        <v>386</v>
      </c>
      <c r="D106" s="349"/>
      <c r="E106" s="302" t="s">
        <v>207</v>
      </c>
      <c r="F106" s="302" t="s">
        <v>208</v>
      </c>
      <c r="G106" s="303">
        <v>44302</v>
      </c>
      <c r="H106" s="303">
        <v>45033</v>
      </c>
      <c r="I106" s="309" t="s">
        <v>1192</v>
      </c>
      <c r="J106" s="310">
        <v>500100</v>
      </c>
      <c r="K106" s="310">
        <v>500100</v>
      </c>
      <c r="L106" s="310">
        <v>507534.34</v>
      </c>
      <c r="M106" s="310">
        <v>500100</v>
      </c>
      <c r="N106" s="306">
        <v>3.1E-2</v>
      </c>
      <c r="O106" s="306">
        <v>1.32E-2</v>
      </c>
      <c r="P106" s="307">
        <v>1</v>
      </c>
      <c r="Q106" s="306">
        <v>0.1191</v>
      </c>
      <c r="R106" s="308"/>
      <c r="T106" s="360"/>
    </row>
    <row r="107" spans="1:20" s="300" customFormat="1">
      <c r="A107" s="298"/>
      <c r="B107" s="331" t="s">
        <v>1140</v>
      </c>
      <c r="C107" s="350" t="s">
        <v>386</v>
      </c>
      <c r="D107" s="349"/>
      <c r="E107" s="302" t="s">
        <v>207</v>
      </c>
      <c r="F107" s="302" t="s">
        <v>208</v>
      </c>
      <c r="G107" s="303">
        <v>44302</v>
      </c>
      <c r="H107" s="303">
        <v>45033</v>
      </c>
      <c r="I107" s="309" t="s">
        <v>1192</v>
      </c>
      <c r="J107" s="310">
        <v>500100</v>
      </c>
      <c r="K107" s="310">
        <v>500100</v>
      </c>
      <c r="L107" s="310">
        <v>507531.43</v>
      </c>
      <c r="M107" s="310">
        <v>500100</v>
      </c>
      <c r="N107" s="306">
        <v>3.1E-2</v>
      </c>
      <c r="O107" s="306">
        <v>1.32E-2</v>
      </c>
      <c r="P107" s="307">
        <v>1</v>
      </c>
      <c r="Q107" s="306">
        <v>0.13239999999999999</v>
      </c>
      <c r="R107" s="308"/>
      <c r="T107" s="360"/>
    </row>
    <row r="108" spans="1:20" s="300" customFormat="1">
      <c r="A108" s="298"/>
      <c r="B108" s="331" t="s">
        <v>1140</v>
      </c>
      <c r="C108" s="350" t="s">
        <v>386</v>
      </c>
      <c r="D108" s="349"/>
      <c r="E108" s="302" t="s">
        <v>207</v>
      </c>
      <c r="F108" s="302" t="s">
        <v>208</v>
      </c>
      <c r="G108" s="303">
        <v>44302</v>
      </c>
      <c r="H108" s="303">
        <v>45398</v>
      </c>
      <c r="I108" s="309" t="s">
        <v>1192</v>
      </c>
      <c r="J108" s="310">
        <v>500100</v>
      </c>
      <c r="K108" s="310">
        <v>500100</v>
      </c>
      <c r="L108" s="310">
        <v>509567.53</v>
      </c>
      <c r="M108" s="310">
        <v>500100</v>
      </c>
      <c r="N108" s="306">
        <v>3.95E-2</v>
      </c>
      <c r="O108" s="306">
        <v>1.3299999999999999E-2</v>
      </c>
      <c r="P108" s="307">
        <v>1</v>
      </c>
      <c r="Q108" s="306">
        <v>0.1457</v>
      </c>
      <c r="R108" s="308"/>
      <c r="T108" s="360"/>
    </row>
    <row r="109" spans="1:20" s="300" customFormat="1">
      <c r="A109" s="298"/>
      <c r="B109" s="331" t="s">
        <v>1140</v>
      </c>
      <c r="C109" s="350" t="s">
        <v>386</v>
      </c>
      <c r="D109" s="349"/>
      <c r="E109" s="302" t="s">
        <v>207</v>
      </c>
      <c r="F109" s="302" t="s">
        <v>208</v>
      </c>
      <c r="G109" s="303">
        <v>44302</v>
      </c>
      <c r="H109" s="303">
        <v>45398</v>
      </c>
      <c r="I109" s="309" t="s">
        <v>1192</v>
      </c>
      <c r="J109" s="310">
        <v>500100</v>
      </c>
      <c r="K109" s="310">
        <v>500100</v>
      </c>
      <c r="L109" s="310">
        <v>509567.53</v>
      </c>
      <c r="M109" s="310">
        <v>500100</v>
      </c>
      <c r="N109" s="306">
        <v>3.95E-2</v>
      </c>
      <c r="O109" s="306">
        <v>1.3299999999999999E-2</v>
      </c>
      <c r="P109" s="307">
        <v>1</v>
      </c>
      <c r="Q109" s="306">
        <v>0.15890000000000001</v>
      </c>
      <c r="R109" s="308"/>
      <c r="T109" s="360"/>
    </row>
    <row r="110" spans="1:20" s="300" customFormat="1">
      <c r="A110" s="298"/>
      <c r="B110" s="331" t="s">
        <v>1140</v>
      </c>
      <c r="C110" s="350" t="s">
        <v>386</v>
      </c>
      <c r="D110" s="349"/>
      <c r="E110" s="302" t="s">
        <v>207</v>
      </c>
      <c r="F110" s="302" t="s">
        <v>208</v>
      </c>
      <c r="G110" s="303">
        <v>44273</v>
      </c>
      <c r="H110" s="303">
        <v>45369</v>
      </c>
      <c r="I110" s="309" t="s">
        <v>1192</v>
      </c>
      <c r="J110" s="310">
        <v>500100</v>
      </c>
      <c r="K110" s="310">
        <v>500100</v>
      </c>
      <c r="L110" s="310">
        <v>508968.1</v>
      </c>
      <c r="M110" s="310">
        <v>500100</v>
      </c>
      <c r="N110" s="306">
        <v>3.95E-2</v>
      </c>
      <c r="O110" s="306">
        <v>1.3299999999999999E-2</v>
      </c>
      <c r="P110" s="307">
        <v>1</v>
      </c>
      <c r="Q110" s="306">
        <v>0.17219999999999999</v>
      </c>
      <c r="R110" s="308"/>
      <c r="T110" s="360"/>
    </row>
    <row r="111" spans="1:20" s="300" customFormat="1">
      <c r="A111" s="298"/>
      <c r="B111" s="331" t="s">
        <v>1140</v>
      </c>
      <c r="C111" s="350" t="s">
        <v>386</v>
      </c>
      <c r="D111" s="349"/>
      <c r="E111" s="302" t="s">
        <v>207</v>
      </c>
      <c r="F111" s="302" t="s">
        <v>208</v>
      </c>
      <c r="G111" s="303">
        <v>44273</v>
      </c>
      <c r="H111" s="303">
        <v>45369</v>
      </c>
      <c r="I111" s="309" t="s">
        <v>1192</v>
      </c>
      <c r="J111" s="310">
        <v>500100</v>
      </c>
      <c r="K111" s="310">
        <v>500100</v>
      </c>
      <c r="L111" s="310">
        <v>508968.1</v>
      </c>
      <c r="M111" s="310">
        <v>500100</v>
      </c>
      <c r="N111" s="306">
        <v>3.95E-2</v>
      </c>
      <c r="O111" s="306">
        <v>1.3299999999999999E-2</v>
      </c>
      <c r="P111" s="307">
        <v>1</v>
      </c>
      <c r="Q111" s="306">
        <v>0.1855</v>
      </c>
      <c r="R111" s="308"/>
      <c r="T111" s="360"/>
    </row>
    <row r="112" spans="1:20" s="300" customFormat="1">
      <c r="A112" s="298"/>
      <c r="B112" s="331" t="s">
        <v>1140</v>
      </c>
      <c r="C112" s="350" t="s">
        <v>386</v>
      </c>
      <c r="D112" s="349"/>
      <c r="E112" s="302" t="s">
        <v>207</v>
      </c>
      <c r="F112" s="302" t="s">
        <v>208</v>
      </c>
      <c r="G112" s="303">
        <v>44274</v>
      </c>
      <c r="H112" s="303">
        <v>45369</v>
      </c>
      <c r="I112" s="309" t="s">
        <v>1192</v>
      </c>
      <c r="J112" s="310">
        <v>501000</v>
      </c>
      <c r="K112" s="310">
        <v>500154.12</v>
      </c>
      <c r="L112" s="310">
        <v>508190.85</v>
      </c>
      <c r="M112" s="310">
        <v>501000</v>
      </c>
      <c r="N112" s="306">
        <v>3.95E-2</v>
      </c>
      <c r="O112" s="306">
        <v>1.32E-2</v>
      </c>
      <c r="P112" s="307">
        <v>1</v>
      </c>
      <c r="Q112" s="306">
        <v>0.19869999999999999</v>
      </c>
      <c r="R112" s="308"/>
      <c r="T112" s="360"/>
    </row>
    <row r="113" spans="1:20" s="300" customFormat="1">
      <c r="A113" s="298"/>
      <c r="B113" s="331" t="s">
        <v>1140</v>
      </c>
      <c r="C113" s="350" t="s">
        <v>386</v>
      </c>
      <c r="D113" s="349"/>
      <c r="E113" s="302" t="s">
        <v>207</v>
      </c>
      <c r="F113" s="302" t="s">
        <v>208</v>
      </c>
      <c r="G113" s="303">
        <v>44327</v>
      </c>
      <c r="H113" s="303">
        <v>45425</v>
      </c>
      <c r="I113" s="309" t="s">
        <v>1192</v>
      </c>
      <c r="J113" s="310">
        <v>501000</v>
      </c>
      <c r="K113" s="310">
        <v>501000</v>
      </c>
      <c r="L113" s="310">
        <v>508207.63</v>
      </c>
      <c r="M113" s="310">
        <v>501000</v>
      </c>
      <c r="N113" s="306">
        <v>3.7499999999999999E-2</v>
      </c>
      <c r="O113" s="306">
        <v>1.32E-2</v>
      </c>
      <c r="P113" s="307">
        <v>1</v>
      </c>
      <c r="Q113" s="306">
        <v>0.21199999999999999</v>
      </c>
      <c r="R113" s="308"/>
      <c r="T113" s="360"/>
    </row>
    <row r="114" spans="1:20" s="300" customFormat="1">
      <c r="A114" s="298"/>
      <c r="B114" s="331" t="s">
        <v>1140</v>
      </c>
      <c r="C114" s="350" t="s">
        <v>386</v>
      </c>
      <c r="D114" s="349"/>
      <c r="E114" s="302" t="s">
        <v>207</v>
      </c>
      <c r="F114" s="302" t="s">
        <v>208</v>
      </c>
      <c r="G114" s="303">
        <v>44435</v>
      </c>
      <c r="H114" s="303">
        <v>45425</v>
      </c>
      <c r="I114" s="309" t="s">
        <v>1192</v>
      </c>
      <c r="J114" s="310">
        <v>501000</v>
      </c>
      <c r="K114" s="310">
        <v>506559.04</v>
      </c>
      <c r="L114" s="310">
        <v>503146.84</v>
      </c>
      <c r="M114" s="310">
        <v>501000</v>
      </c>
      <c r="N114" s="306">
        <v>3.7499999999999999E-2</v>
      </c>
      <c r="O114" s="306">
        <v>1.3100000000000001E-2</v>
      </c>
      <c r="P114" s="307">
        <v>1</v>
      </c>
      <c r="Q114" s="306">
        <v>0.22509999999999999</v>
      </c>
      <c r="R114" s="308"/>
      <c r="T114" s="360"/>
    </row>
    <row r="115" spans="1:20" s="300" customFormat="1">
      <c r="A115" s="298"/>
      <c r="B115" s="331" t="s">
        <v>1140</v>
      </c>
      <c r="C115" s="350" t="s">
        <v>386</v>
      </c>
      <c r="D115" s="349"/>
      <c r="E115" s="302" t="s">
        <v>207</v>
      </c>
      <c r="F115" s="302" t="s">
        <v>208</v>
      </c>
      <c r="G115" s="303">
        <v>44630</v>
      </c>
      <c r="H115" s="303">
        <v>45726</v>
      </c>
      <c r="I115" s="309" t="s">
        <v>1192</v>
      </c>
      <c r="J115" s="310">
        <v>501000</v>
      </c>
      <c r="K115" s="310">
        <v>501000</v>
      </c>
      <c r="L115" s="310">
        <v>502072.05</v>
      </c>
      <c r="M115" s="310">
        <v>501000</v>
      </c>
      <c r="N115" s="306">
        <v>3.7499999999999999E-2</v>
      </c>
      <c r="O115" s="306">
        <v>1.3100000000000001E-2</v>
      </c>
      <c r="P115" s="307">
        <v>1</v>
      </c>
      <c r="Q115" s="306">
        <v>0.2382</v>
      </c>
      <c r="R115" s="308"/>
      <c r="T115" s="360"/>
    </row>
    <row r="116" spans="1:20" s="300" customFormat="1">
      <c r="A116" s="298"/>
      <c r="B116" s="331" t="s">
        <v>1140</v>
      </c>
      <c r="C116" s="350" t="s">
        <v>386</v>
      </c>
      <c r="D116" s="349"/>
      <c r="E116" s="302" t="s">
        <v>207</v>
      </c>
      <c r="F116" s="302" t="s">
        <v>208</v>
      </c>
      <c r="G116" s="303">
        <v>44630</v>
      </c>
      <c r="H116" s="303">
        <v>45726</v>
      </c>
      <c r="I116" s="309" t="s">
        <v>1192</v>
      </c>
      <c r="J116" s="310">
        <v>501000</v>
      </c>
      <c r="K116" s="310">
        <v>501000</v>
      </c>
      <c r="L116" s="310">
        <v>502072.05</v>
      </c>
      <c r="M116" s="310">
        <v>501000</v>
      </c>
      <c r="N116" s="306">
        <v>3.7499999999999999E-2</v>
      </c>
      <c r="O116" s="306">
        <v>1.3100000000000001E-2</v>
      </c>
      <c r="P116" s="307">
        <v>1</v>
      </c>
      <c r="Q116" s="306">
        <v>0.25119999999999998</v>
      </c>
      <c r="R116" s="308"/>
      <c r="T116" s="360"/>
    </row>
    <row r="117" spans="1:20" s="300" customFormat="1">
      <c r="A117" s="298"/>
      <c r="B117" s="331" t="s">
        <v>1140</v>
      </c>
      <c r="C117" s="350" t="s">
        <v>384</v>
      </c>
      <c r="D117" s="349"/>
      <c r="E117" s="302" t="s">
        <v>207</v>
      </c>
      <c r="F117" s="302" t="s">
        <v>208</v>
      </c>
      <c r="G117" s="303">
        <v>44434</v>
      </c>
      <c r="H117" s="303">
        <v>45672</v>
      </c>
      <c r="I117" s="309" t="s">
        <v>1192</v>
      </c>
      <c r="J117" s="310">
        <v>20000</v>
      </c>
      <c r="K117" s="310">
        <v>22077.279999999999</v>
      </c>
      <c r="L117" s="310">
        <v>21715.119999999999</v>
      </c>
      <c r="M117" s="310">
        <v>20000</v>
      </c>
      <c r="N117" s="306">
        <v>6.7500000000000004E-2</v>
      </c>
      <c r="O117" s="306">
        <v>5.9999999999999995E-4</v>
      </c>
      <c r="P117" s="307">
        <v>0.1</v>
      </c>
      <c r="Q117" s="306">
        <v>5.9999999999999995E-4</v>
      </c>
      <c r="R117" s="308"/>
      <c r="T117" s="360"/>
    </row>
    <row r="118" spans="1:20" s="300" customFormat="1">
      <c r="A118" s="298"/>
      <c r="B118" s="331" t="s">
        <v>1140</v>
      </c>
      <c r="C118" s="350" t="s">
        <v>384</v>
      </c>
      <c r="D118" s="349"/>
      <c r="E118" s="302" t="s">
        <v>207</v>
      </c>
      <c r="F118" s="302" t="s">
        <v>208</v>
      </c>
      <c r="G118" s="303">
        <v>44434</v>
      </c>
      <c r="H118" s="303">
        <v>45901</v>
      </c>
      <c r="I118" s="309" t="s">
        <v>1192</v>
      </c>
      <c r="J118" s="310">
        <v>30000</v>
      </c>
      <c r="K118" s="310">
        <v>32332.79</v>
      </c>
      <c r="L118" s="310">
        <v>31191.61</v>
      </c>
      <c r="M118" s="310">
        <v>30000</v>
      </c>
      <c r="N118" s="306">
        <v>0.06</v>
      </c>
      <c r="O118" s="306">
        <v>8.0000000000000004E-4</v>
      </c>
      <c r="P118" s="307">
        <v>0.1</v>
      </c>
      <c r="Q118" s="306">
        <v>1.4E-3</v>
      </c>
      <c r="R118" s="308"/>
      <c r="T118" s="360"/>
    </row>
    <row r="119" spans="1:20" s="300" customFormat="1">
      <c r="A119" s="298"/>
      <c r="B119" s="331" t="s">
        <v>210</v>
      </c>
      <c r="C119" s="350" t="s">
        <v>384</v>
      </c>
      <c r="D119" s="349"/>
      <c r="E119" s="302" t="s">
        <v>207</v>
      </c>
      <c r="F119" s="302" t="s">
        <v>208</v>
      </c>
      <c r="G119" s="303">
        <v>44294</v>
      </c>
      <c r="H119" s="303">
        <v>46829</v>
      </c>
      <c r="I119" s="309" t="s">
        <v>1192</v>
      </c>
      <c r="J119" s="310">
        <v>1000000</v>
      </c>
      <c r="K119" s="310">
        <v>1017866</v>
      </c>
      <c r="L119" s="310">
        <v>1014921.36</v>
      </c>
      <c r="M119" s="310">
        <v>1000000</v>
      </c>
      <c r="N119" s="306">
        <v>5.5E-2</v>
      </c>
      <c r="O119" s="306">
        <v>2.6499999999999999E-2</v>
      </c>
      <c r="P119" s="307">
        <v>0.1</v>
      </c>
      <c r="Q119" s="306">
        <v>2.7799999999999998E-2</v>
      </c>
      <c r="R119" s="308"/>
      <c r="T119" s="360"/>
    </row>
    <row r="120" spans="1:20" s="300" customFormat="1">
      <c r="A120" s="298"/>
      <c r="B120" s="331" t="s">
        <v>1140</v>
      </c>
      <c r="C120" s="350" t="s">
        <v>384</v>
      </c>
      <c r="D120" s="349"/>
      <c r="E120" s="302" t="s">
        <v>207</v>
      </c>
      <c r="F120" s="302" t="s">
        <v>208</v>
      </c>
      <c r="G120" s="303">
        <v>44515</v>
      </c>
      <c r="H120" s="303">
        <v>44853</v>
      </c>
      <c r="I120" s="309" t="s">
        <v>1192</v>
      </c>
      <c r="J120" s="310">
        <v>100000</v>
      </c>
      <c r="K120" s="310">
        <v>100276.67</v>
      </c>
      <c r="L120" s="310">
        <v>102476.09</v>
      </c>
      <c r="M120" s="310">
        <v>100000</v>
      </c>
      <c r="N120" s="306">
        <v>4.2500000000000003E-2</v>
      </c>
      <c r="O120" s="306">
        <v>2.7000000000000001E-3</v>
      </c>
      <c r="P120" s="307">
        <v>0.1</v>
      </c>
      <c r="Q120" s="306">
        <v>3.0499999999999999E-2</v>
      </c>
      <c r="R120" s="308"/>
      <c r="T120" s="360"/>
    </row>
    <row r="121" spans="1:20" s="300" customFormat="1">
      <c r="A121" s="298"/>
      <c r="B121" s="331" t="s">
        <v>1140</v>
      </c>
      <c r="C121" s="350" t="s">
        <v>384</v>
      </c>
      <c r="D121" s="349"/>
      <c r="E121" s="302" t="s">
        <v>207</v>
      </c>
      <c r="F121" s="302" t="s">
        <v>208</v>
      </c>
      <c r="G121" s="303">
        <v>44515</v>
      </c>
      <c r="H121" s="303">
        <v>44853</v>
      </c>
      <c r="I121" s="309" t="s">
        <v>1192</v>
      </c>
      <c r="J121" s="310">
        <v>100000</v>
      </c>
      <c r="K121" s="310">
        <v>100276.67</v>
      </c>
      <c r="L121" s="310">
        <v>102476.09</v>
      </c>
      <c r="M121" s="310">
        <v>100000</v>
      </c>
      <c r="N121" s="306">
        <v>4.2500000000000003E-2</v>
      </c>
      <c r="O121" s="306">
        <v>2.7000000000000001E-3</v>
      </c>
      <c r="P121" s="307">
        <v>0.1</v>
      </c>
      <c r="Q121" s="306">
        <v>3.32E-2</v>
      </c>
      <c r="R121" s="308"/>
      <c r="T121" s="360"/>
    </row>
    <row r="122" spans="1:20" s="300" customFormat="1">
      <c r="A122" s="298"/>
      <c r="B122" s="331" t="s">
        <v>1140</v>
      </c>
      <c r="C122" s="350" t="s">
        <v>384</v>
      </c>
      <c r="D122" s="349"/>
      <c r="E122" s="302" t="s">
        <v>207</v>
      </c>
      <c r="F122" s="302" t="s">
        <v>208</v>
      </c>
      <c r="G122" s="303">
        <v>44515</v>
      </c>
      <c r="H122" s="303">
        <v>44853</v>
      </c>
      <c r="I122" s="309" t="s">
        <v>1192</v>
      </c>
      <c r="J122" s="310">
        <v>100000</v>
      </c>
      <c r="K122" s="310">
        <v>100276.67</v>
      </c>
      <c r="L122" s="310">
        <v>102476.09</v>
      </c>
      <c r="M122" s="310">
        <v>100000</v>
      </c>
      <c r="N122" s="306">
        <v>4.2500000000000003E-2</v>
      </c>
      <c r="O122" s="306">
        <v>2.7000000000000001E-3</v>
      </c>
      <c r="P122" s="307">
        <v>0.1</v>
      </c>
      <c r="Q122" s="306">
        <v>3.5799999999999998E-2</v>
      </c>
      <c r="R122" s="308"/>
      <c r="T122" s="360"/>
    </row>
    <row r="123" spans="1:20" s="300" customFormat="1">
      <c r="A123" s="298"/>
      <c r="B123" s="331" t="s">
        <v>1140</v>
      </c>
      <c r="C123" s="350" t="s">
        <v>384</v>
      </c>
      <c r="D123" s="349"/>
      <c r="E123" s="302" t="s">
        <v>207</v>
      </c>
      <c r="F123" s="302" t="s">
        <v>208</v>
      </c>
      <c r="G123" s="303">
        <v>44515</v>
      </c>
      <c r="H123" s="303">
        <v>44853</v>
      </c>
      <c r="I123" s="309" t="s">
        <v>1192</v>
      </c>
      <c r="J123" s="310">
        <v>100000</v>
      </c>
      <c r="K123" s="310">
        <v>100276.67</v>
      </c>
      <c r="L123" s="310">
        <v>102476.09</v>
      </c>
      <c r="M123" s="310">
        <v>100000</v>
      </c>
      <c r="N123" s="306">
        <v>4.2500000000000003E-2</v>
      </c>
      <c r="O123" s="306">
        <v>2.7000000000000001E-3</v>
      </c>
      <c r="P123" s="307">
        <v>0.1</v>
      </c>
      <c r="Q123" s="306">
        <v>3.85E-2</v>
      </c>
      <c r="R123" s="308"/>
      <c r="T123" s="360"/>
    </row>
    <row r="124" spans="1:20" s="300" customFormat="1">
      <c r="A124" s="298"/>
      <c r="B124" s="331" t="s">
        <v>1140</v>
      </c>
      <c r="C124" s="350" t="s">
        <v>384</v>
      </c>
      <c r="D124" s="349"/>
      <c r="E124" s="302" t="s">
        <v>207</v>
      </c>
      <c r="F124" s="302" t="s">
        <v>208</v>
      </c>
      <c r="G124" s="303">
        <v>44515</v>
      </c>
      <c r="H124" s="303">
        <v>44853</v>
      </c>
      <c r="I124" s="309" t="s">
        <v>1192</v>
      </c>
      <c r="J124" s="310">
        <v>100000</v>
      </c>
      <c r="K124" s="310">
        <v>100276.67</v>
      </c>
      <c r="L124" s="310">
        <v>102476.09</v>
      </c>
      <c r="M124" s="310">
        <v>100000</v>
      </c>
      <c r="N124" s="306">
        <v>4.2500000000000003E-2</v>
      </c>
      <c r="O124" s="306">
        <v>2.7000000000000001E-3</v>
      </c>
      <c r="P124" s="307">
        <v>0.1</v>
      </c>
      <c r="Q124" s="306">
        <v>4.1200000000000001E-2</v>
      </c>
      <c r="R124" s="308"/>
      <c r="T124" s="360"/>
    </row>
    <row r="125" spans="1:20" s="300" customFormat="1">
      <c r="A125" s="298"/>
      <c r="B125" s="331" t="s">
        <v>1140</v>
      </c>
      <c r="C125" s="350" t="s">
        <v>384</v>
      </c>
      <c r="D125" s="349"/>
      <c r="E125" s="302" t="s">
        <v>207</v>
      </c>
      <c r="F125" s="302" t="s">
        <v>208</v>
      </c>
      <c r="G125" s="303">
        <v>44515</v>
      </c>
      <c r="H125" s="303">
        <v>44853</v>
      </c>
      <c r="I125" s="309" t="s">
        <v>1192</v>
      </c>
      <c r="J125" s="310">
        <v>100000</v>
      </c>
      <c r="K125" s="310">
        <v>100276.67</v>
      </c>
      <c r="L125" s="310">
        <v>102476.09</v>
      </c>
      <c r="M125" s="310">
        <v>100000</v>
      </c>
      <c r="N125" s="306">
        <v>4.2500000000000003E-2</v>
      </c>
      <c r="O125" s="306">
        <v>2.7000000000000001E-3</v>
      </c>
      <c r="P125" s="307">
        <v>0.1</v>
      </c>
      <c r="Q125" s="306">
        <v>4.3900000000000002E-2</v>
      </c>
      <c r="R125" s="308"/>
      <c r="T125" s="360"/>
    </row>
    <row r="126" spans="1:20" s="300" customFormat="1">
      <c r="A126" s="298"/>
      <c r="B126" s="331" t="s">
        <v>1140</v>
      </c>
      <c r="C126" s="350" t="s">
        <v>384</v>
      </c>
      <c r="D126" s="349"/>
      <c r="E126" s="302" t="s">
        <v>207</v>
      </c>
      <c r="F126" s="302" t="s">
        <v>208</v>
      </c>
      <c r="G126" s="303">
        <v>44515</v>
      </c>
      <c r="H126" s="303">
        <v>44853</v>
      </c>
      <c r="I126" s="309" t="s">
        <v>1192</v>
      </c>
      <c r="J126" s="310">
        <v>100000</v>
      </c>
      <c r="K126" s="310">
        <v>100276.67</v>
      </c>
      <c r="L126" s="310">
        <v>102476.09</v>
      </c>
      <c r="M126" s="310">
        <v>100000</v>
      </c>
      <c r="N126" s="306">
        <v>4.2500000000000003E-2</v>
      </c>
      <c r="O126" s="306">
        <v>2.7000000000000001E-3</v>
      </c>
      <c r="P126" s="307">
        <v>0.1</v>
      </c>
      <c r="Q126" s="306">
        <v>4.65E-2</v>
      </c>
      <c r="R126" s="308"/>
      <c r="T126" s="360"/>
    </row>
    <row r="127" spans="1:20" s="300" customFormat="1">
      <c r="A127" s="298"/>
      <c r="B127" s="331" t="s">
        <v>1140</v>
      </c>
      <c r="C127" s="350" t="s">
        <v>384</v>
      </c>
      <c r="D127" s="349"/>
      <c r="E127" s="302" t="s">
        <v>207</v>
      </c>
      <c r="F127" s="302" t="s">
        <v>208</v>
      </c>
      <c r="G127" s="303">
        <v>44515</v>
      </c>
      <c r="H127" s="303">
        <v>44853</v>
      </c>
      <c r="I127" s="309" t="s">
        <v>1192</v>
      </c>
      <c r="J127" s="310">
        <v>100000</v>
      </c>
      <c r="K127" s="310">
        <v>100276.67</v>
      </c>
      <c r="L127" s="310">
        <v>102476.09</v>
      </c>
      <c r="M127" s="310">
        <v>100000</v>
      </c>
      <c r="N127" s="306">
        <v>4.2500000000000003E-2</v>
      </c>
      <c r="O127" s="306">
        <v>2.7000000000000001E-3</v>
      </c>
      <c r="P127" s="307">
        <v>0.1</v>
      </c>
      <c r="Q127" s="306">
        <v>4.9200000000000001E-2</v>
      </c>
      <c r="R127" s="308"/>
      <c r="T127" s="360"/>
    </row>
    <row r="128" spans="1:20" s="300" customFormat="1">
      <c r="A128" s="298"/>
      <c r="B128" s="331" t="s">
        <v>1140</v>
      </c>
      <c r="C128" s="350" t="s">
        <v>384</v>
      </c>
      <c r="D128" s="349"/>
      <c r="E128" s="302" t="s">
        <v>207</v>
      </c>
      <c r="F128" s="302" t="s">
        <v>208</v>
      </c>
      <c r="G128" s="303">
        <v>44515</v>
      </c>
      <c r="H128" s="303">
        <v>44853</v>
      </c>
      <c r="I128" s="309" t="s">
        <v>1192</v>
      </c>
      <c r="J128" s="310">
        <v>100000</v>
      </c>
      <c r="K128" s="310">
        <v>100276.67</v>
      </c>
      <c r="L128" s="310">
        <v>102476.09</v>
      </c>
      <c r="M128" s="310">
        <v>100000</v>
      </c>
      <c r="N128" s="306">
        <v>4.2500000000000003E-2</v>
      </c>
      <c r="O128" s="306">
        <v>2.7000000000000001E-3</v>
      </c>
      <c r="P128" s="307">
        <v>0.1</v>
      </c>
      <c r="Q128" s="306">
        <v>5.1900000000000002E-2</v>
      </c>
      <c r="R128" s="308"/>
      <c r="T128" s="360"/>
    </row>
    <row r="129" spans="1:20" s="300" customFormat="1">
      <c r="A129" s="298"/>
      <c r="B129" s="331" t="s">
        <v>210</v>
      </c>
      <c r="C129" s="350" t="s">
        <v>384</v>
      </c>
      <c r="D129" s="349"/>
      <c r="E129" s="302" t="s">
        <v>207</v>
      </c>
      <c r="F129" s="302" t="s">
        <v>208</v>
      </c>
      <c r="G129" s="303">
        <v>44316</v>
      </c>
      <c r="H129" s="303">
        <v>46829</v>
      </c>
      <c r="I129" s="309" t="s">
        <v>1192</v>
      </c>
      <c r="J129" s="310">
        <v>140000</v>
      </c>
      <c r="K129" s="310">
        <v>141768.20000000001</v>
      </c>
      <c r="L129" s="310">
        <v>141097.15</v>
      </c>
      <c r="M129" s="310">
        <v>140000</v>
      </c>
      <c r="N129" s="306">
        <v>5.5E-2</v>
      </c>
      <c r="O129" s="306">
        <v>3.7000000000000002E-3</v>
      </c>
      <c r="P129" s="307">
        <v>0.1</v>
      </c>
      <c r="Q129" s="306">
        <v>5.5500000000000001E-2</v>
      </c>
      <c r="R129" s="308"/>
      <c r="T129" s="360"/>
    </row>
    <row r="130" spans="1:20" s="300" customFormat="1" ht="15" customHeight="1">
      <c r="A130" s="298"/>
      <c r="B130" s="331" t="s">
        <v>1140</v>
      </c>
      <c r="C130" s="350" t="s">
        <v>384</v>
      </c>
      <c r="D130" s="349"/>
      <c r="E130" s="302" t="s">
        <v>207</v>
      </c>
      <c r="F130" s="302" t="s">
        <v>208</v>
      </c>
      <c r="G130" s="303">
        <v>44629</v>
      </c>
      <c r="H130" s="303">
        <v>45174</v>
      </c>
      <c r="I130" s="302" t="s">
        <v>1192</v>
      </c>
      <c r="J130" s="304">
        <v>100000</v>
      </c>
      <c r="K130" s="304">
        <v>100212.1</v>
      </c>
      <c r="L130" s="304">
        <v>100423.03</v>
      </c>
      <c r="M130" s="304">
        <v>100000</v>
      </c>
      <c r="N130" s="305">
        <v>3.6499999999999998E-2</v>
      </c>
      <c r="O130" s="306">
        <v>2.5999999999999999E-3</v>
      </c>
      <c r="P130" s="307">
        <v>0.1</v>
      </c>
      <c r="Q130" s="306">
        <v>5.8200000000000002E-2</v>
      </c>
      <c r="R130" s="308"/>
      <c r="T130" s="360"/>
    </row>
    <row r="131" spans="1:20" s="300" customFormat="1">
      <c r="A131" s="298"/>
      <c r="B131" s="331" t="s">
        <v>1140</v>
      </c>
      <c r="C131" s="350" t="s">
        <v>384</v>
      </c>
      <c r="D131" s="349"/>
      <c r="E131" s="302" t="s">
        <v>207</v>
      </c>
      <c r="F131" s="302" t="s">
        <v>208</v>
      </c>
      <c r="G131" s="303">
        <v>44629</v>
      </c>
      <c r="H131" s="303">
        <v>45174</v>
      </c>
      <c r="I131" s="309" t="s">
        <v>1192</v>
      </c>
      <c r="J131" s="310">
        <v>100000</v>
      </c>
      <c r="K131" s="310">
        <v>100212.1</v>
      </c>
      <c r="L131" s="310">
        <v>100423.03</v>
      </c>
      <c r="M131" s="310">
        <v>100000</v>
      </c>
      <c r="N131" s="306">
        <v>3.6499999999999998E-2</v>
      </c>
      <c r="O131" s="306">
        <v>2.5999999999999999E-3</v>
      </c>
      <c r="P131" s="307">
        <v>0.1</v>
      </c>
      <c r="Q131" s="306">
        <v>6.08E-2</v>
      </c>
      <c r="R131" s="308"/>
      <c r="T131" s="360"/>
    </row>
    <row r="132" spans="1:20" s="300" customFormat="1">
      <c r="A132" s="298"/>
      <c r="B132" s="331" t="s">
        <v>1140</v>
      </c>
      <c r="C132" s="350" t="s">
        <v>384</v>
      </c>
      <c r="D132" s="349"/>
      <c r="E132" s="302" t="s">
        <v>207</v>
      </c>
      <c r="F132" s="302" t="s">
        <v>208</v>
      </c>
      <c r="G132" s="303">
        <v>44629</v>
      </c>
      <c r="H132" s="303">
        <v>45174</v>
      </c>
      <c r="I132" s="309" t="s">
        <v>1192</v>
      </c>
      <c r="J132" s="310">
        <v>100000</v>
      </c>
      <c r="K132" s="310">
        <v>100212.1</v>
      </c>
      <c r="L132" s="310">
        <v>100423.03</v>
      </c>
      <c r="M132" s="310">
        <v>100000</v>
      </c>
      <c r="N132" s="306">
        <v>3.6499999999999998E-2</v>
      </c>
      <c r="O132" s="306">
        <v>2.5999999999999999E-3</v>
      </c>
      <c r="P132" s="307">
        <v>0.1</v>
      </c>
      <c r="Q132" s="306">
        <v>6.3399999999999998E-2</v>
      </c>
      <c r="R132" s="308"/>
      <c r="T132" s="360"/>
    </row>
    <row r="133" spans="1:20" s="300" customFormat="1">
      <c r="A133" s="298"/>
      <c r="B133" s="331" t="s">
        <v>1140</v>
      </c>
      <c r="C133" s="350" t="s">
        <v>384</v>
      </c>
      <c r="D133" s="349"/>
      <c r="E133" s="302" t="s">
        <v>207</v>
      </c>
      <c r="F133" s="302" t="s">
        <v>208</v>
      </c>
      <c r="G133" s="303">
        <v>44629</v>
      </c>
      <c r="H133" s="303">
        <v>45174</v>
      </c>
      <c r="I133" s="309" t="s">
        <v>1192</v>
      </c>
      <c r="J133" s="310">
        <v>100000</v>
      </c>
      <c r="K133" s="310">
        <v>100212.1</v>
      </c>
      <c r="L133" s="310">
        <v>100423.03</v>
      </c>
      <c r="M133" s="310">
        <v>100000</v>
      </c>
      <c r="N133" s="306">
        <v>3.6499999999999998E-2</v>
      </c>
      <c r="O133" s="306">
        <v>2.5999999999999999E-3</v>
      </c>
      <c r="P133" s="307">
        <v>0.1</v>
      </c>
      <c r="Q133" s="306">
        <v>6.6000000000000003E-2</v>
      </c>
      <c r="R133" s="308"/>
      <c r="T133" s="360"/>
    </row>
    <row r="134" spans="1:20" s="300" customFormat="1">
      <c r="A134" s="298"/>
      <c r="B134" s="331" t="s">
        <v>1140</v>
      </c>
      <c r="C134" s="350" t="s">
        <v>384</v>
      </c>
      <c r="D134" s="349"/>
      <c r="E134" s="302" t="s">
        <v>207</v>
      </c>
      <c r="F134" s="302" t="s">
        <v>208</v>
      </c>
      <c r="G134" s="303">
        <v>44629</v>
      </c>
      <c r="H134" s="303">
        <v>45174</v>
      </c>
      <c r="I134" s="309" t="s">
        <v>1192</v>
      </c>
      <c r="J134" s="310">
        <v>100000</v>
      </c>
      <c r="K134" s="310">
        <v>100212.1</v>
      </c>
      <c r="L134" s="310">
        <v>100423.03</v>
      </c>
      <c r="M134" s="310">
        <v>100000</v>
      </c>
      <c r="N134" s="306">
        <v>3.6499999999999998E-2</v>
      </c>
      <c r="O134" s="306">
        <v>2.5999999999999999E-3</v>
      </c>
      <c r="P134" s="307">
        <v>0.1</v>
      </c>
      <c r="Q134" s="306">
        <v>6.8599999999999994E-2</v>
      </c>
      <c r="R134" s="308"/>
      <c r="T134" s="360"/>
    </row>
    <row r="135" spans="1:20" s="300" customFormat="1">
      <c r="A135" s="298"/>
      <c r="B135" s="331" t="s">
        <v>1140</v>
      </c>
      <c r="C135" s="350" t="s">
        <v>384</v>
      </c>
      <c r="D135" s="349"/>
      <c r="E135" s="302" t="s">
        <v>207</v>
      </c>
      <c r="F135" s="302" t="s">
        <v>208</v>
      </c>
      <c r="G135" s="303">
        <v>44230</v>
      </c>
      <c r="H135" s="303">
        <v>45831</v>
      </c>
      <c r="I135" s="309" t="s">
        <v>1192</v>
      </c>
      <c r="J135" s="310">
        <v>25000</v>
      </c>
      <c r="K135" s="310">
        <v>27760.02</v>
      </c>
      <c r="L135" s="310">
        <v>27081.84</v>
      </c>
      <c r="M135" s="310">
        <v>25000</v>
      </c>
      <c r="N135" s="306">
        <v>7.0000000000000007E-2</v>
      </c>
      <c r="O135" s="306">
        <v>6.9999999999999999E-4</v>
      </c>
      <c r="P135" s="307">
        <v>0.1</v>
      </c>
      <c r="Q135" s="306">
        <v>6.93E-2</v>
      </c>
      <c r="R135" s="308"/>
      <c r="T135" s="360"/>
    </row>
    <row r="136" spans="1:20" s="300" customFormat="1">
      <c r="A136" s="298"/>
      <c r="B136" s="331" t="s">
        <v>1140</v>
      </c>
      <c r="C136" s="350" t="s">
        <v>384</v>
      </c>
      <c r="D136" s="349"/>
      <c r="E136" s="302" t="s">
        <v>207</v>
      </c>
      <c r="F136" s="302" t="s">
        <v>208</v>
      </c>
      <c r="G136" s="303">
        <v>44230</v>
      </c>
      <c r="H136" s="303">
        <v>45831</v>
      </c>
      <c r="I136" s="309" t="s">
        <v>1192</v>
      </c>
      <c r="J136" s="310">
        <v>25000</v>
      </c>
      <c r="K136" s="310">
        <v>27760.02</v>
      </c>
      <c r="L136" s="310">
        <v>27081.84</v>
      </c>
      <c r="M136" s="310">
        <v>25000</v>
      </c>
      <c r="N136" s="306">
        <v>7.0000000000000007E-2</v>
      </c>
      <c r="O136" s="306">
        <v>6.9999999999999999E-4</v>
      </c>
      <c r="P136" s="307">
        <v>0.1</v>
      </c>
      <c r="Q136" s="306">
        <v>7.0000000000000007E-2</v>
      </c>
      <c r="R136" s="308"/>
      <c r="T136" s="360"/>
    </row>
    <row r="137" spans="1:20" s="300" customFormat="1">
      <c r="A137" s="298"/>
      <c r="B137" s="331" t="s">
        <v>1140</v>
      </c>
      <c r="C137" s="350" t="s">
        <v>384</v>
      </c>
      <c r="D137" s="349"/>
      <c r="E137" s="302" t="s">
        <v>207</v>
      </c>
      <c r="F137" s="302" t="s">
        <v>208</v>
      </c>
      <c r="G137" s="303">
        <v>44230</v>
      </c>
      <c r="H137" s="303">
        <v>45831</v>
      </c>
      <c r="I137" s="309" t="s">
        <v>1192</v>
      </c>
      <c r="J137" s="310">
        <v>25000</v>
      </c>
      <c r="K137" s="310">
        <v>27760.02</v>
      </c>
      <c r="L137" s="310">
        <v>27081.84</v>
      </c>
      <c r="M137" s="310">
        <v>25000</v>
      </c>
      <c r="N137" s="306">
        <v>7.0000000000000007E-2</v>
      </c>
      <c r="O137" s="306">
        <v>6.9999999999999999E-4</v>
      </c>
      <c r="P137" s="307">
        <v>0.1</v>
      </c>
      <c r="Q137" s="306">
        <v>7.0800000000000002E-2</v>
      </c>
      <c r="R137" s="308"/>
      <c r="T137" s="360"/>
    </row>
    <row r="138" spans="1:20" s="300" customFormat="1">
      <c r="A138" s="298"/>
      <c r="B138" s="331" t="s">
        <v>1140</v>
      </c>
      <c r="C138" s="350" t="s">
        <v>384</v>
      </c>
      <c r="D138" s="349"/>
      <c r="E138" s="302" t="s">
        <v>207</v>
      </c>
      <c r="F138" s="302" t="s">
        <v>208</v>
      </c>
      <c r="G138" s="303">
        <v>44230</v>
      </c>
      <c r="H138" s="303">
        <v>45831</v>
      </c>
      <c r="I138" s="309" t="s">
        <v>1192</v>
      </c>
      <c r="J138" s="310">
        <v>25000</v>
      </c>
      <c r="K138" s="310">
        <v>27760.02</v>
      </c>
      <c r="L138" s="310">
        <v>27081.84</v>
      </c>
      <c r="M138" s="310">
        <v>25000</v>
      </c>
      <c r="N138" s="306">
        <v>7.0000000000000007E-2</v>
      </c>
      <c r="O138" s="306">
        <v>6.9999999999999999E-4</v>
      </c>
      <c r="P138" s="307">
        <v>0.1</v>
      </c>
      <c r="Q138" s="306">
        <v>7.1499999999999994E-2</v>
      </c>
      <c r="R138" s="308"/>
      <c r="T138" s="360"/>
    </row>
    <row r="139" spans="1:20" s="300" customFormat="1">
      <c r="A139" s="298"/>
      <c r="B139" s="331" t="s">
        <v>1140</v>
      </c>
      <c r="C139" s="350" t="s">
        <v>384</v>
      </c>
      <c r="D139" s="349"/>
      <c r="E139" s="302" t="s">
        <v>207</v>
      </c>
      <c r="F139" s="302" t="s">
        <v>208</v>
      </c>
      <c r="G139" s="303">
        <v>44204</v>
      </c>
      <c r="H139" s="303">
        <v>44944</v>
      </c>
      <c r="I139" s="309" t="s">
        <v>1192</v>
      </c>
      <c r="J139" s="310">
        <v>25000</v>
      </c>
      <c r="K139" s="310">
        <v>25059.31</v>
      </c>
      <c r="L139" s="310">
        <v>25204.15</v>
      </c>
      <c r="M139" s="310">
        <v>25000</v>
      </c>
      <c r="N139" s="306">
        <v>3.5000000000000003E-2</v>
      </c>
      <c r="O139" s="306">
        <v>6.9999999999999999E-4</v>
      </c>
      <c r="P139" s="307">
        <v>0.1</v>
      </c>
      <c r="Q139" s="306">
        <v>7.2099999999999997E-2</v>
      </c>
      <c r="R139" s="308"/>
      <c r="T139" s="360"/>
    </row>
    <row r="140" spans="1:20" s="300" customFormat="1">
      <c r="A140" s="298"/>
      <c r="B140" s="331" t="s">
        <v>1140</v>
      </c>
      <c r="C140" s="350" t="s">
        <v>384</v>
      </c>
      <c r="D140" s="349"/>
      <c r="E140" s="302" t="s">
        <v>207</v>
      </c>
      <c r="F140" s="302" t="s">
        <v>208</v>
      </c>
      <c r="G140" s="303">
        <v>44204</v>
      </c>
      <c r="H140" s="303">
        <v>44944</v>
      </c>
      <c r="I140" s="309" t="s">
        <v>1192</v>
      </c>
      <c r="J140" s="310">
        <v>25000</v>
      </c>
      <c r="K140" s="310">
        <v>25059.31</v>
      </c>
      <c r="L140" s="310">
        <v>25204.15</v>
      </c>
      <c r="M140" s="310">
        <v>25000</v>
      </c>
      <c r="N140" s="306">
        <v>3.5000000000000003E-2</v>
      </c>
      <c r="O140" s="306">
        <v>6.9999999999999999E-4</v>
      </c>
      <c r="P140" s="307">
        <v>0.1</v>
      </c>
      <c r="Q140" s="306">
        <v>7.2800000000000004E-2</v>
      </c>
      <c r="R140" s="308"/>
      <c r="T140" s="360"/>
    </row>
    <row r="141" spans="1:20" s="300" customFormat="1">
      <c r="A141" s="298"/>
      <c r="B141" s="331" t="s">
        <v>1140</v>
      </c>
      <c r="C141" s="350" t="s">
        <v>384</v>
      </c>
      <c r="D141" s="349"/>
      <c r="E141" s="302" t="s">
        <v>207</v>
      </c>
      <c r="F141" s="302" t="s">
        <v>208</v>
      </c>
      <c r="G141" s="303">
        <v>44204</v>
      </c>
      <c r="H141" s="303">
        <v>44944</v>
      </c>
      <c r="I141" s="309" t="s">
        <v>1192</v>
      </c>
      <c r="J141" s="310">
        <v>25000</v>
      </c>
      <c r="K141" s="310">
        <v>25059.31</v>
      </c>
      <c r="L141" s="310">
        <v>25204.15</v>
      </c>
      <c r="M141" s="310">
        <v>25000</v>
      </c>
      <c r="N141" s="306">
        <v>3.5000000000000003E-2</v>
      </c>
      <c r="O141" s="306">
        <v>6.9999999999999999E-4</v>
      </c>
      <c r="P141" s="307">
        <v>0.1</v>
      </c>
      <c r="Q141" s="306">
        <v>7.3400000000000007E-2</v>
      </c>
      <c r="R141" s="308"/>
      <c r="T141" s="360"/>
    </row>
    <row r="142" spans="1:20" s="300" customFormat="1">
      <c r="A142" s="298"/>
      <c r="B142" s="331" t="s">
        <v>1140</v>
      </c>
      <c r="C142" s="350" t="s">
        <v>384</v>
      </c>
      <c r="D142" s="349"/>
      <c r="E142" s="302" t="s">
        <v>207</v>
      </c>
      <c r="F142" s="302" t="s">
        <v>208</v>
      </c>
      <c r="G142" s="303">
        <v>44204</v>
      </c>
      <c r="H142" s="303">
        <v>44944</v>
      </c>
      <c r="I142" s="309" t="s">
        <v>1192</v>
      </c>
      <c r="J142" s="310">
        <v>25000</v>
      </c>
      <c r="K142" s="310">
        <v>25059.31</v>
      </c>
      <c r="L142" s="310">
        <v>25204.15</v>
      </c>
      <c r="M142" s="310">
        <v>25000</v>
      </c>
      <c r="N142" s="306">
        <v>3.5000000000000003E-2</v>
      </c>
      <c r="O142" s="306">
        <v>6.9999999999999999E-4</v>
      </c>
      <c r="P142" s="307">
        <v>0.1</v>
      </c>
      <c r="Q142" s="306">
        <v>7.4099999999999999E-2</v>
      </c>
      <c r="R142" s="308"/>
      <c r="T142" s="360"/>
    </row>
    <row r="143" spans="1:20" s="300" customFormat="1">
      <c r="A143" s="298"/>
      <c r="B143" s="331" t="s">
        <v>1140</v>
      </c>
      <c r="C143" s="350" t="s">
        <v>384</v>
      </c>
      <c r="D143" s="349"/>
      <c r="E143" s="302" t="s">
        <v>207</v>
      </c>
      <c r="F143" s="302" t="s">
        <v>208</v>
      </c>
      <c r="G143" s="303">
        <v>44204</v>
      </c>
      <c r="H143" s="303">
        <v>44944</v>
      </c>
      <c r="I143" s="309" t="s">
        <v>1192</v>
      </c>
      <c r="J143" s="310">
        <v>25000</v>
      </c>
      <c r="K143" s="310">
        <v>25059.31</v>
      </c>
      <c r="L143" s="310">
        <v>25204.15</v>
      </c>
      <c r="M143" s="310">
        <v>25000</v>
      </c>
      <c r="N143" s="306">
        <v>3.5000000000000003E-2</v>
      </c>
      <c r="O143" s="306">
        <v>6.9999999999999999E-4</v>
      </c>
      <c r="P143" s="307">
        <v>0.1</v>
      </c>
      <c r="Q143" s="306">
        <v>7.4700000000000003E-2</v>
      </c>
      <c r="R143" s="308"/>
      <c r="T143" s="360"/>
    </row>
    <row r="144" spans="1:20" s="300" customFormat="1">
      <c r="A144" s="298"/>
      <c r="B144" s="331" t="s">
        <v>1140</v>
      </c>
      <c r="C144" s="350" t="s">
        <v>384</v>
      </c>
      <c r="D144" s="349"/>
      <c r="E144" s="302" t="s">
        <v>207</v>
      </c>
      <c r="F144" s="302" t="s">
        <v>208</v>
      </c>
      <c r="G144" s="303">
        <v>44204</v>
      </c>
      <c r="H144" s="303">
        <v>44944</v>
      </c>
      <c r="I144" s="309" t="s">
        <v>1192</v>
      </c>
      <c r="J144" s="310">
        <v>25000</v>
      </c>
      <c r="K144" s="310">
        <v>25059.31</v>
      </c>
      <c r="L144" s="310">
        <v>25204.15</v>
      </c>
      <c r="M144" s="310">
        <v>25000</v>
      </c>
      <c r="N144" s="306">
        <v>3.5000000000000003E-2</v>
      </c>
      <c r="O144" s="306">
        <v>6.9999999999999999E-4</v>
      </c>
      <c r="P144" s="307">
        <v>0.1</v>
      </c>
      <c r="Q144" s="306">
        <v>7.5399999999999995E-2</v>
      </c>
      <c r="R144" s="308"/>
      <c r="T144" s="360"/>
    </row>
    <row r="145" spans="1:20" s="300" customFormat="1">
      <c r="A145" s="298"/>
      <c r="B145" s="331" t="s">
        <v>1140</v>
      </c>
      <c r="C145" s="350" t="s">
        <v>384</v>
      </c>
      <c r="D145" s="349"/>
      <c r="E145" s="302" t="s">
        <v>207</v>
      </c>
      <c r="F145" s="302" t="s">
        <v>208</v>
      </c>
      <c r="G145" s="303">
        <v>44204</v>
      </c>
      <c r="H145" s="303">
        <v>44944</v>
      </c>
      <c r="I145" s="309" t="s">
        <v>1192</v>
      </c>
      <c r="J145" s="310">
        <v>25000</v>
      </c>
      <c r="K145" s="310">
        <v>25059.31</v>
      </c>
      <c r="L145" s="310">
        <v>25204.15</v>
      </c>
      <c r="M145" s="310">
        <v>25000</v>
      </c>
      <c r="N145" s="306">
        <v>3.5000000000000003E-2</v>
      </c>
      <c r="O145" s="306">
        <v>6.9999999999999999E-4</v>
      </c>
      <c r="P145" s="307">
        <v>0.1</v>
      </c>
      <c r="Q145" s="306">
        <v>7.6100000000000001E-2</v>
      </c>
      <c r="R145" s="308"/>
      <c r="T145" s="360"/>
    </row>
    <row r="146" spans="1:20" s="300" customFormat="1">
      <c r="A146" s="298"/>
      <c r="B146" s="331" t="s">
        <v>1140</v>
      </c>
      <c r="C146" s="350" t="s">
        <v>384</v>
      </c>
      <c r="D146" s="349"/>
      <c r="E146" s="302" t="s">
        <v>207</v>
      </c>
      <c r="F146" s="302" t="s">
        <v>208</v>
      </c>
      <c r="G146" s="303">
        <v>44204</v>
      </c>
      <c r="H146" s="303">
        <v>44944</v>
      </c>
      <c r="I146" s="309" t="s">
        <v>1192</v>
      </c>
      <c r="J146" s="310">
        <v>25000</v>
      </c>
      <c r="K146" s="310">
        <v>25059.31</v>
      </c>
      <c r="L146" s="310">
        <v>25204.15</v>
      </c>
      <c r="M146" s="310">
        <v>25000</v>
      </c>
      <c r="N146" s="306">
        <v>3.5000000000000003E-2</v>
      </c>
      <c r="O146" s="306">
        <v>6.9999999999999999E-4</v>
      </c>
      <c r="P146" s="307">
        <v>0.1</v>
      </c>
      <c r="Q146" s="306">
        <v>7.6700000000000004E-2</v>
      </c>
      <c r="R146" s="308"/>
      <c r="T146" s="360"/>
    </row>
    <row r="147" spans="1:20" s="300" customFormat="1">
      <c r="A147" s="298"/>
      <c r="B147" s="331" t="s">
        <v>1140</v>
      </c>
      <c r="C147" s="350" t="s">
        <v>384</v>
      </c>
      <c r="D147" s="349"/>
      <c r="E147" s="302" t="s">
        <v>207</v>
      </c>
      <c r="F147" s="302" t="s">
        <v>208</v>
      </c>
      <c r="G147" s="303">
        <v>44204</v>
      </c>
      <c r="H147" s="303">
        <v>44944</v>
      </c>
      <c r="I147" s="309" t="s">
        <v>1192</v>
      </c>
      <c r="J147" s="310">
        <v>25000</v>
      </c>
      <c r="K147" s="310">
        <v>25059.31</v>
      </c>
      <c r="L147" s="310">
        <v>25204.15</v>
      </c>
      <c r="M147" s="310">
        <v>25000</v>
      </c>
      <c r="N147" s="306">
        <v>3.5000000000000003E-2</v>
      </c>
      <c r="O147" s="306">
        <v>6.9999999999999999E-4</v>
      </c>
      <c r="P147" s="307">
        <v>0.1</v>
      </c>
      <c r="Q147" s="306">
        <v>7.7399999999999997E-2</v>
      </c>
      <c r="R147" s="308"/>
      <c r="T147" s="360"/>
    </row>
    <row r="148" spans="1:20" s="300" customFormat="1">
      <c r="A148" s="298"/>
      <c r="B148" s="331" t="s">
        <v>1140</v>
      </c>
      <c r="C148" s="350" t="s">
        <v>384</v>
      </c>
      <c r="D148" s="349"/>
      <c r="E148" s="302" t="s">
        <v>207</v>
      </c>
      <c r="F148" s="302" t="s">
        <v>208</v>
      </c>
      <c r="G148" s="303">
        <v>44204</v>
      </c>
      <c r="H148" s="303">
        <v>44944</v>
      </c>
      <c r="I148" s="309" t="s">
        <v>1192</v>
      </c>
      <c r="J148" s="310">
        <v>25000</v>
      </c>
      <c r="K148" s="310">
        <v>25059.31</v>
      </c>
      <c r="L148" s="310">
        <v>25204.15</v>
      </c>
      <c r="M148" s="310">
        <v>25000</v>
      </c>
      <c r="N148" s="306">
        <v>3.5000000000000003E-2</v>
      </c>
      <c r="O148" s="306">
        <v>6.9999999999999999E-4</v>
      </c>
      <c r="P148" s="307">
        <v>0.1</v>
      </c>
      <c r="Q148" s="306">
        <v>7.8E-2</v>
      </c>
      <c r="R148" s="308"/>
      <c r="T148" s="360"/>
    </row>
    <row r="149" spans="1:20" s="300" customFormat="1">
      <c r="A149" s="298"/>
      <c r="B149" s="331" t="s">
        <v>1140</v>
      </c>
      <c r="C149" s="350" t="s">
        <v>384</v>
      </c>
      <c r="D149" s="349"/>
      <c r="E149" s="302" t="s">
        <v>207</v>
      </c>
      <c r="F149" s="302" t="s">
        <v>208</v>
      </c>
      <c r="G149" s="303">
        <v>44204</v>
      </c>
      <c r="H149" s="303">
        <v>44944</v>
      </c>
      <c r="I149" s="309" t="s">
        <v>1192</v>
      </c>
      <c r="J149" s="310">
        <v>25000</v>
      </c>
      <c r="K149" s="310">
        <v>25059.31</v>
      </c>
      <c r="L149" s="310">
        <v>25204.15</v>
      </c>
      <c r="M149" s="310">
        <v>25000</v>
      </c>
      <c r="N149" s="306">
        <v>3.5000000000000003E-2</v>
      </c>
      <c r="O149" s="306">
        <v>6.9999999999999999E-4</v>
      </c>
      <c r="P149" s="307">
        <v>0.1</v>
      </c>
      <c r="Q149" s="306">
        <v>7.8700000000000006E-2</v>
      </c>
      <c r="R149" s="308"/>
      <c r="T149" s="360"/>
    </row>
    <row r="150" spans="1:20" s="300" customFormat="1">
      <c r="A150" s="298"/>
      <c r="B150" s="331" t="s">
        <v>1140</v>
      </c>
      <c r="C150" s="350" t="s">
        <v>383</v>
      </c>
      <c r="D150" s="349"/>
      <c r="E150" s="302" t="s">
        <v>207</v>
      </c>
      <c r="F150" s="302" t="s">
        <v>208</v>
      </c>
      <c r="G150" s="303">
        <v>44592</v>
      </c>
      <c r="H150" s="303">
        <v>45502</v>
      </c>
      <c r="I150" s="309" t="s">
        <v>1192</v>
      </c>
      <c r="J150" s="310">
        <v>200000</v>
      </c>
      <c r="K150" s="310">
        <v>203343.86</v>
      </c>
      <c r="L150" s="310">
        <v>204540.34</v>
      </c>
      <c r="M150" s="310">
        <v>200000</v>
      </c>
      <c r="N150" s="306">
        <v>4.2999999999999997E-2</v>
      </c>
      <c r="O150" s="306">
        <v>5.3E-3</v>
      </c>
      <c r="P150" s="307">
        <v>0.1</v>
      </c>
      <c r="Q150" s="306">
        <v>5.3E-3</v>
      </c>
      <c r="R150" s="308"/>
      <c r="T150" s="360"/>
    </row>
    <row r="151" spans="1:20" s="300" customFormat="1">
      <c r="A151" s="298"/>
      <c r="B151" s="331" t="s">
        <v>1140</v>
      </c>
      <c r="C151" s="350" t="s">
        <v>383</v>
      </c>
      <c r="D151" s="349"/>
      <c r="E151" s="302" t="s">
        <v>207</v>
      </c>
      <c r="F151" s="302" t="s">
        <v>208</v>
      </c>
      <c r="G151" s="303">
        <v>44462</v>
      </c>
      <c r="H151" s="303">
        <v>45558</v>
      </c>
      <c r="I151" s="309" t="s">
        <v>1192</v>
      </c>
      <c r="J151" s="310">
        <v>100000</v>
      </c>
      <c r="K151" s="310">
        <v>100000</v>
      </c>
      <c r="L151" s="310">
        <v>100079.33</v>
      </c>
      <c r="M151" s="310">
        <v>100000</v>
      </c>
      <c r="N151" s="306">
        <v>3.2500000000000001E-2</v>
      </c>
      <c r="O151" s="306">
        <v>2.5999999999999999E-3</v>
      </c>
      <c r="P151" s="307">
        <v>0.1</v>
      </c>
      <c r="Q151" s="306">
        <v>7.9000000000000008E-3</v>
      </c>
      <c r="R151" s="308"/>
      <c r="T151" s="360"/>
    </row>
    <row r="152" spans="1:20" s="300" customFormat="1">
      <c r="A152" s="298"/>
      <c r="B152" s="331" t="s">
        <v>1140</v>
      </c>
      <c r="C152" s="350" t="s">
        <v>383</v>
      </c>
      <c r="D152" s="349"/>
      <c r="E152" s="302" t="s">
        <v>207</v>
      </c>
      <c r="F152" s="302" t="s">
        <v>208</v>
      </c>
      <c r="G152" s="303">
        <v>44462</v>
      </c>
      <c r="H152" s="303">
        <v>45558</v>
      </c>
      <c r="I152" s="309" t="s">
        <v>1192</v>
      </c>
      <c r="J152" s="310">
        <v>100000</v>
      </c>
      <c r="K152" s="310">
        <v>100000</v>
      </c>
      <c r="L152" s="310">
        <v>100079.33</v>
      </c>
      <c r="M152" s="310">
        <v>100000</v>
      </c>
      <c r="N152" s="306">
        <v>3.2500000000000001E-2</v>
      </c>
      <c r="O152" s="306">
        <v>2.5999999999999999E-3</v>
      </c>
      <c r="P152" s="307">
        <v>0.1</v>
      </c>
      <c r="Q152" s="306">
        <v>1.0500000000000001E-2</v>
      </c>
      <c r="R152" s="308"/>
      <c r="T152" s="360"/>
    </row>
    <row r="153" spans="1:20" s="300" customFormat="1">
      <c r="A153" s="298"/>
      <c r="B153" s="331" t="s">
        <v>1140</v>
      </c>
      <c r="C153" s="350" t="s">
        <v>383</v>
      </c>
      <c r="D153" s="349"/>
      <c r="E153" s="302" t="s">
        <v>207</v>
      </c>
      <c r="F153" s="302" t="s">
        <v>208</v>
      </c>
      <c r="G153" s="303">
        <v>44462</v>
      </c>
      <c r="H153" s="303">
        <v>45558</v>
      </c>
      <c r="I153" s="309" t="s">
        <v>1192</v>
      </c>
      <c r="J153" s="310">
        <v>50000</v>
      </c>
      <c r="K153" s="310">
        <v>50000</v>
      </c>
      <c r="L153" s="310">
        <v>50039.66</v>
      </c>
      <c r="M153" s="310">
        <v>50000</v>
      </c>
      <c r="N153" s="306">
        <v>3.2500000000000001E-2</v>
      </c>
      <c r="O153" s="306">
        <v>1.2999999999999999E-3</v>
      </c>
      <c r="P153" s="307">
        <v>0.1</v>
      </c>
      <c r="Q153" s="306">
        <v>1.1900000000000001E-2</v>
      </c>
      <c r="R153" s="308"/>
      <c r="T153" s="360"/>
    </row>
    <row r="154" spans="1:20" s="300" customFormat="1">
      <c r="A154" s="298"/>
      <c r="B154" s="331" t="s">
        <v>1140</v>
      </c>
      <c r="C154" s="350" t="s">
        <v>383</v>
      </c>
      <c r="D154" s="349"/>
      <c r="E154" s="302" t="s">
        <v>207</v>
      </c>
      <c r="F154" s="302" t="s">
        <v>208</v>
      </c>
      <c r="G154" s="303">
        <v>44462</v>
      </c>
      <c r="H154" s="303">
        <v>45558</v>
      </c>
      <c r="I154" s="309" t="s">
        <v>1192</v>
      </c>
      <c r="J154" s="310">
        <v>50000</v>
      </c>
      <c r="K154" s="310">
        <v>50000</v>
      </c>
      <c r="L154" s="310">
        <v>50039.66</v>
      </c>
      <c r="M154" s="310">
        <v>50000</v>
      </c>
      <c r="N154" s="306">
        <v>3.2500000000000001E-2</v>
      </c>
      <c r="O154" s="306">
        <v>1.2999999999999999E-3</v>
      </c>
      <c r="P154" s="307">
        <v>0.1</v>
      </c>
      <c r="Q154" s="306">
        <v>1.32E-2</v>
      </c>
      <c r="R154" s="308"/>
      <c r="T154" s="360"/>
    </row>
    <row r="155" spans="1:20" s="300" customFormat="1">
      <c r="A155" s="298"/>
      <c r="B155" s="331" t="s">
        <v>1140</v>
      </c>
      <c r="C155" s="350" t="s">
        <v>383</v>
      </c>
      <c r="D155" s="349"/>
      <c r="E155" s="302" t="s">
        <v>207</v>
      </c>
      <c r="F155" s="302" t="s">
        <v>208</v>
      </c>
      <c r="G155" s="303">
        <v>44462</v>
      </c>
      <c r="H155" s="303">
        <v>45558</v>
      </c>
      <c r="I155" s="309" t="s">
        <v>1192</v>
      </c>
      <c r="J155" s="310">
        <v>50000</v>
      </c>
      <c r="K155" s="310">
        <v>50000</v>
      </c>
      <c r="L155" s="310">
        <v>50039.66</v>
      </c>
      <c r="M155" s="310">
        <v>50000</v>
      </c>
      <c r="N155" s="306">
        <v>3.2500000000000001E-2</v>
      </c>
      <c r="O155" s="306">
        <v>1.2999999999999999E-3</v>
      </c>
      <c r="P155" s="307">
        <v>0.1</v>
      </c>
      <c r="Q155" s="306">
        <v>1.4500000000000001E-2</v>
      </c>
      <c r="R155" s="308"/>
      <c r="T155" s="360"/>
    </row>
    <row r="156" spans="1:20" s="300" customFormat="1">
      <c r="A156" s="298"/>
      <c r="B156" s="331" t="s">
        <v>1140</v>
      </c>
      <c r="C156" s="350" t="s">
        <v>383</v>
      </c>
      <c r="D156" s="349"/>
      <c r="E156" s="302" t="s">
        <v>207</v>
      </c>
      <c r="F156" s="302" t="s">
        <v>208</v>
      </c>
      <c r="G156" s="303">
        <v>44462</v>
      </c>
      <c r="H156" s="303">
        <v>45558</v>
      </c>
      <c r="I156" s="309" t="s">
        <v>1192</v>
      </c>
      <c r="J156" s="310">
        <v>50000</v>
      </c>
      <c r="K156" s="310">
        <v>50000</v>
      </c>
      <c r="L156" s="310">
        <v>50039.66</v>
      </c>
      <c r="M156" s="310">
        <v>50000</v>
      </c>
      <c r="N156" s="306">
        <v>3.2500000000000001E-2</v>
      </c>
      <c r="O156" s="306">
        <v>1.2999999999999999E-3</v>
      </c>
      <c r="P156" s="307">
        <v>0.1</v>
      </c>
      <c r="Q156" s="306">
        <v>1.5800000000000002E-2</v>
      </c>
      <c r="R156" s="308"/>
      <c r="T156" s="360"/>
    </row>
    <row r="157" spans="1:20" s="300" customFormat="1">
      <c r="A157" s="298"/>
      <c r="B157" s="331" t="s">
        <v>1140</v>
      </c>
      <c r="C157" s="350" t="s">
        <v>383</v>
      </c>
      <c r="D157" s="349"/>
      <c r="E157" s="302" t="s">
        <v>207</v>
      </c>
      <c r="F157" s="302" t="s">
        <v>208</v>
      </c>
      <c r="G157" s="303">
        <v>44631</v>
      </c>
      <c r="H157" s="303">
        <v>45362</v>
      </c>
      <c r="I157" s="309" t="s">
        <v>1192</v>
      </c>
      <c r="J157" s="310">
        <v>200000</v>
      </c>
      <c r="K157" s="310">
        <v>200000</v>
      </c>
      <c r="L157" s="310">
        <v>200360.48</v>
      </c>
      <c r="M157" s="310">
        <v>200000</v>
      </c>
      <c r="N157" s="306">
        <v>3.3000000000000002E-2</v>
      </c>
      <c r="O157" s="306">
        <v>5.1999999999999998E-3</v>
      </c>
      <c r="P157" s="307">
        <v>0.1</v>
      </c>
      <c r="Q157" s="306">
        <v>2.1000000000000001E-2</v>
      </c>
      <c r="R157" s="308"/>
      <c r="T157" s="360"/>
    </row>
    <row r="158" spans="1:20" s="300" customFormat="1">
      <c r="A158" s="298"/>
      <c r="B158" s="331" t="s">
        <v>1140</v>
      </c>
      <c r="C158" s="350" t="s">
        <v>383</v>
      </c>
      <c r="D158" s="349"/>
      <c r="E158" s="302" t="s">
        <v>207</v>
      </c>
      <c r="F158" s="302" t="s">
        <v>208</v>
      </c>
      <c r="G158" s="303">
        <v>44631</v>
      </c>
      <c r="H158" s="303">
        <v>45362</v>
      </c>
      <c r="I158" s="309" t="s">
        <v>1192</v>
      </c>
      <c r="J158" s="310">
        <v>200000</v>
      </c>
      <c r="K158" s="310">
        <v>200000</v>
      </c>
      <c r="L158" s="310">
        <v>200360.48</v>
      </c>
      <c r="M158" s="310">
        <v>200000</v>
      </c>
      <c r="N158" s="306">
        <v>3.3000000000000002E-2</v>
      </c>
      <c r="O158" s="306">
        <v>5.1999999999999998E-3</v>
      </c>
      <c r="P158" s="307">
        <v>0.1</v>
      </c>
      <c r="Q158" s="306">
        <v>2.6200000000000001E-2</v>
      </c>
      <c r="R158" s="308"/>
      <c r="T158" s="360"/>
    </row>
    <row r="159" spans="1:20" s="300" customFormat="1">
      <c r="A159" s="298"/>
      <c r="B159" s="331" t="s">
        <v>1140</v>
      </c>
      <c r="C159" s="350" t="s">
        <v>383</v>
      </c>
      <c r="D159" s="349"/>
      <c r="E159" s="302" t="s">
        <v>207</v>
      </c>
      <c r="F159" s="302" t="s">
        <v>208</v>
      </c>
      <c r="G159" s="303">
        <v>44631</v>
      </c>
      <c r="H159" s="303">
        <v>45362</v>
      </c>
      <c r="I159" s="309" t="s">
        <v>1192</v>
      </c>
      <c r="J159" s="310">
        <v>100000</v>
      </c>
      <c r="K159" s="310">
        <v>100000</v>
      </c>
      <c r="L159" s="310">
        <v>100180.24</v>
      </c>
      <c r="M159" s="310">
        <v>100000</v>
      </c>
      <c r="N159" s="306">
        <v>3.3000000000000002E-2</v>
      </c>
      <c r="O159" s="306">
        <v>2.5999999999999999E-3</v>
      </c>
      <c r="P159" s="307">
        <v>0.1</v>
      </c>
      <c r="Q159" s="306">
        <v>2.8799999999999999E-2</v>
      </c>
      <c r="R159" s="308"/>
      <c r="T159" s="360"/>
    </row>
    <row r="160" spans="1:20" s="300" customFormat="1">
      <c r="A160" s="298"/>
      <c r="B160" s="331" t="s">
        <v>1140</v>
      </c>
      <c r="C160" s="350" t="s">
        <v>383</v>
      </c>
      <c r="D160" s="349"/>
      <c r="E160" s="302" t="s">
        <v>207</v>
      </c>
      <c r="F160" s="302" t="s">
        <v>208</v>
      </c>
      <c r="G160" s="303">
        <v>44631</v>
      </c>
      <c r="H160" s="303">
        <v>45362</v>
      </c>
      <c r="I160" s="309" t="s">
        <v>1192</v>
      </c>
      <c r="J160" s="310">
        <v>100000</v>
      </c>
      <c r="K160" s="310">
        <v>100000</v>
      </c>
      <c r="L160" s="310">
        <v>100180.24</v>
      </c>
      <c r="M160" s="310">
        <v>100000</v>
      </c>
      <c r="N160" s="306">
        <v>3.3000000000000002E-2</v>
      </c>
      <c r="O160" s="306">
        <v>2.5999999999999999E-3</v>
      </c>
      <c r="P160" s="307">
        <v>0.1</v>
      </c>
      <c r="Q160" s="306">
        <v>3.1399999999999997E-2</v>
      </c>
      <c r="R160" s="308"/>
      <c r="T160" s="360"/>
    </row>
    <row r="161" spans="1:20" s="300" customFormat="1">
      <c r="A161" s="298"/>
      <c r="B161" s="331" t="s">
        <v>1140</v>
      </c>
      <c r="C161" s="350" t="s">
        <v>383</v>
      </c>
      <c r="D161" s="349"/>
      <c r="E161" s="302" t="s">
        <v>207</v>
      </c>
      <c r="F161" s="302" t="s">
        <v>208</v>
      </c>
      <c r="G161" s="303">
        <v>44631</v>
      </c>
      <c r="H161" s="303">
        <v>45362</v>
      </c>
      <c r="I161" s="309" t="s">
        <v>1192</v>
      </c>
      <c r="J161" s="310">
        <v>100000</v>
      </c>
      <c r="K161" s="310">
        <v>100000</v>
      </c>
      <c r="L161" s="310">
        <v>100180.24</v>
      </c>
      <c r="M161" s="310">
        <v>100000</v>
      </c>
      <c r="N161" s="306">
        <v>3.3000000000000002E-2</v>
      </c>
      <c r="O161" s="306">
        <v>2.5999999999999999E-3</v>
      </c>
      <c r="P161" s="307">
        <v>0.1</v>
      </c>
      <c r="Q161" s="306">
        <v>3.4000000000000002E-2</v>
      </c>
      <c r="R161" s="308"/>
      <c r="T161" s="360"/>
    </row>
    <row r="162" spans="1:20" s="300" customFormat="1">
      <c r="A162" s="298"/>
      <c r="B162" s="331" t="s">
        <v>1140</v>
      </c>
      <c r="C162" s="350" t="s">
        <v>383</v>
      </c>
      <c r="D162" s="349"/>
      <c r="E162" s="302" t="s">
        <v>207</v>
      </c>
      <c r="F162" s="302" t="s">
        <v>208</v>
      </c>
      <c r="G162" s="303">
        <v>44631</v>
      </c>
      <c r="H162" s="303">
        <v>45362</v>
      </c>
      <c r="I162" s="309" t="s">
        <v>1192</v>
      </c>
      <c r="J162" s="310">
        <v>100000</v>
      </c>
      <c r="K162" s="310">
        <v>100000</v>
      </c>
      <c r="L162" s="310">
        <v>100180.24</v>
      </c>
      <c r="M162" s="310">
        <v>100000</v>
      </c>
      <c r="N162" s="306">
        <v>3.3000000000000002E-2</v>
      </c>
      <c r="O162" s="306">
        <v>2.5999999999999999E-3</v>
      </c>
      <c r="P162" s="307">
        <v>0.1</v>
      </c>
      <c r="Q162" s="306">
        <v>3.6700000000000003E-2</v>
      </c>
      <c r="R162" s="308"/>
      <c r="T162" s="360"/>
    </row>
    <row r="163" spans="1:20" s="300" customFormat="1">
      <c r="A163" s="298"/>
      <c r="B163" s="331" t="s">
        <v>1140</v>
      </c>
      <c r="C163" s="350" t="s">
        <v>383</v>
      </c>
      <c r="D163" s="349"/>
      <c r="E163" s="302" t="s">
        <v>207</v>
      </c>
      <c r="F163" s="302" t="s">
        <v>208</v>
      </c>
      <c r="G163" s="303">
        <v>44117</v>
      </c>
      <c r="H163" s="303">
        <v>44847</v>
      </c>
      <c r="I163" s="309" t="s">
        <v>1192</v>
      </c>
      <c r="J163" s="310">
        <v>50000</v>
      </c>
      <c r="K163" s="310">
        <v>50000</v>
      </c>
      <c r="L163" s="310">
        <v>50442.67</v>
      </c>
      <c r="M163" s="310">
        <v>50000</v>
      </c>
      <c r="N163" s="306">
        <v>3.85E-2</v>
      </c>
      <c r="O163" s="306">
        <v>1.2999999999999999E-3</v>
      </c>
      <c r="P163" s="307">
        <v>0.1</v>
      </c>
      <c r="Q163" s="306">
        <v>3.7999999999999999E-2</v>
      </c>
      <c r="R163" s="308"/>
      <c r="T163" s="360"/>
    </row>
    <row r="164" spans="1:20" s="300" customFormat="1">
      <c r="A164" s="298"/>
      <c r="B164" s="331" t="s">
        <v>1140</v>
      </c>
      <c r="C164" s="350" t="s">
        <v>383</v>
      </c>
      <c r="D164" s="349"/>
      <c r="E164" s="302" t="s">
        <v>207</v>
      </c>
      <c r="F164" s="302" t="s">
        <v>208</v>
      </c>
      <c r="G164" s="303">
        <v>44117</v>
      </c>
      <c r="H164" s="303">
        <v>44847</v>
      </c>
      <c r="I164" s="309" t="s">
        <v>1192</v>
      </c>
      <c r="J164" s="310">
        <v>50000</v>
      </c>
      <c r="K164" s="310">
        <v>50000</v>
      </c>
      <c r="L164" s="310">
        <v>50442.67</v>
      </c>
      <c r="M164" s="310">
        <v>50000</v>
      </c>
      <c r="N164" s="306">
        <v>3.85E-2</v>
      </c>
      <c r="O164" s="306">
        <v>1.2999999999999999E-3</v>
      </c>
      <c r="P164" s="307">
        <v>0.1</v>
      </c>
      <c r="Q164" s="306">
        <v>3.9300000000000002E-2</v>
      </c>
      <c r="R164" s="308"/>
      <c r="T164" s="360"/>
    </row>
    <row r="165" spans="1:20" s="300" customFormat="1">
      <c r="A165" s="298"/>
      <c r="B165" s="331" t="s">
        <v>1140</v>
      </c>
      <c r="C165" s="350" t="s">
        <v>383</v>
      </c>
      <c r="D165" s="349"/>
      <c r="E165" s="302" t="s">
        <v>207</v>
      </c>
      <c r="F165" s="302" t="s">
        <v>208</v>
      </c>
      <c r="G165" s="303">
        <v>44117</v>
      </c>
      <c r="H165" s="303">
        <v>44847</v>
      </c>
      <c r="I165" s="309" t="s">
        <v>1192</v>
      </c>
      <c r="J165" s="310">
        <v>50000</v>
      </c>
      <c r="K165" s="310">
        <v>50000</v>
      </c>
      <c r="L165" s="310">
        <v>50442.67</v>
      </c>
      <c r="M165" s="310">
        <v>50000</v>
      </c>
      <c r="N165" s="306">
        <v>3.85E-2</v>
      </c>
      <c r="O165" s="306">
        <v>1.2999999999999999E-3</v>
      </c>
      <c r="P165" s="307">
        <v>0.1</v>
      </c>
      <c r="Q165" s="306">
        <v>4.0599999999999997E-2</v>
      </c>
      <c r="R165" s="308"/>
      <c r="T165" s="360"/>
    </row>
    <row r="166" spans="1:20" s="300" customFormat="1">
      <c r="A166" s="298"/>
      <c r="B166" s="331" t="s">
        <v>1140</v>
      </c>
      <c r="C166" s="350" t="s">
        <v>383</v>
      </c>
      <c r="D166" s="349"/>
      <c r="E166" s="302" t="s">
        <v>207</v>
      </c>
      <c r="F166" s="302" t="s">
        <v>208</v>
      </c>
      <c r="G166" s="303">
        <v>44117</v>
      </c>
      <c r="H166" s="303">
        <v>44847</v>
      </c>
      <c r="I166" s="309" t="s">
        <v>1192</v>
      </c>
      <c r="J166" s="310">
        <v>50000</v>
      </c>
      <c r="K166" s="310">
        <v>50000</v>
      </c>
      <c r="L166" s="310">
        <v>50442.67</v>
      </c>
      <c r="M166" s="310">
        <v>50000</v>
      </c>
      <c r="N166" s="306">
        <v>3.85E-2</v>
      </c>
      <c r="O166" s="306">
        <v>1.2999999999999999E-3</v>
      </c>
      <c r="P166" s="307">
        <v>0.1</v>
      </c>
      <c r="Q166" s="306">
        <v>4.19E-2</v>
      </c>
      <c r="R166" s="308"/>
      <c r="T166" s="360"/>
    </row>
    <row r="167" spans="1:20" s="300" customFormat="1">
      <c r="A167" s="298"/>
      <c r="B167" s="331" t="s">
        <v>1140</v>
      </c>
      <c r="C167" s="350" t="s">
        <v>383</v>
      </c>
      <c r="D167" s="349"/>
      <c r="E167" s="302" t="s">
        <v>207</v>
      </c>
      <c r="F167" s="302" t="s">
        <v>208</v>
      </c>
      <c r="G167" s="303">
        <v>44117</v>
      </c>
      <c r="H167" s="303">
        <v>44847</v>
      </c>
      <c r="I167" s="309" t="s">
        <v>1192</v>
      </c>
      <c r="J167" s="310">
        <v>100000</v>
      </c>
      <c r="K167" s="310">
        <v>100000</v>
      </c>
      <c r="L167" s="310">
        <v>100885.35</v>
      </c>
      <c r="M167" s="310">
        <v>100000</v>
      </c>
      <c r="N167" s="306">
        <v>3.85E-2</v>
      </c>
      <c r="O167" s="306">
        <v>2.5999999999999999E-3</v>
      </c>
      <c r="P167" s="307">
        <v>0.1</v>
      </c>
      <c r="Q167" s="306">
        <v>4.4499999999999998E-2</v>
      </c>
      <c r="R167" s="308"/>
      <c r="T167" s="360"/>
    </row>
    <row r="168" spans="1:20" s="300" customFormat="1">
      <c r="A168" s="298"/>
      <c r="B168" s="331" t="s">
        <v>1140</v>
      </c>
      <c r="C168" s="350" t="s">
        <v>383</v>
      </c>
      <c r="D168" s="349"/>
      <c r="E168" s="302" t="s">
        <v>207</v>
      </c>
      <c r="F168" s="302" t="s">
        <v>208</v>
      </c>
      <c r="G168" s="303">
        <v>44117</v>
      </c>
      <c r="H168" s="303">
        <v>44847</v>
      </c>
      <c r="I168" s="309" t="s">
        <v>1192</v>
      </c>
      <c r="J168" s="310">
        <v>100000</v>
      </c>
      <c r="K168" s="310">
        <v>100000</v>
      </c>
      <c r="L168" s="310">
        <v>100885.35</v>
      </c>
      <c r="M168" s="310">
        <v>100000</v>
      </c>
      <c r="N168" s="306">
        <v>3.85E-2</v>
      </c>
      <c r="O168" s="306">
        <v>2.5999999999999999E-3</v>
      </c>
      <c r="P168" s="307">
        <v>0.1</v>
      </c>
      <c r="Q168" s="306">
        <v>4.7199999999999999E-2</v>
      </c>
      <c r="R168" s="308"/>
      <c r="T168" s="360"/>
    </row>
    <row r="169" spans="1:20" s="300" customFormat="1">
      <c r="A169" s="298"/>
      <c r="B169" s="331" t="s">
        <v>1140</v>
      </c>
      <c r="C169" s="350" t="s">
        <v>383</v>
      </c>
      <c r="D169" s="349"/>
      <c r="E169" s="302" t="s">
        <v>207</v>
      </c>
      <c r="F169" s="302" t="s">
        <v>208</v>
      </c>
      <c r="G169" s="303">
        <v>44119</v>
      </c>
      <c r="H169" s="303">
        <v>44851</v>
      </c>
      <c r="I169" s="309" t="s">
        <v>1192</v>
      </c>
      <c r="J169" s="310">
        <v>50000</v>
      </c>
      <c r="K169" s="310">
        <v>50000</v>
      </c>
      <c r="L169" s="310">
        <v>50421.5</v>
      </c>
      <c r="M169" s="310">
        <v>50000</v>
      </c>
      <c r="N169" s="306">
        <v>3.85E-2</v>
      </c>
      <c r="O169" s="306">
        <v>1.2999999999999999E-3</v>
      </c>
      <c r="P169" s="307">
        <v>0.1</v>
      </c>
      <c r="Q169" s="306">
        <v>4.8500000000000001E-2</v>
      </c>
      <c r="R169" s="308"/>
      <c r="T169" s="360"/>
    </row>
    <row r="170" spans="1:20" s="300" customFormat="1">
      <c r="A170" s="298"/>
      <c r="B170" s="331" t="s">
        <v>1140</v>
      </c>
      <c r="C170" s="350" t="s">
        <v>383</v>
      </c>
      <c r="D170" s="349"/>
      <c r="E170" s="302" t="s">
        <v>207</v>
      </c>
      <c r="F170" s="302" t="s">
        <v>208</v>
      </c>
      <c r="G170" s="303">
        <v>44119</v>
      </c>
      <c r="H170" s="303">
        <v>44851</v>
      </c>
      <c r="I170" s="309" t="s">
        <v>1192</v>
      </c>
      <c r="J170" s="310">
        <v>50000</v>
      </c>
      <c r="K170" s="310">
        <v>50000</v>
      </c>
      <c r="L170" s="310">
        <v>50421.5</v>
      </c>
      <c r="M170" s="310">
        <v>50000</v>
      </c>
      <c r="N170" s="306">
        <v>3.85E-2</v>
      </c>
      <c r="O170" s="306">
        <v>1.2999999999999999E-3</v>
      </c>
      <c r="P170" s="307">
        <v>0.1</v>
      </c>
      <c r="Q170" s="306">
        <v>4.9799999999999997E-2</v>
      </c>
      <c r="R170" s="308"/>
      <c r="T170" s="360"/>
    </row>
    <row r="171" spans="1:20" s="300" customFormat="1">
      <c r="A171" s="298"/>
      <c r="B171" s="331" t="s">
        <v>1140</v>
      </c>
      <c r="C171" s="350" t="s">
        <v>383</v>
      </c>
      <c r="D171" s="349"/>
      <c r="E171" s="302" t="s">
        <v>207</v>
      </c>
      <c r="F171" s="302" t="s">
        <v>208</v>
      </c>
      <c r="G171" s="303">
        <v>44119</v>
      </c>
      <c r="H171" s="303">
        <v>44851</v>
      </c>
      <c r="I171" s="309" t="s">
        <v>1192</v>
      </c>
      <c r="J171" s="310">
        <v>50000</v>
      </c>
      <c r="K171" s="310">
        <v>50000</v>
      </c>
      <c r="L171" s="310">
        <v>50421.5</v>
      </c>
      <c r="M171" s="310">
        <v>50000</v>
      </c>
      <c r="N171" s="306">
        <v>3.85E-2</v>
      </c>
      <c r="O171" s="306">
        <v>1.2999999999999999E-3</v>
      </c>
      <c r="P171" s="307">
        <v>0.1</v>
      </c>
      <c r="Q171" s="306">
        <v>5.11E-2</v>
      </c>
      <c r="R171" s="308"/>
      <c r="T171" s="360"/>
    </row>
    <row r="172" spans="1:20" s="300" customFormat="1">
      <c r="A172" s="298"/>
      <c r="B172" s="331" t="s">
        <v>1140</v>
      </c>
      <c r="C172" s="350" t="s">
        <v>383</v>
      </c>
      <c r="D172" s="349"/>
      <c r="E172" s="302" t="s">
        <v>207</v>
      </c>
      <c r="F172" s="302" t="s">
        <v>208</v>
      </c>
      <c r="G172" s="303">
        <v>44125</v>
      </c>
      <c r="H172" s="303">
        <v>44676</v>
      </c>
      <c r="I172" s="309" t="s">
        <v>1192</v>
      </c>
      <c r="J172" s="310">
        <v>50000</v>
      </c>
      <c r="K172" s="310">
        <v>50000</v>
      </c>
      <c r="L172" s="310">
        <v>50363.9</v>
      </c>
      <c r="M172" s="310">
        <v>50000</v>
      </c>
      <c r="N172" s="306">
        <v>3.5000000000000003E-2</v>
      </c>
      <c r="O172" s="306">
        <v>1.2999999999999999E-3</v>
      </c>
      <c r="P172" s="307">
        <v>0.1</v>
      </c>
      <c r="Q172" s="306">
        <v>5.2400000000000002E-2</v>
      </c>
      <c r="R172" s="308"/>
      <c r="T172" s="360"/>
    </row>
    <row r="173" spans="1:20" s="300" customFormat="1">
      <c r="A173" s="298"/>
      <c r="B173" s="331" t="s">
        <v>1140</v>
      </c>
      <c r="C173" s="350" t="s">
        <v>383</v>
      </c>
      <c r="D173" s="349"/>
      <c r="E173" s="302" t="s">
        <v>207</v>
      </c>
      <c r="F173" s="302" t="s">
        <v>208</v>
      </c>
      <c r="G173" s="303">
        <v>44125</v>
      </c>
      <c r="H173" s="303">
        <v>44676</v>
      </c>
      <c r="I173" s="309" t="s">
        <v>1192</v>
      </c>
      <c r="J173" s="310">
        <v>50000</v>
      </c>
      <c r="K173" s="310">
        <v>50000</v>
      </c>
      <c r="L173" s="310">
        <v>50363.9</v>
      </c>
      <c r="M173" s="310">
        <v>50000</v>
      </c>
      <c r="N173" s="306">
        <v>3.5000000000000003E-2</v>
      </c>
      <c r="O173" s="306">
        <v>1.2999999999999999E-3</v>
      </c>
      <c r="P173" s="307">
        <v>0.1</v>
      </c>
      <c r="Q173" s="306">
        <v>5.3699999999999998E-2</v>
      </c>
      <c r="R173" s="308"/>
      <c r="T173" s="360"/>
    </row>
    <row r="174" spans="1:20" s="300" customFormat="1">
      <c r="A174" s="298"/>
      <c r="B174" s="331" t="s">
        <v>1140</v>
      </c>
      <c r="C174" s="350" t="s">
        <v>383</v>
      </c>
      <c r="D174" s="349"/>
      <c r="E174" s="302" t="s">
        <v>207</v>
      </c>
      <c r="F174" s="302" t="s">
        <v>208</v>
      </c>
      <c r="G174" s="303">
        <v>44125</v>
      </c>
      <c r="H174" s="303">
        <v>44676</v>
      </c>
      <c r="I174" s="309" t="s">
        <v>1192</v>
      </c>
      <c r="J174" s="310">
        <v>50000</v>
      </c>
      <c r="K174" s="310">
        <v>50000</v>
      </c>
      <c r="L174" s="310">
        <v>50363.9</v>
      </c>
      <c r="M174" s="310">
        <v>50000</v>
      </c>
      <c r="N174" s="306">
        <v>3.5000000000000003E-2</v>
      </c>
      <c r="O174" s="306">
        <v>1.2999999999999999E-3</v>
      </c>
      <c r="P174" s="307">
        <v>0.1</v>
      </c>
      <c r="Q174" s="306">
        <v>5.5100000000000003E-2</v>
      </c>
      <c r="R174" s="308"/>
      <c r="T174" s="360"/>
    </row>
    <row r="175" spans="1:20" s="300" customFormat="1">
      <c r="A175" s="298"/>
      <c r="B175" s="331" t="s">
        <v>1140</v>
      </c>
      <c r="C175" s="350" t="s">
        <v>383</v>
      </c>
      <c r="D175" s="349"/>
      <c r="E175" s="302" t="s">
        <v>207</v>
      </c>
      <c r="F175" s="302" t="s">
        <v>208</v>
      </c>
      <c r="G175" s="303">
        <v>44215</v>
      </c>
      <c r="H175" s="303">
        <v>45310</v>
      </c>
      <c r="I175" s="309" t="s">
        <v>1192</v>
      </c>
      <c r="J175" s="310">
        <v>50000</v>
      </c>
      <c r="K175" s="310">
        <v>50351.01</v>
      </c>
      <c r="L175" s="310">
        <v>50579.35</v>
      </c>
      <c r="M175" s="310">
        <v>50000</v>
      </c>
      <c r="N175" s="306">
        <v>3.5000000000000003E-2</v>
      </c>
      <c r="O175" s="306">
        <v>1.2999999999999999E-3</v>
      </c>
      <c r="P175" s="307">
        <v>0.1</v>
      </c>
      <c r="Q175" s="306">
        <v>5.6399999999999999E-2</v>
      </c>
      <c r="R175" s="308"/>
      <c r="T175" s="360"/>
    </row>
    <row r="176" spans="1:20" s="300" customFormat="1">
      <c r="A176" s="298"/>
      <c r="B176" s="331" t="s">
        <v>1140</v>
      </c>
      <c r="C176" s="350" t="s">
        <v>383</v>
      </c>
      <c r="D176" s="349"/>
      <c r="E176" s="302" t="s">
        <v>207</v>
      </c>
      <c r="F176" s="302" t="s">
        <v>208</v>
      </c>
      <c r="G176" s="303">
        <v>44215</v>
      </c>
      <c r="H176" s="303">
        <v>45310</v>
      </c>
      <c r="I176" s="309" t="s">
        <v>1192</v>
      </c>
      <c r="J176" s="310">
        <v>50000</v>
      </c>
      <c r="K176" s="310">
        <v>50351.01</v>
      </c>
      <c r="L176" s="310">
        <v>50579.35</v>
      </c>
      <c r="M176" s="310">
        <v>50000</v>
      </c>
      <c r="N176" s="306">
        <v>3.5000000000000003E-2</v>
      </c>
      <c r="O176" s="306">
        <v>1.2999999999999999E-3</v>
      </c>
      <c r="P176" s="307">
        <v>0.1</v>
      </c>
      <c r="Q176" s="306">
        <v>5.7700000000000001E-2</v>
      </c>
      <c r="R176" s="308"/>
      <c r="T176" s="360"/>
    </row>
    <row r="177" spans="1:20" s="300" customFormat="1">
      <c r="A177" s="298"/>
      <c r="B177" s="331" t="s">
        <v>1140</v>
      </c>
      <c r="C177" s="350" t="s">
        <v>383</v>
      </c>
      <c r="D177" s="349"/>
      <c r="E177" s="302" t="s">
        <v>207</v>
      </c>
      <c r="F177" s="302" t="s">
        <v>208</v>
      </c>
      <c r="G177" s="303">
        <v>44215</v>
      </c>
      <c r="H177" s="303">
        <v>45310</v>
      </c>
      <c r="I177" s="309" t="s">
        <v>1192</v>
      </c>
      <c r="J177" s="310">
        <v>50000</v>
      </c>
      <c r="K177" s="310">
        <v>50351.01</v>
      </c>
      <c r="L177" s="310">
        <v>50579.35</v>
      </c>
      <c r="M177" s="310">
        <v>50000</v>
      </c>
      <c r="N177" s="306">
        <v>3.5000000000000003E-2</v>
      </c>
      <c r="O177" s="306">
        <v>1.2999999999999999E-3</v>
      </c>
      <c r="P177" s="307">
        <v>0.1</v>
      </c>
      <c r="Q177" s="306">
        <v>5.8999999999999997E-2</v>
      </c>
      <c r="R177" s="308"/>
      <c r="T177" s="360"/>
    </row>
    <row r="178" spans="1:20" s="300" customFormat="1">
      <c r="A178" s="298"/>
      <c r="B178" s="331" t="s">
        <v>1140</v>
      </c>
      <c r="C178" s="350" t="s">
        <v>383</v>
      </c>
      <c r="D178" s="349"/>
      <c r="E178" s="302" t="s">
        <v>207</v>
      </c>
      <c r="F178" s="302" t="s">
        <v>208</v>
      </c>
      <c r="G178" s="303">
        <v>44215</v>
      </c>
      <c r="H178" s="303">
        <v>45310</v>
      </c>
      <c r="I178" s="309" t="s">
        <v>1192</v>
      </c>
      <c r="J178" s="310">
        <v>50000</v>
      </c>
      <c r="K178" s="310">
        <v>50351.01</v>
      </c>
      <c r="L178" s="310">
        <v>50579.35</v>
      </c>
      <c r="M178" s="310">
        <v>50000</v>
      </c>
      <c r="N178" s="306">
        <v>3.5000000000000003E-2</v>
      </c>
      <c r="O178" s="306">
        <v>1.2999999999999999E-3</v>
      </c>
      <c r="P178" s="307">
        <v>0.1</v>
      </c>
      <c r="Q178" s="306">
        <v>6.0299999999999999E-2</v>
      </c>
      <c r="R178" s="308"/>
      <c r="T178" s="360"/>
    </row>
    <row r="179" spans="1:20" s="300" customFormat="1">
      <c r="A179" s="298"/>
      <c r="B179" s="331" t="s">
        <v>1140</v>
      </c>
      <c r="C179" s="350" t="s">
        <v>383</v>
      </c>
      <c r="D179" s="349"/>
      <c r="E179" s="302" t="s">
        <v>207</v>
      </c>
      <c r="F179" s="302" t="s">
        <v>208</v>
      </c>
      <c r="G179" s="303">
        <v>44215</v>
      </c>
      <c r="H179" s="303">
        <v>45310</v>
      </c>
      <c r="I179" s="309" t="s">
        <v>1192</v>
      </c>
      <c r="J179" s="310">
        <v>50000</v>
      </c>
      <c r="K179" s="310">
        <v>50351.01</v>
      </c>
      <c r="L179" s="310">
        <v>50579.35</v>
      </c>
      <c r="M179" s="310">
        <v>50000</v>
      </c>
      <c r="N179" s="306">
        <v>3.5000000000000003E-2</v>
      </c>
      <c r="O179" s="306">
        <v>1.2999999999999999E-3</v>
      </c>
      <c r="P179" s="307">
        <v>0.1</v>
      </c>
      <c r="Q179" s="306">
        <v>6.1600000000000002E-2</v>
      </c>
      <c r="R179" s="308"/>
      <c r="T179" s="360"/>
    </row>
    <row r="180" spans="1:20" s="300" customFormat="1">
      <c r="A180" s="298"/>
      <c r="B180" s="331" t="s">
        <v>1140</v>
      </c>
      <c r="C180" s="350" t="s">
        <v>383</v>
      </c>
      <c r="D180" s="349"/>
      <c r="E180" s="302" t="s">
        <v>207</v>
      </c>
      <c r="F180" s="302" t="s">
        <v>208</v>
      </c>
      <c r="G180" s="303">
        <v>44215</v>
      </c>
      <c r="H180" s="303">
        <v>45310</v>
      </c>
      <c r="I180" s="309" t="s">
        <v>1192</v>
      </c>
      <c r="J180" s="310">
        <v>50000</v>
      </c>
      <c r="K180" s="310">
        <v>50351.01</v>
      </c>
      <c r="L180" s="310">
        <v>50579.35</v>
      </c>
      <c r="M180" s="310">
        <v>50000</v>
      </c>
      <c r="N180" s="306">
        <v>3.5000000000000003E-2</v>
      </c>
      <c r="O180" s="306">
        <v>1.2999999999999999E-3</v>
      </c>
      <c r="P180" s="307">
        <v>0.1</v>
      </c>
      <c r="Q180" s="306">
        <v>6.3E-2</v>
      </c>
      <c r="R180" s="308"/>
      <c r="T180" s="360"/>
    </row>
    <row r="181" spans="1:20" s="300" customFormat="1">
      <c r="A181" s="298"/>
      <c r="B181" s="331" t="s">
        <v>1140</v>
      </c>
      <c r="C181" s="350" t="s">
        <v>383</v>
      </c>
      <c r="D181" s="349"/>
      <c r="E181" s="302" t="s">
        <v>207</v>
      </c>
      <c r="F181" s="302" t="s">
        <v>208</v>
      </c>
      <c r="G181" s="303">
        <v>44215</v>
      </c>
      <c r="H181" s="303">
        <v>45310</v>
      </c>
      <c r="I181" s="309" t="s">
        <v>1192</v>
      </c>
      <c r="J181" s="310">
        <v>25000</v>
      </c>
      <c r="K181" s="310">
        <v>25175.5</v>
      </c>
      <c r="L181" s="310">
        <v>25289.67</v>
      </c>
      <c r="M181" s="310">
        <v>25000</v>
      </c>
      <c r="N181" s="306">
        <v>3.5000000000000003E-2</v>
      </c>
      <c r="O181" s="306">
        <v>6.9999999999999999E-4</v>
      </c>
      <c r="P181" s="307">
        <v>0.1</v>
      </c>
      <c r="Q181" s="306">
        <v>6.3600000000000004E-2</v>
      </c>
      <c r="R181" s="308"/>
      <c r="T181" s="360"/>
    </row>
    <row r="182" spans="1:20" s="300" customFormat="1">
      <c r="A182" s="298"/>
      <c r="B182" s="331" t="s">
        <v>1140</v>
      </c>
      <c r="C182" s="350" t="s">
        <v>383</v>
      </c>
      <c r="D182" s="349"/>
      <c r="E182" s="302" t="s">
        <v>207</v>
      </c>
      <c r="F182" s="302" t="s">
        <v>208</v>
      </c>
      <c r="G182" s="303">
        <v>44215</v>
      </c>
      <c r="H182" s="303">
        <v>45310</v>
      </c>
      <c r="I182" s="309" t="s">
        <v>1192</v>
      </c>
      <c r="J182" s="310">
        <v>25000</v>
      </c>
      <c r="K182" s="310">
        <v>25175.5</v>
      </c>
      <c r="L182" s="310">
        <v>25289.67</v>
      </c>
      <c r="M182" s="310">
        <v>25000</v>
      </c>
      <c r="N182" s="306">
        <v>3.5000000000000003E-2</v>
      </c>
      <c r="O182" s="306">
        <v>6.9999999999999999E-4</v>
      </c>
      <c r="P182" s="307">
        <v>0.1</v>
      </c>
      <c r="Q182" s="306">
        <v>6.4299999999999996E-2</v>
      </c>
      <c r="R182" s="308"/>
      <c r="T182" s="360"/>
    </row>
    <row r="183" spans="1:20" s="300" customFormat="1">
      <c r="A183" s="298"/>
      <c r="B183" s="331" t="s">
        <v>1140</v>
      </c>
      <c r="C183" s="350" t="s">
        <v>383</v>
      </c>
      <c r="D183" s="349"/>
      <c r="E183" s="302" t="s">
        <v>207</v>
      </c>
      <c r="F183" s="302" t="s">
        <v>208</v>
      </c>
      <c r="G183" s="303">
        <v>44215</v>
      </c>
      <c r="H183" s="303">
        <v>45310</v>
      </c>
      <c r="I183" s="309" t="s">
        <v>1192</v>
      </c>
      <c r="J183" s="310">
        <v>25000</v>
      </c>
      <c r="K183" s="310">
        <v>25175.5</v>
      </c>
      <c r="L183" s="310">
        <v>25289.67</v>
      </c>
      <c r="M183" s="310">
        <v>25000</v>
      </c>
      <c r="N183" s="306">
        <v>3.5000000000000003E-2</v>
      </c>
      <c r="O183" s="306">
        <v>6.9999999999999999E-4</v>
      </c>
      <c r="P183" s="307">
        <v>0.1</v>
      </c>
      <c r="Q183" s="306">
        <v>6.4899999999999999E-2</v>
      </c>
      <c r="R183" s="308"/>
      <c r="T183" s="360"/>
    </row>
    <row r="184" spans="1:20" s="300" customFormat="1">
      <c r="A184" s="298"/>
      <c r="B184" s="331" t="s">
        <v>1140</v>
      </c>
      <c r="C184" s="350" t="s">
        <v>383</v>
      </c>
      <c r="D184" s="349"/>
      <c r="E184" s="302" t="s">
        <v>207</v>
      </c>
      <c r="F184" s="302" t="s">
        <v>208</v>
      </c>
      <c r="G184" s="303">
        <v>44215</v>
      </c>
      <c r="H184" s="303">
        <v>45310</v>
      </c>
      <c r="I184" s="309" t="s">
        <v>1192</v>
      </c>
      <c r="J184" s="310">
        <v>25000</v>
      </c>
      <c r="K184" s="310">
        <v>25175.5</v>
      </c>
      <c r="L184" s="310">
        <v>25289.67</v>
      </c>
      <c r="M184" s="310">
        <v>25000</v>
      </c>
      <c r="N184" s="306">
        <v>3.5000000000000003E-2</v>
      </c>
      <c r="O184" s="306">
        <v>6.9999999999999999E-4</v>
      </c>
      <c r="P184" s="307">
        <v>0.1</v>
      </c>
      <c r="Q184" s="306">
        <v>6.5600000000000006E-2</v>
      </c>
      <c r="R184" s="308"/>
      <c r="T184" s="360"/>
    </row>
    <row r="185" spans="1:20" s="300" customFormat="1">
      <c r="A185" s="298"/>
      <c r="B185" s="331" t="s">
        <v>1140</v>
      </c>
      <c r="C185" s="350" t="s">
        <v>383</v>
      </c>
      <c r="D185" s="349"/>
      <c r="E185" s="302" t="s">
        <v>207</v>
      </c>
      <c r="F185" s="302" t="s">
        <v>208</v>
      </c>
      <c r="G185" s="303">
        <v>44215</v>
      </c>
      <c r="H185" s="303">
        <v>45310</v>
      </c>
      <c r="I185" s="309" t="s">
        <v>1192</v>
      </c>
      <c r="J185" s="310">
        <v>25000</v>
      </c>
      <c r="K185" s="310">
        <v>25175.5</v>
      </c>
      <c r="L185" s="310">
        <v>25289.67</v>
      </c>
      <c r="M185" s="310">
        <v>25000</v>
      </c>
      <c r="N185" s="306">
        <v>3.5000000000000003E-2</v>
      </c>
      <c r="O185" s="306">
        <v>6.9999999999999999E-4</v>
      </c>
      <c r="P185" s="307">
        <v>0.1</v>
      </c>
      <c r="Q185" s="306">
        <v>6.6299999999999998E-2</v>
      </c>
      <c r="R185" s="308"/>
      <c r="T185" s="360"/>
    </row>
    <row r="186" spans="1:20" s="300" customFormat="1">
      <c r="A186" s="298"/>
      <c r="B186" s="331" t="s">
        <v>1140</v>
      </c>
      <c r="C186" s="350" t="s">
        <v>383</v>
      </c>
      <c r="D186" s="349"/>
      <c r="E186" s="302" t="s">
        <v>207</v>
      </c>
      <c r="F186" s="302" t="s">
        <v>208</v>
      </c>
      <c r="G186" s="303">
        <v>44215</v>
      </c>
      <c r="H186" s="303">
        <v>45310</v>
      </c>
      <c r="I186" s="309" t="s">
        <v>1192</v>
      </c>
      <c r="J186" s="310">
        <v>25000</v>
      </c>
      <c r="K186" s="310">
        <v>25175.5</v>
      </c>
      <c r="L186" s="310">
        <v>25289.67</v>
      </c>
      <c r="M186" s="310">
        <v>25000</v>
      </c>
      <c r="N186" s="306">
        <v>3.5000000000000003E-2</v>
      </c>
      <c r="O186" s="306">
        <v>6.9999999999999999E-4</v>
      </c>
      <c r="P186" s="307">
        <v>0.1</v>
      </c>
      <c r="Q186" s="306">
        <v>6.6900000000000001E-2</v>
      </c>
      <c r="R186" s="308"/>
      <c r="T186" s="360"/>
    </row>
    <row r="187" spans="1:20" s="300" customFormat="1">
      <c r="A187" s="298"/>
      <c r="B187" s="331" t="s">
        <v>1140</v>
      </c>
      <c r="C187" s="350" t="s">
        <v>383</v>
      </c>
      <c r="D187" s="349"/>
      <c r="E187" s="302" t="s">
        <v>207</v>
      </c>
      <c r="F187" s="302" t="s">
        <v>208</v>
      </c>
      <c r="G187" s="303">
        <v>44215</v>
      </c>
      <c r="H187" s="303">
        <v>45310</v>
      </c>
      <c r="I187" s="309" t="s">
        <v>1192</v>
      </c>
      <c r="J187" s="310">
        <v>25000</v>
      </c>
      <c r="K187" s="310">
        <v>25175.5</v>
      </c>
      <c r="L187" s="310">
        <v>25289.67</v>
      </c>
      <c r="M187" s="310">
        <v>25000</v>
      </c>
      <c r="N187" s="306">
        <v>3.5000000000000003E-2</v>
      </c>
      <c r="O187" s="306">
        <v>6.9999999999999999E-4</v>
      </c>
      <c r="P187" s="307">
        <v>0.1</v>
      </c>
      <c r="Q187" s="306">
        <v>6.7599999999999993E-2</v>
      </c>
      <c r="R187" s="308"/>
      <c r="T187" s="360"/>
    </row>
    <row r="188" spans="1:20" s="300" customFormat="1">
      <c r="A188" s="298"/>
      <c r="B188" s="331" t="s">
        <v>1140</v>
      </c>
      <c r="C188" s="350" t="s">
        <v>383</v>
      </c>
      <c r="D188" s="349"/>
      <c r="E188" s="302" t="s">
        <v>207</v>
      </c>
      <c r="F188" s="302" t="s">
        <v>208</v>
      </c>
      <c r="G188" s="303">
        <v>44215</v>
      </c>
      <c r="H188" s="303">
        <v>45310</v>
      </c>
      <c r="I188" s="309" t="s">
        <v>1192</v>
      </c>
      <c r="J188" s="310">
        <v>25000</v>
      </c>
      <c r="K188" s="310">
        <v>25175.5</v>
      </c>
      <c r="L188" s="310">
        <v>25289.67</v>
      </c>
      <c r="M188" s="310">
        <v>25000</v>
      </c>
      <c r="N188" s="306">
        <v>3.5000000000000003E-2</v>
      </c>
      <c r="O188" s="306">
        <v>6.9999999999999999E-4</v>
      </c>
      <c r="P188" s="307">
        <v>0.1</v>
      </c>
      <c r="Q188" s="306">
        <v>6.8199999999999997E-2</v>
      </c>
      <c r="R188" s="308"/>
      <c r="T188" s="360"/>
    </row>
    <row r="189" spans="1:20" s="300" customFormat="1">
      <c r="A189" s="298"/>
      <c r="B189" s="331" t="s">
        <v>1140</v>
      </c>
      <c r="C189" s="350" t="s">
        <v>1141</v>
      </c>
      <c r="D189" s="349"/>
      <c r="E189" s="302" t="s">
        <v>207</v>
      </c>
      <c r="F189" s="302" t="s">
        <v>208</v>
      </c>
      <c r="G189" s="303">
        <v>44204</v>
      </c>
      <c r="H189" s="303">
        <v>44944</v>
      </c>
      <c r="I189" s="309" t="s">
        <v>1192</v>
      </c>
      <c r="J189" s="310">
        <v>25000</v>
      </c>
      <c r="K189" s="310">
        <v>25240.84</v>
      </c>
      <c r="L189" s="310">
        <v>25377.98</v>
      </c>
      <c r="M189" s="310">
        <v>25000</v>
      </c>
      <c r="N189" s="306">
        <v>4.7E-2</v>
      </c>
      <c r="O189" s="306">
        <v>6.9999999999999999E-4</v>
      </c>
      <c r="P189" s="307">
        <v>0.1</v>
      </c>
      <c r="Q189" s="306">
        <v>6.9999999999999999E-4</v>
      </c>
      <c r="R189" s="308"/>
      <c r="T189" s="360"/>
    </row>
    <row r="190" spans="1:20" s="300" customFormat="1">
      <c r="A190" s="298"/>
      <c r="B190" s="331" t="s">
        <v>1140</v>
      </c>
      <c r="C190" s="350" t="s">
        <v>1141</v>
      </c>
      <c r="D190" s="349"/>
      <c r="E190" s="302" t="s">
        <v>207</v>
      </c>
      <c r="F190" s="302" t="s">
        <v>208</v>
      </c>
      <c r="G190" s="303">
        <v>44204</v>
      </c>
      <c r="H190" s="303">
        <v>44944</v>
      </c>
      <c r="I190" s="309" t="s">
        <v>1192</v>
      </c>
      <c r="J190" s="310">
        <v>25000</v>
      </c>
      <c r="K190" s="310">
        <v>25240.84</v>
      </c>
      <c r="L190" s="310">
        <v>25377.98</v>
      </c>
      <c r="M190" s="310">
        <v>25000</v>
      </c>
      <c r="N190" s="306">
        <v>4.7E-2</v>
      </c>
      <c r="O190" s="306">
        <v>6.9999999999999999E-4</v>
      </c>
      <c r="P190" s="307">
        <v>0.1</v>
      </c>
      <c r="Q190" s="306">
        <v>1.2999999999999999E-3</v>
      </c>
      <c r="R190" s="308"/>
      <c r="T190" s="360"/>
    </row>
    <row r="191" spans="1:20" s="300" customFormat="1">
      <c r="A191" s="298"/>
      <c r="B191" s="331" t="s">
        <v>1140</v>
      </c>
      <c r="C191" s="350" t="s">
        <v>1141</v>
      </c>
      <c r="D191" s="349"/>
      <c r="E191" s="302" t="s">
        <v>207</v>
      </c>
      <c r="F191" s="302" t="s">
        <v>208</v>
      </c>
      <c r="G191" s="303">
        <v>44204</v>
      </c>
      <c r="H191" s="303">
        <v>44944</v>
      </c>
      <c r="I191" s="309" t="s">
        <v>1192</v>
      </c>
      <c r="J191" s="310">
        <v>25000</v>
      </c>
      <c r="K191" s="310">
        <v>25240.84</v>
      </c>
      <c r="L191" s="310">
        <v>25377.98</v>
      </c>
      <c r="M191" s="310">
        <v>25000</v>
      </c>
      <c r="N191" s="306">
        <v>4.7E-2</v>
      </c>
      <c r="O191" s="306">
        <v>6.9999999999999999E-4</v>
      </c>
      <c r="P191" s="307">
        <v>0.1</v>
      </c>
      <c r="Q191" s="306">
        <v>2E-3</v>
      </c>
      <c r="R191" s="308"/>
      <c r="T191" s="360"/>
    </row>
    <row r="192" spans="1:20" s="300" customFormat="1">
      <c r="A192" s="298"/>
      <c r="B192" s="331" t="s">
        <v>1140</v>
      </c>
      <c r="C192" s="350" t="s">
        <v>1141</v>
      </c>
      <c r="D192" s="349"/>
      <c r="E192" s="302" t="s">
        <v>207</v>
      </c>
      <c r="F192" s="302" t="s">
        <v>208</v>
      </c>
      <c r="G192" s="303">
        <v>44204</v>
      </c>
      <c r="H192" s="303">
        <v>44944</v>
      </c>
      <c r="I192" s="309" t="s">
        <v>1192</v>
      </c>
      <c r="J192" s="310">
        <v>25000</v>
      </c>
      <c r="K192" s="310">
        <v>25240.84</v>
      </c>
      <c r="L192" s="310">
        <v>25377.98</v>
      </c>
      <c r="M192" s="310">
        <v>25000</v>
      </c>
      <c r="N192" s="306">
        <v>4.7E-2</v>
      </c>
      <c r="O192" s="306">
        <v>6.9999999999999999E-4</v>
      </c>
      <c r="P192" s="307">
        <v>0.1</v>
      </c>
      <c r="Q192" s="306">
        <v>2.5999999999999999E-3</v>
      </c>
      <c r="R192" s="308"/>
      <c r="T192" s="360"/>
    </row>
    <row r="193" spans="1:20" s="300" customFormat="1">
      <c r="A193" s="298"/>
      <c r="B193" s="331" t="s">
        <v>1140</v>
      </c>
      <c r="C193" s="350" t="s">
        <v>1141</v>
      </c>
      <c r="D193" s="349"/>
      <c r="E193" s="302" t="s">
        <v>207</v>
      </c>
      <c r="F193" s="302" t="s">
        <v>208</v>
      </c>
      <c r="G193" s="303">
        <v>44204</v>
      </c>
      <c r="H193" s="303">
        <v>44944</v>
      </c>
      <c r="I193" s="309" t="s">
        <v>1192</v>
      </c>
      <c r="J193" s="310">
        <v>25000</v>
      </c>
      <c r="K193" s="310">
        <v>25240.84</v>
      </c>
      <c r="L193" s="310">
        <v>25377.98</v>
      </c>
      <c r="M193" s="310">
        <v>25000</v>
      </c>
      <c r="N193" s="306">
        <v>4.7E-2</v>
      </c>
      <c r="O193" s="306">
        <v>6.9999999999999999E-4</v>
      </c>
      <c r="P193" s="307">
        <v>0.1</v>
      </c>
      <c r="Q193" s="306">
        <v>3.3E-3</v>
      </c>
      <c r="R193" s="308"/>
      <c r="T193" s="360"/>
    </row>
    <row r="194" spans="1:20" s="300" customFormat="1">
      <c r="A194" s="298"/>
      <c r="B194" s="331" t="s">
        <v>1140</v>
      </c>
      <c r="C194" s="350" t="s">
        <v>1141</v>
      </c>
      <c r="D194" s="349"/>
      <c r="E194" s="302" t="s">
        <v>207</v>
      </c>
      <c r="F194" s="302" t="s">
        <v>208</v>
      </c>
      <c r="G194" s="303">
        <v>44204</v>
      </c>
      <c r="H194" s="303">
        <v>44944</v>
      </c>
      <c r="I194" s="309" t="s">
        <v>1192</v>
      </c>
      <c r="J194" s="310">
        <v>25000</v>
      </c>
      <c r="K194" s="310">
        <v>25240.84</v>
      </c>
      <c r="L194" s="310">
        <v>25377.98</v>
      </c>
      <c r="M194" s="310">
        <v>25000</v>
      </c>
      <c r="N194" s="306">
        <v>4.7E-2</v>
      </c>
      <c r="O194" s="306">
        <v>6.9999999999999999E-4</v>
      </c>
      <c r="P194" s="307">
        <v>0.1</v>
      </c>
      <c r="Q194" s="306">
        <v>4.0000000000000001E-3</v>
      </c>
      <c r="R194" s="308"/>
      <c r="T194" s="360"/>
    </row>
    <row r="195" spans="1:20" s="300" customFormat="1">
      <c r="A195" s="298"/>
      <c r="B195" s="331" t="s">
        <v>1140</v>
      </c>
      <c r="C195" s="350" t="s">
        <v>1141</v>
      </c>
      <c r="D195" s="349"/>
      <c r="E195" s="302" t="s">
        <v>207</v>
      </c>
      <c r="F195" s="302" t="s">
        <v>208</v>
      </c>
      <c r="G195" s="303">
        <v>44204</v>
      </c>
      <c r="H195" s="303">
        <v>44944</v>
      </c>
      <c r="I195" s="309" t="s">
        <v>1192</v>
      </c>
      <c r="J195" s="310">
        <v>25000</v>
      </c>
      <c r="K195" s="310">
        <v>25240.84</v>
      </c>
      <c r="L195" s="310">
        <v>25377.98</v>
      </c>
      <c r="M195" s="310">
        <v>25000</v>
      </c>
      <c r="N195" s="306">
        <v>4.7E-2</v>
      </c>
      <c r="O195" s="306">
        <v>6.9999999999999999E-4</v>
      </c>
      <c r="P195" s="307">
        <v>0.1</v>
      </c>
      <c r="Q195" s="306">
        <v>4.5999999999999999E-3</v>
      </c>
      <c r="R195" s="308"/>
      <c r="T195" s="360"/>
    </row>
    <row r="196" spans="1:20" s="300" customFormat="1">
      <c r="A196" s="298"/>
      <c r="B196" s="331" t="s">
        <v>1140</v>
      </c>
      <c r="C196" s="350" t="s">
        <v>1141</v>
      </c>
      <c r="D196" s="349"/>
      <c r="E196" s="302" t="s">
        <v>207</v>
      </c>
      <c r="F196" s="302" t="s">
        <v>208</v>
      </c>
      <c r="G196" s="303">
        <v>44204</v>
      </c>
      <c r="H196" s="303">
        <v>44944</v>
      </c>
      <c r="I196" s="309" t="s">
        <v>1192</v>
      </c>
      <c r="J196" s="310">
        <v>25000</v>
      </c>
      <c r="K196" s="310">
        <v>25240.84</v>
      </c>
      <c r="L196" s="310">
        <v>25377.98</v>
      </c>
      <c r="M196" s="310">
        <v>25000</v>
      </c>
      <c r="N196" s="306">
        <v>4.7E-2</v>
      </c>
      <c r="O196" s="306">
        <v>6.9999999999999999E-4</v>
      </c>
      <c r="P196" s="307">
        <v>0.1</v>
      </c>
      <c r="Q196" s="306">
        <v>5.3E-3</v>
      </c>
      <c r="R196" s="308"/>
      <c r="T196" s="360"/>
    </row>
    <row r="197" spans="1:20" s="300" customFormat="1">
      <c r="A197" s="298"/>
      <c r="B197" s="331" t="s">
        <v>1140</v>
      </c>
      <c r="C197" s="350" t="s">
        <v>1141</v>
      </c>
      <c r="D197" s="349"/>
      <c r="E197" s="302" t="s">
        <v>207</v>
      </c>
      <c r="F197" s="302" t="s">
        <v>208</v>
      </c>
      <c r="G197" s="303">
        <v>44204</v>
      </c>
      <c r="H197" s="303">
        <v>44944</v>
      </c>
      <c r="I197" s="309" t="s">
        <v>1192</v>
      </c>
      <c r="J197" s="310">
        <v>25000</v>
      </c>
      <c r="K197" s="310">
        <v>25240.84</v>
      </c>
      <c r="L197" s="310">
        <v>25377.98</v>
      </c>
      <c r="M197" s="310">
        <v>25000</v>
      </c>
      <c r="N197" s="306">
        <v>4.7E-2</v>
      </c>
      <c r="O197" s="306">
        <v>6.9999999999999999E-4</v>
      </c>
      <c r="P197" s="307">
        <v>0.1</v>
      </c>
      <c r="Q197" s="306">
        <v>6.0000000000000001E-3</v>
      </c>
      <c r="R197" s="308"/>
      <c r="T197" s="360"/>
    </row>
    <row r="198" spans="1:20" s="300" customFormat="1">
      <c r="A198" s="298"/>
      <c r="B198" s="331" t="s">
        <v>1140</v>
      </c>
      <c r="C198" s="350" t="s">
        <v>1141</v>
      </c>
      <c r="D198" s="349"/>
      <c r="E198" s="302" t="s">
        <v>207</v>
      </c>
      <c r="F198" s="302" t="s">
        <v>208</v>
      </c>
      <c r="G198" s="303">
        <v>44204</v>
      </c>
      <c r="H198" s="303">
        <v>44944</v>
      </c>
      <c r="I198" s="309" t="s">
        <v>1192</v>
      </c>
      <c r="J198" s="310">
        <v>25000</v>
      </c>
      <c r="K198" s="310">
        <v>25240.84</v>
      </c>
      <c r="L198" s="310">
        <v>25377.98</v>
      </c>
      <c r="M198" s="310">
        <v>25000</v>
      </c>
      <c r="N198" s="306">
        <v>4.7E-2</v>
      </c>
      <c r="O198" s="306">
        <v>6.9999999999999999E-4</v>
      </c>
      <c r="P198" s="307">
        <v>0.1</v>
      </c>
      <c r="Q198" s="306">
        <v>6.6E-3</v>
      </c>
      <c r="R198" s="308"/>
      <c r="T198" s="360"/>
    </row>
    <row r="199" spans="1:20" s="300" customFormat="1">
      <c r="A199" s="298"/>
      <c r="B199" s="331" t="s">
        <v>1140</v>
      </c>
      <c r="C199" s="350" t="s">
        <v>1141</v>
      </c>
      <c r="D199" s="349"/>
      <c r="E199" s="302" t="s">
        <v>207</v>
      </c>
      <c r="F199" s="302" t="s">
        <v>208</v>
      </c>
      <c r="G199" s="303">
        <v>44210</v>
      </c>
      <c r="H199" s="303">
        <v>44950</v>
      </c>
      <c r="I199" s="309" t="s">
        <v>1192</v>
      </c>
      <c r="J199" s="310">
        <v>25000</v>
      </c>
      <c r="K199" s="310">
        <v>25240.81</v>
      </c>
      <c r="L199" s="310">
        <v>25357.32</v>
      </c>
      <c r="M199" s="310">
        <v>25000</v>
      </c>
      <c r="N199" s="306">
        <v>4.7E-2</v>
      </c>
      <c r="O199" s="306">
        <v>6.9999999999999999E-4</v>
      </c>
      <c r="P199" s="307">
        <v>0.1</v>
      </c>
      <c r="Q199" s="306">
        <v>7.3000000000000001E-3</v>
      </c>
      <c r="R199" s="308"/>
      <c r="T199" s="360"/>
    </row>
    <row r="200" spans="1:20" s="300" customFormat="1">
      <c r="A200" s="298"/>
      <c r="B200" s="331" t="s">
        <v>1140</v>
      </c>
      <c r="C200" s="350" t="s">
        <v>1141</v>
      </c>
      <c r="D200" s="349"/>
      <c r="E200" s="302" t="s">
        <v>207</v>
      </c>
      <c r="F200" s="302" t="s">
        <v>208</v>
      </c>
      <c r="G200" s="303">
        <v>44210</v>
      </c>
      <c r="H200" s="303">
        <v>44950</v>
      </c>
      <c r="I200" s="309" t="s">
        <v>1192</v>
      </c>
      <c r="J200" s="310">
        <v>25000</v>
      </c>
      <c r="K200" s="310">
        <v>25240.81</v>
      </c>
      <c r="L200" s="310">
        <v>25357.32</v>
      </c>
      <c r="M200" s="310">
        <v>25000</v>
      </c>
      <c r="N200" s="306">
        <v>4.7E-2</v>
      </c>
      <c r="O200" s="306">
        <v>6.9999999999999999E-4</v>
      </c>
      <c r="P200" s="307">
        <v>0.1</v>
      </c>
      <c r="Q200" s="306">
        <v>7.9000000000000008E-3</v>
      </c>
      <c r="R200" s="308"/>
      <c r="T200" s="360"/>
    </row>
    <row r="201" spans="1:20" s="300" customFormat="1" ht="15" customHeight="1">
      <c r="A201" s="298"/>
      <c r="B201" s="331" t="s">
        <v>1140</v>
      </c>
      <c r="C201" s="350" t="s">
        <v>1141</v>
      </c>
      <c r="D201" s="349"/>
      <c r="E201" s="302" t="s">
        <v>207</v>
      </c>
      <c r="F201" s="302" t="s">
        <v>208</v>
      </c>
      <c r="G201" s="303">
        <v>44210</v>
      </c>
      <c r="H201" s="303">
        <v>44950</v>
      </c>
      <c r="I201" s="302" t="s">
        <v>1192</v>
      </c>
      <c r="J201" s="304">
        <v>25000</v>
      </c>
      <c r="K201" s="304">
        <v>25240.81</v>
      </c>
      <c r="L201" s="304">
        <v>25357.32</v>
      </c>
      <c r="M201" s="304">
        <v>25000</v>
      </c>
      <c r="N201" s="305">
        <v>4.7E-2</v>
      </c>
      <c r="O201" s="306">
        <v>6.9999999999999999E-4</v>
      </c>
      <c r="P201" s="307">
        <v>0.1</v>
      </c>
      <c r="Q201" s="306">
        <v>8.6E-3</v>
      </c>
      <c r="R201" s="308"/>
      <c r="T201" s="360"/>
    </row>
    <row r="202" spans="1:20" s="300" customFormat="1">
      <c r="A202" s="298"/>
      <c r="B202" s="331" t="s">
        <v>1140</v>
      </c>
      <c r="C202" s="350" t="s">
        <v>1141</v>
      </c>
      <c r="D202" s="349"/>
      <c r="E202" s="302" t="s">
        <v>207</v>
      </c>
      <c r="F202" s="302" t="s">
        <v>208</v>
      </c>
      <c r="G202" s="303">
        <v>44210</v>
      </c>
      <c r="H202" s="303">
        <v>44950</v>
      </c>
      <c r="I202" s="309" t="s">
        <v>1192</v>
      </c>
      <c r="J202" s="310">
        <v>25000</v>
      </c>
      <c r="K202" s="310">
        <v>25240.81</v>
      </c>
      <c r="L202" s="310">
        <v>25357.32</v>
      </c>
      <c r="M202" s="310">
        <v>25000</v>
      </c>
      <c r="N202" s="306">
        <v>4.7E-2</v>
      </c>
      <c r="O202" s="306">
        <v>6.9999999999999999E-4</v>
      </c>
      <c r="P202" s="307">
        <v>0.1</v>
      </c>
      <c r="Q202" s="306">
        <v>9.2999999999999992E-3</v>
      </c>
      <c r="R202" s="308"/>
      <c r="T202" s="360"/>
    </row>
    <row r="203" spans="1:20" s="300" customFormat="1">
      <c r="A203" s="298"/>
      <c r="B203" s="331" t="s">
        <v>1140</v>
      </c>
      <c r="C203" s="350" t="s">
        <v>1141</v>
      </c>
      <c r="D203" s="349"/>
      <c r="E203" s="302" t="s">
        <v>207</v>
      </c>
      <c r="F203" s="302" t="s">
        <v>208</v>
      </c>
      <c r="G203" s="303">
        <v>44210</v>
      </c>
      <c r="H203" s="303">
        <v>44950</v>
      </c>
      <c r="I203" s="309" t="s">
        <v>1192</v>
      </c>
      <c r="J203" s="310">
        <v>25000</v>
      </c>
      <c r="K203" s="310">
        <v>25240.81</v>
      </c>
      <c r="L203" s="310">
        <v>25357.32</v>
      </c>
      <c r="M203" s="310">
        <v>25000</v>
      </c>
      <c r="N203" s="306">
        <v>4.7E-2</v>
      </c>
      <c r="O203" s="306">
        <v>6.9999999999999999E-4</v>
      </c>
      <c r="P203" s="307">
        <v>0.1</v>
      </c>
      <c r="Q203" s="306">
        <v>9.9000000000000008E-3</v>
      </c>
      <c r="R203" s="308"/>
      <c r="T203" s="360"/>
    </row>
    <row r="204" spans="1:20" s="300" customFormat="1">
      <c r="A204" s="298"/>
      <c r="B204" s="331" t="s">
        <v>1140</v>
      </c>
      <c r="C204" s="350" t="s">
        <v>1141</v>
      </c>
      <c r="D204" s="349"/>
      <c r="E204" s="302" t="s">
        <v>207</v>
      </c>
      <c r="F204" s="302" t="s">
        <v>208</v>
      </c>
      <c r="G204" s="303">
        <v>44210</v>
      </c>
      <c r="H204" s="303">
        <v>44950</v>
      </c>
      <c r="I204" s="309" t="s">
        <v>1192</v>
      </c>
      <c r="J204" s="310">
        <v>25000</v>
      </c>
      <c r="K204" s="310">
        <v>25240.81</v>
      </c>
      <c r="L204" s="310">
        <v>25357.32</v>
      </c>
      <c r="M204" s="310">
        <v>25000</v>
      </c>
      <c r="N204" s="306">
        <v>4.7E-2</v>
      </c>
      <c r="O204" s="306">
        <v>6.9999999999999999E-4</v>
      </c>
      <c r="P204" s="307">
        <v>0.1</v>
      </c>
      <c r="Q204" s="306">
        <v>1.06E-2</v>
      </c>
      <c r="R204" s="308"/>
      <c r="T204" s="360"/>
    </row>
    <row r="205" spans="1:20" s="300" customFormat="1">
      <c r="A205" s="298"/>
      <c r="B205" s="331" t="s">
        <v>1140</v>
      </c>
      <c r="C205" s="350" t="s">
        <v>1141</v>
      </c>
      <c r="D205" s="349"/>
      <c r="E205" s="302" t="s">
        <v>207</v>
      </c>
      <c r="F205" s="302" t="s">
        <v>208</v>
      </c>
      <c r="G205" s="303">
        <v>44210</v>
      </c>
      <c r="H205" s="303">
        <v>44950</v>
      </c>
      <c r="I205" s="309" t="s">
        <v>1192</v>
      </c>
      <c r="J205" s="310">
        <v>25000</v>
      </c>
      <c r="K205" s="310">
        <v>25240.81</v>
      </c>
      <c r="L205" s="310">
        <v>25357.32</v>
      </c>
      <c r="M205" s="310">
        <v>25000</v>
      </c>
      <c r="N205" s="306">
        <v>4.7E-2</v>
      </c>
      <c r="O205" s="306">
        <v>6.9999999999999999E-4</v>
      </c>
      <c r="P205" s="307">
        <v>0.1</v>
      </c>
      <c r="Q205" s="306">
        <v>1.12E-2</v>
      </c>
      <c r="R205" s="308"/>
      <c r="T205" s="360"/>
    </row>
    <row r="206" spans="1:20" s="300" customFormat="1">
      <c r="A206" s="298"/>
      <c r="B206" s="331" t="s">
        <v>1140</v>
      </c>
      <c r="C206" s="350" t="s">
        <v>1141</v>
      </c>
      <c r="D206" s="349"/>
      <c r="E206" s="302" t="s">
        <v>207</v>
      </c>
      <c r="F206" s="302" t="s">
        <v>208</v>
      </c>
      <c r="G206" s="303">
        <v>44210</v>
      </c>
      <c r="H206" s="303">
        <v>44950</v>
      </c>
      <c r="I206" s="309" t="s">
        <v>1192</v>
      </c>
      <c r="J206" s="310">
        <v>25000</v>
      </c>
      <c r="K206" s="310">
        <v>25240.81</v>
      </c>
      <c r="L206" s="310">
        <v>25357.32</v>
      </c>
      <c r="M206" s="310">
        <v>25000</v>
      </c>
      <c r="N206" s="306">
        <v>4.7E-2</v>
      </c>
      <c r="O206" s="306">
        <v>6.9999999999999999E-4</v>
      </c>
      <c r="P206" s="307">
        <v>0.1</v>
      </c>
      <c r="Q206" s="306">
        <v>1.1900000000000001E-2</v>
      </c>
      <c r="R206" s="308"/>
      <c r="T206" s="360"/>
    </row>
    <row r="207" spans="1:20" s="300" customFormat="1">
      <c r="A207" s="298"/>
      <c r="B207" s="331" t="s">
        <v>1140</v>
      </c>
      <c r="C207" s="350" t="s">
        <v>957</v>
      </c>
      <c r="D207" s="349"/>
      <c r="E207" s="302" t="s">
        <v>207</v>
      </c>
      <c r="F207" s="302" t="s">
        <v>208</v>
      </c>
      <c r="G207" s="303">
        <v>44428</v>
      </c>
      <c r="H207" s="303">
        <v>44977</v>
      </c>
      <c r="I207" s="309" t="s">
        <v>1192</v>
      </c>
      <c r="J207" s="310">
        <v>30000</v>
      </c>
      <c r="K207" s="310">
        <v>30000</v>
      </c>
      <c r="L207" s="310">
        <v>50299.81</v>
      </c>
      <c r="M207" s="310">
        <v>30000</v>
      </c>
      <c r="N207" s="306">
        <v>4.65E-2</v>
      </c>
      <c r="O207" s="306">
        <v>1.2999999999999999E-3</v>
      </c>
      <c r="P207" s="307">
        <v>0.1</v>
      </c>
      <c r="Q207" s="306">
        <v>1.2999999999999999E-3</v>
      </c>
      <c r="R207" s="308"/>
      <c r="T207" s="360"/>
    </row>
    <row r="208" spans="1:20" s="300" customFormat="1">
      <c r="A208" s="298"/>
      <c r="B208" s="331" t="s">
        <v>1140</v>
      </c>
      <c r="C208" s="350" t="s">
        <v>957</v>
      </c>
      <c r="D208" s="349"/>
      <c r="E208" s="302" t="s">
        <v>207</v>
      </c>
      <c r="F208" s="302" t="s">
        <v>208</v>
      </c>
      <c r="G208" s="303">
        <v>44435</v>
      </c>
      <c r="H208" s="303">
        <v>44977</v>
      </c>
      <c r="I208" s="309" t="s">
        <v>1192</v>
      </c>
      <c r="J208" s="310">
        <v>30000</v>
      </c>
      <c r="K208" s="310">
        <v>30026.75</v>
      </c>
      <c r="L208" s="310">
        <v>50299.81</v>
      </c>
      <c r="M208" s="310">
        <v>30000</v>
      </c>
      <c r="N208" s="306">
        <v>4.65E-2</v>
      </c>
      <c r="O208" s="306">
        <v>1.2999999999999999E-3</v>
      </c>
      <c r="P208" s="307">
        <v>0.1</v>
      </c>
      <c r="Q208" s="306">
        <v>2.5999999999999999E-3</v>
      </c>
      <c r="R208" s="308"/>
      <c r="T208" s="360"/>
    </row>
    <row r="209" spans="1:20" s="300" customFormat="1">
      <c r="A209" s="298"/>
      <c r="B209" s="331" t="s">
        <v>1140</v>
      </c>
      <c r="C209" s="350" t="s">
        <v>957</v>
      </c>
      <c r="D209" s="349"/>
      <c r="E209" s="302" t="s">
        <v>207</v>
      </c>
      <c r="F209" s="302" t="s">
        <v>208</v>
      </c>
      <c r="G209" s="303">
        <v>44435</v>
      </c>
      <c r="H209" s="303">
        <v>44977</v>
      </c>
      <c r="I209" s="309" t="s">
        <v>1192</v>
      </c>
      <c r="J209" s="310">
        <v>30000</v>
      </c>
      <c r="K209" s="310">
        <v>30026.75</v>
      </c>
      <c r="L209" s="310">
        <v>50299.81</v>
      </c>
      <c r="M209" s="310">
        <v>30000</v>
      </c>
      <c r="N209" s="306">
        <v>4.65E-2</v>
      </c>
      <c r="O209" s="306">
        <v>1.2999999999999999E-3</v>
      </c>
      <c r="P209" s="307">
        <v>0.1</v>
      </c>
      <c r="Q209" s="306">
        <v>3.8999999999999998E-3</v>
      </c>
      <c r="R209" s="308"/>
      <c r="T209" s="360"/>
    </row>
    <row r="210" spans="1:20" s="300" customFormat="1">
      <c r="A210" s="298"/>
      <c r="B210" s="331" t="s">
        <v>1140</v>
      </c>
      <c r="C210" s="350" t="s">
        <v>957</v>
      </c>
      <c r="D210" s="349"/>
      <c r="E210" s="302" t="s">
        <v>207</v>
      </c>
      <c r="F210" s="302" t="s">
        <v>208</v>
      </c>
      <c r="G210" s="303">
        <v>44435</v>
      </c>
      <c r="H210" s="303">
        <v>44977</v>
      </c>
      <c r="I210" s="309" t="s">
        <v>1192</v>
      </c>
      <c r="J210" s="310">
        <v>30000</v>
      </c>
      <c r="K210" s="310">
        <v>30026.75</v>
      </c>
      <c r="L210" s="310">
        <v>50299.81</v>
      </c>
      <c r="M210" s="310">
        <v>30000</v>
      </c>
      <c r="N210" s="306">
        <v>4.65E-2</v>
      </c>
      <c r="O210" s="306">
        <v>1.2999999999999999E-3</v>
      </c>
      <c r="P210" s="307">
        <v>0.1</v>
      </c>
      <c r="Q210" s="306">
        <v>5.1999999999999998E-3</v>
      </c>
      <c r="R210" s="308"/>
      <c r="T210" s="360"/>
    </row>
    <row r="211" spans="1:20" s="300" customFormat="1">
      <c r="A211" s="298"/>
      <c r="B211" s="331" t="s">
        <v>1140</v>
      </c>
      <c r="C211" s="350" t="s">
        <v>957</v>
      </c>
      <c r="D211" s="349"/>
      <c r="E211" s="302" t="s">
        <v>207</v>
      </c>
      <c r="F211" s="302" t="s">
        <v>208</v>
      </c>
      <c r="G211" s="303">
        <v>44435</v>
      </c>
      <c r="H211" s="303">
        <v>44977</v>
      </c>
      <c r="I211" s="309" t="s">
        <v>1192</v>
      </c>
      <c r="J211" s="310">
        <v>30000</v>
      </c>
      <c r="K211" s="310">
        <v>30026.75</v>
      </c>
      <c r="L211" s="310">
        <v>50299.81</v>
      </c>
      <c r="M211" s="310">
        <v>30000</v>
      </c>
      <c r="N211" s="306">
        <v>4.65E-2</v>
      </c>
      <c r="O211" s="306">
        <v>1.2999999999999999E-3</v>
      </c>
      <c r="P211" s="307">
        <v>0.1</v>
      </c>
      <c r="Q211" s="306">
        <v>6.6E-3</v>
      </c>
      <c r="R211" s="308"/>
      <c r="T211" s="360"/>
    </row>
    <row r="212" spans="1:20" s="300" customFormat="1">
      <c r="A212" s="298"/>
      <c r="B212" s="331" t="s">
        <v>1140</v>
      </c>
      <c r="C212" s="350" t="s">
        <v>957</v>
      </c>
      <c r="D212" s="349"/>
      <c r="E212" s="302" t="s">
        <v>207</v>
      </c>
      <c r="F212" s="302" t="s">
        <v>208</v>
      </c>
      <c r="G212" s="303">
        <v>44435</v>
      </c>
      <c r="H212" s="303">
        <v>44977</v>
      </c>
      <c r="I212" s="309" t="s">
        <v>1192</v>
      </c>
      <c r="J212" s="310">
        <v>30000</v>
      </c>
      <c r="K212" s="310">
        <v>30026.75</v>
      </c>
      <c r="L212" s="310">
        <v>50299.81</v>
      </c>
      <c r="M212" s="310">
        <v>30000</v>
      </c>
      <c r="N212" s="306">
        <v>4.65E-2</v>
      </c>
      <c r="O212" s="306">
        <v>1.2999999999999999E-3</v>
      </c>
      <c r="P212" s="307">
        <v>0.1</v>
      </c>
      <c r="Q212" s="306">
        <v>7.9000000000000008E-3</v>
      </c>
      <c r="R212" s="308"/>
      <c r="T212" s="360"/>
    </row>
    <row r="213" spans="1:20" s="300" customFormat="1">
      <c r="A213" s="298"/>
      <c r="B213" s="331" t="s">
        <v>1140</v>
      </c>
      <c r="C213" s="350" t="s">
        <v>957</v>
      </c>
      <c r="D213" s="349"/>
      <c r="E213" s="302" t="s">
        <v>207</v>
      </c>
      <c r="F213" s="302" t="s">
        <v>208</v>
      </c>
      <c r="G213" s="303">
        <v>44435</v>
      </c>
      <c r="H213" s="303">
        <v>44977</v>
      </c>
      <c r="I213" s="309" t="s">
        <v>1192</v>
      </c>
      <c r="J213" s="310">
        <v>30000</v>
      </c>
      <c r="K213" s="310">
        <v>30026.75</v>
      </c>
      <c r="L213" s="310">
        <v>25149.91</v>
      </c>
      <c r="M213" s="310">
        <v>30000</v>
      </c>
      <c r="N213" s="306">
        <v>4.65E-2</v>
      </c>
      <c r="O213" s="306">
        <v>6.9999999999999999E-4</v>
      </c>
      <c r="P213" s="307">
        <v>0.1</v>
      </c>
      <c r="Q213" s="306">
        <v>8.5000000000000006E-3</v>
      </c>
      <c r="R213" s="308"/>
      <c r="T213" s="360"/>
    </row>
    <row r="214" spans="1:20" s="300" customFormat="1">
      <c r="A214" s="298"/>
      <c r="B214" s="331" t="s">
        <v>1140</v>
      </c>
      <c r="C214" s="350" t="s">
        <v>957</v>
      </c>
      <c r="D214" s="349"/>
      <c r="E214" s="302" t="s">
        <v>207</v>
      </c>
      <c r="F214" s="302" t="s">
        <v>208</v>
      </c>
      <c r="G214" s="303">
        <v>44435</v>
      </c>
      <c r="H214" s="303">
        <v>44977</v>
      </c>
      <c r="I214" s="309" t="s">
        <v>1192</v>
      </c>
      <c r="J214" s="310">
        <v>30000</v>
      </c>
      <c r="K214" s="310">
        <v>30026.75</v>
      </c>
      <c r="L214" s="310">
        <v>25149.91</v>
      </c>
      <c r="M214" s="310">
        <v>30000</v>
      </c>
      <c r="N214" s="306">
        <v>4.65E-2</v>
      </c>
      <c r="O214" s="306">
        <v>6.9999999999999999E-4</v>
      </c>
      <c r="P214" s="307">
        <v>0.1</v>
      </c>
      <c r="Q214" s="306">
        <v>9.1999999999999998E-3</v>
      </c>
      <c r="R214" s="308"/>
      <c r="T214" s="360"/>
    </row>
    <row r="215" spans="1:20" s="300" customFormat="1">
      <c r="A215" s="298"/>
      <c r="B215" s="331" t="s">
        <v>1140</v>
      </c>
      <c r="C215" s="350" t="s">
        <v>957</v>
      </c>
      <c r="D215" s="349"/>
      <c r="E215" s="302" t="s">
        <v>207</v>
      </c>
      <c r="F215" s="302" t="s">
        <v>208</v>
      </c>
      <c r="G215" s="303">
        <v>44428</v>
      </c>
      <c r="H215" s="303">
        <v>44977</v>
      </c>
      <c r="I215" s="309" t="s">
        <v>1192</v>
      </c>
      <c r="J215" s="310">
        <v>20000</v>
      </c>
      <c r="K215" s="310">
        <v>20000</v>
      </c>
      <c r="L215" s="310">
        <v>25149.91</v>
      </c>
      <c r="M215" s="310">
        <v>20000</v>
      </c>
      <c r="N215" s="306">
        <v>4.65E-2</v>
      </c>
      <c r="O215" s="306">
        <v>6.9999999999999999E-4</v>
      </c>
      <c r="P215" s="307">
        <v>0.1</v>
      </c>
      <c r="Q215" s="306">
        <v>9.7999999999999997E-3</v>
      </c>
      <c r="R215" s="308"/>
      <c r="T215" s="360"/>
    </row>
    <row r="216" spans="1:20" s="300" customFormat="1">
      <c r="A216" s="298"/>
      <c r="B216" s="331" t="s">
        <v>1140</v>
      </c>
      <c r="C216" s="350" t="s">
        <v>957</v>
      </c>
      <c r="D216" s="349"/>
      <c r="E216" s="302" t="s">
        <v>207</v>
      </c>
      <c r="F216" s="302" t="s">
        <v>208</v>
      </c>
      <c r="G216" s="303">
        <v>44428</v>
      </c>
      <c r="H216" s="303">
        <v>44977</v>
      </c>
      <c r="I216" s="309" t="s">
        <v>1192</v>
      </c>
      <c r="J216" s="310">
        <v>20000</v>
      </c>
      <c r="K216" s="310">
        <v>20000</v>
      </c>
      <c r="L216" s="310">
        <v>25149.91</v>
      </c>
      <c r="M216" s="310">
        <v>20000</v>
      </c>
      <c r="N216" s="306">
        <v>4.65E-2</v>
      </c>
      <c r="O216" s="306">
        <v>6.9999999999999999E-4</v>
      </c>
      <c r="P216" s="307">
        <v>0.1</v>
      </c>
      <c r="Q216" s="306">
        <v>1.0500000000000001E-2</v>
      </c>
      <c r="R216" s="308"/>
      <c r="T216" s="360"/>
    </row>
    <row r="217" spans="1:20" s="300" customFormat="1">
      <c r="A217" s="298"/>
      <c r="B217" s="331" t="s">
        <v>1140</v>
      </c>
      <c r="C217" s="350" t="s">
        <v>957</v>
      </c>
      <c r="D217" s="349"/>
      <c r="E217" s="302" t="s">
        <v>207</v>
      </c>
      <c r="F217" s="302" t="s">
        <v>208</v>
      </c>
      <c r="G217" s="303">
        <v>44428</v>
      </c>
      <c r="H217" s="303">
        <v>44977</v>
      </c>
      <c r="I217" s="309" t="s">
        <v>1192</v>
      </c>
      <c r="J217" s="310">
        <v>20000</v>
      </c>
      <c r="K217" s="310">
        <v>20000</v>
      </c>
      <c r="L217" s="310">
        <v>25149.91</v>
      </c>
      <c r="M217" s="310">
        <v>20000</v>
      </c>
      <c r="N217" s="306">
        <v>4.65E-2</v>
      </c>
      <c r="O217" s="306">
        <v>6.9999999999999999E-4</v>
      </c>
      <c r="P217" s="307">
        <v>0.1</v>
      </c>
      <c r="Q217" s="306">
        <v>1.11E-2</v>
      </c>
      <c r="R217" s="308"/>
      <c r="T217" s="360"/>
    </row>
    <row r="218" spans="1:20" s="300" customFormat="1">
      <c r="A218" s="298"/>
      <c r="B218" s="331" t="s">
        <v>1140</v>
      </c>
      <c r="C218" s="350" t="s">
        <v>957</v>
      </c>
      <c r="D218" s="349"/>
      <c r="E218" s="302" t="s">
        <v>207</v>
      </c>
      <c r="F218" s="302" t="s">
        <v>208</v>
      </c>
      <c r="G218" s="303">
        <v>44428</v>
      </c>
      <c r="H218" s="303">
        <v>44977</v>
      </c>
      <c r="I218" s="309" t="s">
        <v>1192</v>
      </c>
      <c r="J218" s="310">
        <v>20000</v>
      </c>
      <c r="K218" s="310">
        <v>20000</v>
      </c>
      <c r="L218" s="310">
        <v>25149.91</v>
      </c>
      <c r="M218" s="310">
        <v>20000</v>
      </c>
      <c r="N218" s="306">
        <v>4.65E-2</v>
      </c>
      <c r="O218" s="306">
        <v>6.9999999999999999E-4</v>
      </c>
      <c r="P218" s="307">
        <v>0.1</v>
      </c>
      <c r="Q218" s="306">
        <v>1.18E-2</v>
      </c>
      <c r="R218" s="308"/>
      <c r="T218" s="360"/>
    </row>
    <row r="219" spans="1:20" s="300" customFormat="1">
      <c r="A219" s="298"/>
      <c r="B219" s="331" t="s">
        <v>1140</v>
      </c>
      <c r="C219" s="350" t="s">
        <v>957</v>
      </c>
      <c r="D219" s="349"/>
      <c r="E219" s="302" t="s">
        <v>207</v>
      </c>
      <c r="F219" s="302" t="s">
        <v>208</v>
      </c>
      <c r="G219" s="303">
        <v>44428</v>
      </c>
      <c r="H219" s="303">
        <v>44977</v>
      </c>
      <c r="I219" s="309" t="s">
        <v>1192</v>
      </c>
      <c r="J219" s="310">
        <v>20000</v>
      </c>
      <c r="K219" s="310">
        <v>20000</v>
      </c>
      <c r="L219" s="310">
        <v>25149.91</v>
      </c>
      <c r="M219" s="310">
        <v>20000</v>
      </c>
      <c r="N219" s="306">
        <v>4.65E-2</v>
      </c>
      <c r="O219" s="306">
        <v>6.9999999999999999E-4</v>
      </c>
      <c r="P219" s="307">
        <v>0.1</v>
      </c>
      <c r="Q219" s="306">
        <v>1.2500000000000001E-2</v>
      </c>
      <c r="R219" s="308"/>
      <c r="T219" s="360"/>
    </row>
    <row r="220" spans="1:20" s="300" customFormat="1">
      <c r="A220" s="298"/>
      <c r="B220" s="331" t="s">
        <v>1140</v>
      </c>
      <c r="C220" s="350" t="s">
        <v>957</v>
      </c>
      <c r="D220" s="349"/>
      <c r="E220" s="302" t="s">
        <v>207</v>
      </c>
      <c r="F220" s="302" t="s">
        <v>208</v>
      </c>
      <c r="G220" s="303">
        <v>44428</v>
      </c>
      <c r="H220" s="303">
        <v>44977</v>
      </c>
      <c r="I220" s="309" t="s">
        <v>1192</v>
      </c>
      <c r="J220" s="310">
        <v>20000</v>
      </c>
      <c r="K220" s="310">
        <v>20000</v>
      </c>
      <c r="L220" s="310">
        <v>25149.91</v>
      </c>
      <c r="M220" s="310">
        <v>20000</v>
      </c>
      <c r="N220" s="306">
        <v>4.65E-2</v>
      </c>
      <c r="O220" s="306">
        <v>6.9999999999999999E-4</v>
      </c>
      <c r="P220" s="307">
        <v>0.1</v>
      </c>
      <c r="Q220" s="306">
        <v>1.3100000000000001E-2</v>
      </c>
      <c r="R220" s="308"/>
      <c r="T220" s="360"/>
    </row>
    <row r="221" spans="1:20" s="300" customFormat="1">
      <c r="A221" s="298"/>
      <c r="B221" s="331" t="s">
        <v>1140</v>
      </c>
      <c r="C221" s="350" t="s">
        <v>957</v>
      </c>
      <c r="D221" s="349"/>
      <c r="E221" s="302" t="s">
        <v>207</v>
      </c>
      <c r="F221" s="302" t="s">
        <v>208</v>
      </c>
      <c r="G221" s="303">
        <v>44428</v>
      </c>
      <c r="H221" s="303">
        <v>44977</v>
      </c>
      <c r="I221" s="309" t="s">
        <v>1192</v>
      </c>
      <c r="J221" s="310">
        <v>20000</v>
      </c>
      <c r="K221" s="310">
        <v>20000</v>
      </c>
      <c r="L221" s="310">
        <v>50668.480000000003</v>
      </c>
      <c r="M221" s="310">
        <v>20000</v>
      </c>
      <c r="N221" s="306">
        <v>4.65E-2</v>
      </c>
      <c r="O221" s="306">
        <v>1.2999999999999999E-3</v>
      </c>
      <c r="P221" s="307">
        <v>0.1</v>
      </c>
      <c r="Q221" s="306">
        <v>1.44E-2</v>
      </c>
      <c r="R221" s="308"/>
      <c r="T221" s="360"/>
    </row>
    <row r="222" spans="1:20" s="300" customFormat="1">
      <c r="A222" s="298"/>
      <c r="B222" s="331" t="s">
        <v>1140</v>
      </c>
      <c r="C222" s="350" t="s">
        <v>957</v>
      </c>
      <c r="D222" s="349"/>
      <c r="E222" s="302" t="s">
        <v>207</v>
      </c>
      <c r="F222" s="302" t="s">
        <v>208</v>
      </c>
      <c r="G222" s="303">
        <v>44428</v>
      </c>
      <c r="H222" s="303">
        <v>44977</v>
      </c>
      <c r="I222" s="309" t="s">
        <v>1192</v>
      </c>
      <c r="J222" s="310">
        <v>20000</v>
      </c>
      <c r="K222" s="310">
        <v>20000</v>
      </c>
      <c r="L222" s="310">
        <v>50668.480000000003</v>
      </c>
      <c r="M222" s="310">
        <v>20000</v>
      </c>
      <c r="N222" s="306">
        <v>4.65E-2</v>
      </c>
      <c r="O222" s="306">
        <v>1.2999999999999999E-3</v>
      </c>
      <c r="P222" s="307">
        <v>0.1</v>
      </c>
      <c r="Q222" s="306">
        <v>1.5800000000000002E-2</v>
      </c>
      <c r="R222" s="308"/>
      <c r="T222" s="360"/>
    </row>
    <row r="223" spans="1:20" s="300" customFormat="1">
      <c r="A223" s="298"/>
      <c r="B223" s="331" t="s">
        <v>1140</v>
      </c>
      <c r="C223" s="350" t="s">
        <v>957</v>
      </c>
      <c r="D223" s="349"/>
      <c r="E223" s="302" t="s">
        <v>207</v>
      </c>
      <c r="F223" s="302" t="s">
        <v>208</v>
      </c>
      <c r="G223" s="303">
        <v>44428</v>
      </c>
      <c r="H223" s="303">
        <v>44977</v>
      </c>
      <c r="I223" s="309" t="s">
        <v>1192</v>
      </c>
      <c r="J223" s="310">
        <v>20000</v>
      </c>
      <c r="K223" s="310">
        <v>20000</v>
      </c>
      <c r="L223" s="310">
        <v>50668.480000000003</v>
      </c>
      <c r="M223" s="310">
        <v>20000</v>
      </c>
      <c r="N223" s="306">
        <v>4.65E-2</v>
      </c>
      <c r="O223" s="306">
        <v>1.2999999999999999E-3</v>
      </c>
      <c r="P223" s="307">
        <v>0.1</v>
      </c>
      <c r="Q223" s="306">
        <v>1.7100000000000001E-2</v>
      </c>
      <c r="R223" s="308"/>
      <c r="T223" s="360"/>
    </row>
    <row r="224" spans="1:20" s="300" customFormat="1">
      <c r="A224" s="298"/>
      <c r="B224" s="331" t="s">
        <v>1140</v>
      </c>
      <c r="C224" s="350" t="s">
        <v>957</v>
      </c>
      <c r="D224" s="349"/>
      <c r="E224" s="302" t="s">
        <v>207</v>
      </c>
      <c r="F224" s="302" t="s">
        <v>208</v>
      </c>
      <c r="G224" s="303">
        <v>44428</v>
      </c>
      <c r="H224" s="303">
        <v>44977</v>
      </c>
      <c r="I224" s="309" t="s">
        <v>1192</v>
      </c>
      <c r="J224" s="310">
        <v>20000</v>
      </c>
      <c r="K224" s="310">
        <v>20000</v>
      </c>
      <c r="L224" s="310">
        <v>50668.480000000003</v>
      </c>
      <c r="M224" s="310">
        <v>20000</v>
      </c>
      <c r="N224" s="306">
        <v>4.65E-2</v>
      </c>
      <c r="O224" s="306">
        <v>1.2999999999999999E-3</v>
      </c>
      <c r="P224" s="307">
        <v>0.1</v>
      </c>
      <c r="Q224" s="306">
        <v>1.84E-2</v>
      </c>
      <c r="R224" s="308"/>
      <c r="T224" s="360"/>
    </row>
    <row r="225" spans="1:20" s="300" customFormat="1">
      <c r="A225" s="298"/>
      <c r="B225" s="331" t="s">
        <v>1140</v>
      </c>
      <c r="C225" s="350" t="s">
        <v>957</v>
      </c>
      <c r="D225" s="349"/>
      <c r="E225" s="302" t="s">
        <v>207</v>
      </c>
      <c r="F225" s="302" t="s">
        <v>208</v>
      </c>
      <c r="G225" s="303">
        <v>44428</v>
      </c>
      <c r="H225" s="303">
        <v>44977</v>
      </c>
      <c r="I225" s="309" t="s">
        <v>1192</v>
      </c>
      <c r="J225" s="310">
        <v>25000</v>
      </c>
      <c r="K225" s="310">
        <v>25000</v>
      </c>
      <c r="L225" s="310">
        <v>50668.480000000003</v>
      </c>
      <c r="M225" s="310">
        <v>25000</v>
      </c>
      <c r="N225" s="306">
        <v>4.65E-2</v>
      </c>
      <c r="O225" s="306">
        <v>1.2999999999999999E-3</v>
      </c>
      <c r="P225" s="307">
        <v>0.1</v>
      </c>
      <c r="Q225" s="306">
        <v>1.9699999999999999E-2</v>
      </c>
      <c r="R225" s="308"/>
      <c r="T225" s="360"/>
    </row>
    <row r="226" spans="1:20" s="300" customFormat="1">
      <c r="A226" s="298"/>
      <c r="B226" s="331" t="s">
        <v>1140</v>
      </c>
      <c r="C226" s="350" t="s">
        <v>957</v>
      </c>
      <c r="D226" s="349"/>
      <c r="E226" s="302" t="s">
        <v>207</v>
      </c>
      <c r="F226" s="302" t="s">
        <v>208</v>
      </c>
      <c r="G226" s="303">
        <v>44428</v>
      </c>
      <c r="H226" s="303">
        <v>44977</v>
      </c>
      <c r="I226" s="309" t="s">
        <v>1192</v>
      </c>
      <c r="J226" s="310">
        <v>25000</v>
      </c>
      <c r="K226" s="310">
        <v>25000</v>
      </c>
      <c r="L226" s="310">
        <v>50668.480000000003</v>
      </c>
      <c r="M226" s="310">
        <v>25000</v>
      </c>
      <c r="N226" s="306">
        <v>4.65E-2</v>
      </c>
      <c r="O226" s="306">
        <v>1.2999999999999999E-3</v>
      </c>
      <c r="P226" s="307">
        <v>0.1</v>
      </c>
      <c r="Q226" s="306">
        <v>2.1000000000000001E-2</v>
      </c>
      <c r="R226" s="308"/>
      <c r="T226" s="360"/>
    </row>
    <row r="227" spans="1:20" s="300" customFormat="1">
      <c r="A227" s="298"/>
      <c r="B227" s="331" t="s">
        <v>1140</v>
      </c>
      <c r="C227" s="350" t="s">
        <v>957</v>
      </c>
      <c r="D227" s="349"/>
      <c r="E227" s="302" t="s">
        <v>207</v>
      </c>
      <c r="F227" s="302" t="s">
        <v>208</v>
      </c>
      <c r="G227" s="303">
        <v>44428</v>
      </c>
      <c r="H227" s="303">
        <v>44977</v>
      </c>
      <c r="I227" s="309" t="s">
        <v>1192</v>
      </c>
      <c r="J227" s="310">
        <v>25000</v>
      </c>
      <c r="K227" s="310">
        <v>25000</v>
      </c>
      <c r="L227" s="310">
        <v>50668.480000000003</v>
      </c>
      <c r="M227" s="310">
        <v>25000</v>
      </c>
      <c r="N227" s="306">
        <v>4.65E-2</v>
      </c>
      <c r="O227" s="306">
        <v>1.2999999999999999E-3</v>
      </c>
      <c r="P227" s="307">
        <v>0.1</v>
      </c>
      <c r="Q227" s="306">
        <v>2.24E-2</v>
      </c>
      <c r="R227" s="308"/>
      <c r="T227" s="360"/>
    </row>
    <row r="228" spans="1:20" s="300" customFormat="1">
      <c r="A228" s="298"/>
      <c r="B228" s="331" t="s">
        <v>1140</v>
      </c>
      <c r="C228" s="350" t="s">
        <v>957</v>
      </c>
      <c r="D228" s="349"/>
      <c r="E228" s="302" t="s">
        <v>207</v>
      </c>
      <c r="F228" s="302" t="s">
        <v>208</v>
      </c>
      <c r="G228" s="303">
        <v>44428</v>
      </c>
      <c r="H228" s="303">
        <v>44977</v>
      </c>
      <c r="I228" s="309" t="s">
        <v>1192</v>
      </c>
      <c r="J228" s="310">
        <v>10000</v>
      </c>
      <c r="K228" s="310">
        <v>10000</v>
      </c>
      <c r="L228" s="310">
        <v>25334.240000000002</v>
      </c>
      <c r="M228" s="310">
        <v>10000</v>
      </c>
      <c r="N228" s="306">
        <v>4.65E-2</v>
      </c>
      <c r="O228" s="306">
        <v>6.9999999999999999E-4</v>
      </c>
      <c r="P228" s="307">
        <v>0.1</v>
      </c>
      <c r="Q228" s="306">
        <v>2.3E-2</v>
      </c>
      <c r="R228" s="308"/>
      <c r="T228" s="360"/>
    </row>
    <row r="229" spans="1:20" s="300" customFormat="1">
      <c r="A229" s="298"/>
      <c r="B229" s="331" t="s">
        <v>1140</v>
      </c>
      <c r="C229" s="350" t="s">
        <v>957</v>
      </c>
      <c r="D229" s="349"/>
      <c r="E229" s="302" t="s">
        <v>207</v>
      </c>
      <c r="F229" s="302" t="s">
        <v>208</v>
      </c>
      <c r="G229" s="303">
        <v>44428</v>
      </c>
      <c r="H229" s="303">
        <v>44977</v>
      </c>
      <c r="I229" s="309" t="s">
        <v>1192</v>
      </c>
      <c r="J229" s="310">
        <v>25000</v>
      </c>
      <c r="K229" s="310">
        <v>25000</v>
      </c>
      <c r="L229" s="310">
        <v>25334.240000000002</v>
      </c>
      <c r="M229" s="310">
        <v>25000</v>
      </c>
      <c r="N229" s="306">
        <v>4.65E-2</v>
      </c>
      <c r="O229" s="306">
        <v>6.9999999999999999E-4</v>
      </c>
      <c r="P229" s="307">
        <v>0.1</v>
      </c>
      <c r="Q229" s="306">
        <v>2.3699999999999999E-2</v>
      </c>
      <c r="R229" s="308"/>
      <c r="T229" s="360"/>
    </row>
    <row r="230" spans="1:20" s="300" customFormat="1">
      <c r="A230" s="298"/>
      <c r="B230" s="331" t="s">
        <v>1140</v>
      </c>
      <c r="C230" s="350" t="s">
        <v>957</v>
      </c>
      <c r="D230" s="349"/>
      <c r="E230" s="302" t="s">
        <v>207</v>
      </c>
      <c r="F230" s="302" t="s">
        <v>208</v>
      </c>
      <c r="G230" s="303">
        <v>44428</v>
      </c>
      <c r="H230" s="303">
        <v>44977</v>
      </c>
      <c r="I230" s="309" t="s">
        <v>1192</v>
      </c>
      <c r="J230" s="310">
        <v>25000</v>
      </c>
      <c r="K230" s="310">
        <v>25000</v>
      </c>
      <c r="L230" s="310">
        <v>25334.240000000002</v>
      </c>
      <c r="M230" s="310">
        <v>25000</v>
      </c>
      <c r="N230" s="306">
        <v>4.65E-2</v>
      </c>
      <c r="O230" s="306">
        <v>6.9999999999999999E-4</v>
      </c>
      <c r="P230" s="307">
        <v>0.1</v>
      </c>
      <c r="Q230" s="306">
        <v>2.4299999999999999E-2</v>
      </c>
      <c r="R230" s="308"/>
      <c r="T230" s="360"/>
    </row>
    <row r="231" spans="1:20" s="300" customFormat="1">
      <c r="A231" s="298"/>
      <c r="B231" s="331" t="s">
        <v>1140</v>
      </c>
      <c r="C231" s="350" t="s">
        <v>957</v>
      </c>
      <c r="D231" s="349"/>
      <c r="E231" s="302" t="s">
        <v>207</v>
      </c>
      <c r="F231" s="302" t="s">
        <v>208</v>
      </c>
      <c r="G231" s="303">
        <v>44428</v>
      </c>
      <c r="H231" s="303">
        <v>44977</v>
      </c>
      <c r="I231" s="309" t="s">
        <v>1192</v>
      </c>
      <c r="J231" s="310">
        <v>25000</v>
      </c>
      <c r="K231" s="310">
        <v>25000</v>
      </c>
      <c r="L231" s="310">
        <v>25334.240000000002</v>
      </c>
      <c r="M231" s="310">
        <v>25000</v>
      </c>
      <c r="N231" s="306">
        <v>4.65E-2</v>
      </c>
      <c r="O231" s="306">
        <v>6.9999999999999999E-4</v>
      </c>
      <c r="P231" s="307">
        <v>0.1</v>
      </c>
      <c r="Q231" s="306">
        <v>2.5000000000000001E-2</v>
      </c>
      <c r="R231" s="308"/>
      <c r="T231" s="360"/>
    </row>
    <row r="232" spans="1:20" s="300" customFormat="1">
      <c r="A232" s="298"/>
      <c r="B232" s="331" t="s">
        <v>1140</v>
      </c>
      <c r="C232" s="350" t="s">
        <v>957</v>
      </c>
      <c r="D232" s="349"/>
      <c r="E232" s="302" t="s">
        <v>207</v>
      </c>
      <c r="F232" s="302" t="s">
        <v>208</v>
      </c>
      <c r="G232" s="303">
        <v>44428</v>
      </c>
      <c r="H232" s="303">
        <v>44977</v>
      </c>
      <c r="I232" s="309" t="s">
        <v>1192</v>
      </c>
      <c r="J232" s="310">
        <v>25000</v>
      </c>
      <c r="K232" s="310">
        <v>25000</v>
      </c>
      <c r="L232" s="310">
        <v>25334.240000000002</v>
      </c>
      <c r="M232" s="310">
        <v>25000</v>
      </c>
      <c r="N232" s="306">
        <v>4.65E-2</v>
      </c>
      <c r="O232" s="306">
        <v>6.9999999999999999E-4</v>
      </c>
      <c r="P232" s="307">
        <v>0.1</v>
      </c>
      <c r="Q232" s="306">
        <v>2.5700000000000001E-2</v>
      </c>
      <c r="R232" s="308"/>
      <c r="T232" s="360"/>
    </row>
    <row r="233" spans="1:20" s="300" customFormat="1">
      <c r="A233" s="298"/>
      <c r="B233" s="331" t="s">
        <v>1140</v>
      </c>
      <c r="C233" s="350" t="s">
        <v>957</v>
      </c>
      <c r="D233" s="349"/>
      <c r="E233" s="302" t="s">
        <v>207</v>
      </c>
      <c r="F233" s="302" t="s">
        <v>208</v>
      </c>
      <c r="G233" s="303">
        <v>44428</v>
      </c>
      <c r="H233" s="303">
        <v>44977</v>
      </c>
      <c r="I233" s="309" t="s">
        <v>1192</v>
      </c>
      <c r="J233" s="310">
        <v>25000</v>
      </c>
      <c r="K233" s="310">
        <v>25000</v>
      </c>
      <c r="L233" s="310">
        <v>25334.240000000002</v>
      </c>
      <c r="M233" s="310">
        <v>25000</v>
      </c>
      <c r="N233" s="306">
        <v>4.65E-2</v>
      </c>
      <c r="O233" s="306">
        <v>6.9999999999999999E-4</v>
      </c>
      <c r="P233" s="307">
        <v>0.1</v>
      </c>
      <c r="Q233" s="306">
        <v>2.63E-2</v>
      </c>
      <c r="R233" s="308"/>
      <c r="T233" s="360"/>
    </row>
    <row r="234" spans="1:20" s="300" customFormat="1">
      <c r="A234" s="298"/>
      <c r="B234" s="331" t="s">
        <v>1140</v>
      </c>
      <c r="C234" s="350" t="s">
        <v>957</v>
      </c>
      <c r="D234" s="349"/>
      <c r="E234" s="302" t="s">
        <v>207</v>
      </c>
      <c r="F234" s="302" t="s">
        <v>208</v>
      </c>
      <c r="G234" s="303">
        <v>44428</v>
      </c>
      <c r="H234" s="303">
        <v>44977</v>
      </c>
      <c r="I234" s="309" t="s">
        <v>1192</v>
      </c>
      <c r="J234" s="310">
        <v>25000</v>
      </c>
      <c r="K234" s="310">
        <v>25000</v>
      </c>
      <c r="L234" s="310">
        <v>25270.78</v>
      </c>
      <c r="M234" s="310">
        <v>25000</v>
      </c>
      <c r="N234" s="306">
        <v>4.65E-2</v>
      </c>
      <c r="O234" s="306">
        <v>6.9999999999999999E-4</v>
      </c>
      <c r="P234" s="307">
        <v>0.1</v>
      </c>
      <c r="Q234" s="306">
        <v>2.7E-2</v>
      </c>
      <c r="R234" s="308"/>
      <c r="T234" s="360"/>
    </row>
    <row r="235" spans="1:20" s="300" customFormat="1">
      <c r="A235" s="298"/>
      <c r="B235" s="331" t="s">
        <v>1140</v>
      </c>
      <c r="C235" s="350" t="s">
        <v>957</v>
      </c>
      <c r="D235" s="349"/>
      <c r="E235" s="302" t="s">
        <v>207</v>
      </c>
      <c r="F235" s="302" t="s">
        <v>208</v>
      </c>
      <c r="G235" s="303">
        <v>44428</v>
      </c>
      <c r="H235" s="303">
        <v>44977</v>
      </c>
      <c r="I235" s="309" t="s">
        <v>1192</v>
      </c>
      <c r="J235" s="310">
        <v>25000</v>
      </c>
      <c r="K235" s="310">
        <v>25000</v>
      </c>
      <c r="L235" s="310">
        <v>25270.78</v>
      </c>
      <c r="M235" s="310">
        <v>25000</v>
      </c>
      <c r="N235" s="306">
        <v>4.65E-2</v>
      </c>
      <c r="O235" s="306">
        <v>6.9999999999999999E-4</v>
      </c>
      <c r="P235" s="307">
        <v>0.1</v>
      </c>
      <c r="Q235" s="306">
        <v>2.76E-2</v>
      </c>
      <c r="R235" s="308"/>
      <c r="T235" s="360"/>
    </row>
    <row r="236" spans="1:20" s="300" customFormat="1">
      <c r="A236" s="298"/>
      <c r="B236" s="331" t="s">
        <v>1140</v>
      </c>
      <c r="C236" s="350" t="s">
        <v>957</v>
      </c>
      <c r="D236" s="349"/>
      <c r="E236" s="302" t="s">
        <v>207</v>
      </c>
      <c r="F236" s="302" t="s">
        <v>208</v>
      </c>
      <c r="G236" s="303">
        <v>44413</v>
      </c>
      <c r="H236" s="303">
        <v>44963</v>
      </c>
      <c r="I236" s="309" t="s">
        <v>1192</v>
      </c>
      <c r="J236" s="310">
        <v>25000</v>
      </c>
      <c r="K236" s="310">
        <v>25182.06</v>
      </c>
      <c r="L236" s="310">
        <v>25270.78</v>
      </c>
      <c r="M236" s="310">
        <v>25000</v>
      </c>
      <c r="N236" s="306">
        <v>4.4999999999999998E-2</v>
      </c>
      <c r="O236" s="306">
        <v>6.9999999999999999E-4</v>
      </c>
      <c r="P236" s="307">
        <v>0.1</v>
      </c>
      <c r="Q236" s="306">
        <v>2.8299999999999999E-2</v>
      </c>
      <c r="R236" s="308"/>
      <c r="T236" s="360"/>
    </row>
    <row r="237" spans="1:20" s="300" customFormat="1">
      <c r="A237" s="298"/>
      <c r="B237" s="331" t="s">
        <v>1140</v>
      </c>
      <c r="C237" s="350" t="s">
        <v>957</v>
      </c>
      <c r="D237" s="349"/>
      <c r="E237" s="302" t="s">
        <v>207</v>
      </c>
      <c r="F237" s="302" t="s">
        <v>208</v>
      </c>
      <c r="G237" s="303">
        <v>44413</v>
      </c>
      <c r="H237" s="303">
        <v>44963</v>
      </c>
      <c r="I237" s="309" t="s">
        <v>1192</v>
      </c>
      <c r="J237" s="310">
        <v>25000</v>
      </c>
      <c r="K237" s="310">
        <v>25182.06</v>
      </c>
      <c r="L237" s="310">
        <v>25270.78</v>
      </c>
      <c r="M237" s="310">
        <v>25000</v>
      </c>
      <c r="N237" s="306">
        <v>4.4999999999999998E-2</v>
      </c>
      <c r="O237" s="306">
        <v>6.9999999999999999E-4</v>
      </c>
      <c r="P237" s="307">
        <v>0.1</v>
      </c>
      <c r="Q237" s="306">
        <v>2.9000000000000001E-2</v>
      </c>
      <c r="R237" s="308"/>
      <c r="T237" s="360"/>
    </row>
    <row r="238" spans="1:20" s="300" customFormat="1">
      <c r="A238" s="298"/>
      <c r="B238" s="331" t="s">
        <v>1140</v>
      </c>
      <c r="C238" s="350" t="s">
        <v>957</v>
      </c>
      <c r="D238" s="349"/>
      <c r="E238" s="302" t="s">
        <v>207</v>
      </c>
      <c r="F238" s="302" t="s">
        <v>208</v>
      </c>
      <c r="G238" s="303">
        <v>44413</v>
      </c>
      <c r="H238" s="303">
        <v>44963</v>
      </c>
      <c r="I238" s="309" t="s">
        <v>1192</v>
      </c>
      <c r="J238" s="310">
        <v>25000</v>
      </c>
      <c r="K238" s="310">
        <v>25182.06</v>
      </c>
      <c r="L238" s="310">
        <v>25270.78</v>
      </c>
      <c r="M238" s="310">
        <v>25000</v>
      </c>
      <c r="N238" s="306">
        <v>4.4999999999999998E-2</v>
      </c>
      <c r="O238" s="306">
        <v>6.9999999999999999E-4</v>
      </c>
      <c r="P238" s="307">
        <v>0.1</v>
      </c>
      <c r="Q238" s="306">
        <v>2.9600000000000001E-2</v>
      </c>
      <c r="R238" s="308"/>
      <c r="T238" s="360"/>
    </row>
    <row r="239" spans="1:20" s="300" customFormat="1">
      <c r="A239" s="298"/>
      <c r="B239" s="331" t="s">
        <v>1140</v>
      </c>
      <c r="C239" s="350" t="s">
        <v>957</v>
      </c>
      <c r="D239" s="349"/>
      <c r="E239" s="302" t="s">
        <v>207</v>
      </c>
      <c r="F239" s="302" t="s">
        <v>208</v>
      </c>
      <c r="G239" s="303">
        <v>44413</v>
      </c>
      <c r="H239" s="303">
        <v>44963</v>
      </c>
      <c r="I239" s="309" t="s">
        <v>1192</v>
      </c>
      <c r="J239" s="310">
        <v>25000</v>
      </c>
      <c r="K239" s="310">
        <v>25182.06</v>
      </c>
      <c r="L239" s="310">
        <v>25270.78</v>
      </c>
      <c r="M239" s="310">
        <v>25000</v>
      </c>
      <c r="N239" s="306">
        <v>4.4999999999999998E-2</v>
      </c>
      <c r="O239" s="306">
        <v>6.9999999999999999E-4</v>
      </c>
      <c r="P239" s="307">
        <v>0.1</v>
      </c>
      <c r="Q239" s="306">
        <v>3.0300000000000001E-2</v>
      </c>
      <c r="R239" s="308"/>
      <c r="T239" s="360"/>
    </row>
    <row r="240" spans="1:20" s="300" customFormat="1">
      <c r="A240" s="298"/>
      <c r="B240" s="331" t="s">
        <v>1140</v>
      </c>
      <c r="C240" s="350" t="s">
        <v>957</v>
      </c>
      <c r="D240" s="349"/>
      <c r="E240" s="302" t="s">
        <v>207</v>
      </c>
      <c r="F240" s="302" t="s">
        <v>208</v>
      </c>
      <c r="G240" s="303">
        <v>44413</v>
      </c>
      <c r="H240" s="303">
        <v>44963</v>
      </c>
      <c r="I240" s="309" t="s">
        <v>1192</v>
      </c>
      <c r="J240" s="310">
        <v>25000</v>
      </c>
      <c r="K240" s="310">
        <v>25182.06</v>
      </c>
      <c r="L240" s="310">
        <v>25270.78</v>
      </c>
      <c r="M240" s="310">
        <v>25000</v>
      </c>
      <c r="N240" s="306">
        <v>4.4999999999999998E-2</v>
      </c>
      <c r="O240" s="306">
        <v>6.9999999999999999E-4</v>
      </c>
      <c r="P240" s="307">
        <v>0.1</v>
      </c>
      <c r="Q240" s="306">
        <v>3.09E-2</v>
      </c>
      <c r="R240" s="308"/>
      <c r="T240" s="360"/>
    </row>
    <row r="241" spans="1:20" s="300" customFormat="1">
      <c r="A241" s="298"/>
      <c r="B241" s="331" t="s">
        <v>1140</v>
      </c>
      <c r="C241" s="350" t="s">
        <v>957</v>
      </c>
      <c r="D241" s="349"/>
      <c r="E241" s="302" t="s">
        <v>207</v>
      </c>
      <c r="F241" s="302" t="s">
        <v>208</v>
      </c>
      <c r="G241" s="303">
        <v>44413</v>
      </c>
      <c r="H241" s="303">
        <v>44963</v>
      </c>
      <c r="I241" s="309" t="s">
        <v>1192</v>
      </c>
      <c r="J241" s="310">
        <v>25000</v>
      </c>
      <c r="K241" s="310">
        <v>25182.06</v>
      </c>
      <c r="L241" s="310">
        <v>25270.78</v>
      </c>
      <c r="M241" s="310">
        <v>25000</v>
      </c>
      <c r="N241" s="306">
        <v>4.4999999999999998E-2</v>
      </c>
      <c r="O241" s="306">
        <v>6.9999999999999999E-4</v>
      </c>
      <c r="P241" s="307">
        <v>0.1</v>
      </c>
      <c r="Q241" s="306">
        <v>3.1600000000000003E-2</v>
      </c>
      <c r="R241" s="308"/>
      <c r="T241" s="360"/>
    </row>
    <row r="242" spans="1:20" s="300" customFormat="1">
      <c r="A242" s="298"/>
      <c r="B242" s="331" t="s">
        <v>1140</v>
      </c>
      <c r="C242" s="350" t="s">
        <v>957</v>
      </c>
      <c r="D242" s="349"/>
      <c r="E242" s="302" t="s">
        <v>207</v>
      </c>
      <c r="F242" s="302" t="s">
        <v>208</v>
      </c>
      <c r="G242" s="303">
        <v>44413</v>
      </c>
      <c r="H242" s="303">
        <v>44963</v>
      </c>
      <c r="I242" s="309" t="s">
        <v>1192</v>
      </c>
      <c r="J242" s="310">
        <v>25000</v>
      </c>
      <c r="K242" s="310">
        <v>25182.06</v>
      </c>
      <c r="L242" s="310">
        <v>30144.87</v>
      </c>
      <c r="M242" s="310">
        <v>25000</v>
      </c>
      <c r="N242" s="306">
        <v>4.4999999999999998E-2</v>
      </c>
      <c r="O242" s="306">
        <v>8.0000000000000004E-4</v>
      </c>
      <c r="P242" s="307">
        <v>0.1</v>
      </c>
      <c r="Q242" s="306">
        <v>3.2399999999999998E-2</v>
      </c>
      <c r="R242" s="308"/>
      <c r="T242" s="360"/>
    </row>
    <row r="243" spans="1:20" s="300" customFormat="1">
      <c r="A243" s="298"/>
      <c r="B243" s="331" t="s">
        <v>1140</v>
      </c>
      <c r="C243" s="350" t="s">
        <v>957</v>
      </c>
      <c r="D243" s="349"/>
      <c r="E243" s="302" t="s">
        <v>207</v>
      </c>
      <c r="F243" s="302" t="s">
        <v>208</v>
      </c>
      <c r="G243" s="303">
        <v>44413</v>
      </c>
      <c r="H243" s="303">
        <v>44963</v>
      </c>
      <c r="I243" s="309" t="s">
        <v>1192</v>
      </c>
      <c r="J243" s="310">
        <v>25000</v>
      </c>
      <c r="K243" s="310">
        <v>25182.06</v>
      </c>
      <c r="L243" s="310">
        <v>30144.87</v>
      </c>
      <c r="M243" s="310">
        <v>25000</v>
      </c>
      <c r="N243" s="306">
        <v>4.4999999999999998E-2</v>
      </c>
      <c r="O243" s="306">
        <v>8.0000000000000004E-4</v>
      </c>
      <c r="P243" s="307">
        <v>0.1</v>
      </c>
      <c r="Q243" s="306">
        <v>3.32E-2</v>
      </c>
      <c r="R243" s="308"/>
      <c r="T243" s="360"/>
    </row>
    <row r="244" spans="1:20" s="300" customFormat="1">
      <c r="A244" s="298"/>
      <c r="B244" s="331" t="s">
        <v>1140</v>
      </c>
      <c r="C244" s="350" t="s">
        <v>1142</v>
      </c>
      <c r="D244" s="349"/>
      <c r="E244" s="302" t="s">
        <v>207</v>
      </c>
      <c r="F244" s="302" t="s">
        <v>208</v>
      </c>
      <c r="G244" s="303">
        <v>44487</v>
      </c>
      <c r="H244" s="303">
        <v>45028</v>
      </c>
      <c r="I244" s="309" t="s">
        <v>1192</v>
      </c>
      <c r="J244" s="310">
        <v>50000</v>
      </c>
      <c r="K244" s="310">
        <v>50000</v>
      </c>
      <c r="L244" s="310">
        <v>30144.87</v>
      </c>
      <c r="M244" s="310">
        <v>50000</v>
      </c>
      <c r="N244" s="306">
        <v>0.03</v>
      </c>
      <c r="O244" s="306">
        <v>8.0000000000000004E-4</v>
      </c>
      <c r="P244" s="307">
        <v>0.1</v>
      </c>
      <c r="Q244" s="306">
        <v>8.0000000000000004E-4</v>
      </c>
      <c r="R244" s="308"/>
      <c r="T244" s="360"/>
    </row>
    <row r="245" spans="1:20" s="300" customFormat="1">
      <c r="A245" s="298"/>
      <c r="B245" s="331" t="s">
        <v>1140</v>
      </c>
      <c r="C245" s="350" t="s">
        <v>1142</v>
      </c>
      <c r="D245" s="349"/>
      <c r="E245" s="302" t="s">
        <v>207</v>
      </c>
      <c r="F245" s="302" t="s">
        <v>208</v>
      </c>
      <c r="G245" s="303">
        <v>44487</v>
      </c>
      <c r="H245" s="303">
        <v>45028</v>
      </c>
      <c r="I245" s="309" t="s">
        <v>1192</v>
      </c>
      <c r="J245" s="310">
        <v>50000</v>
      </c>
      <c r="K245" s="310">
        <v>50000</v>
      </c>
      <c r="L245" s="310">
        <v>30144.87</v>
      </c>
      <c r="M245" s="310">
        <v>50000</v>
      </c>
      <c r="N245" s="306">
        <v>0.03</v>
      </c>
      <c r="O245" s="306">
        <v>8.0000000000000004E-4</v>
      </c>
      <c r="P245" s="307">
        <v>0.1</v>
      </c>
      <c r="Q245" s="306">
        <v>1.6000000000000001E-3</v>
      </c>
      <c r="R245" s="308"/>
      <c r="T245" s="360"/>
    </row>
    <row r="246" spans="1:20" s="300" customFormat="1">
      <c r="A246" s="298"/>
      <c r="B246" s="331" t="s">
        <v>1140</v>
      </c>
      <c r="C246" s="350" t="s">
        <v>1142</v>
      </c>
      <c r="D246" s="349"/>
      <c r="E246" s="302" t="s">
        <v>207</v>
      </c>
      <c r="F246" s="302" t="s">
        <v>208</v>
      </c>
      <c r="G246" s="303">
        <v>44487</v>
      </c>
      <c r="H246" s="303">
        <v>45028</v>
      </c>
      <c r="I246" s="309" t="s">
        <v>1192</v>
      </c>
      <c r="J246" s="310">
        <v>50000</v>
      </c>
      <c r="K246" s="310">
        <v>50000</v>
      </c>
      <c r="L246" s="310">
        <v>30144.87</v>
      </c>
      <c r="M246" s="310">
        <v>50000</v>
      </c>
      <c r="N246" s="306">
        <v>0.03</v>
      </c>
      <c r="O246" s="306">
        <v>8.0000000000000004E-4</v>
      </c>
      <c r="P246" s="307">
        <v>0.1</v>
      </c>
      <c r="Q246" s="306">
        <v>2.3999999999999998E-3</v>
      </c>
      <c r="R246" s="308"/>
      <c r="T246" s="360"/>
    </row>
    <row r="247" spans="1:20" s="300" customFormat="1">
      <c r="A247" s="298"/>
      <c r="B247" s="331" t="s">
        <v>1140</v>
      </c>
      <c r="C247" s="350" t="s">
        <v>1142</v>
      </c>
      <c r="D247" s="349"/>
      <c r="E247" s="302" t="s">
        <v>207</v>
      </c>
      <c r="F247" s="302" t="s">
        <v>208</v>
      </c>
      <c r="G247" s="303">
        <v>44487</v>
      </c>
      <c r="H247" s="303">
        <v>45028</v>
      </c>
      <c r="I247" s="309" t="s">
        <v>1192</v>
      </c>
      <c r="J247" s="310">
        <v>50000</v>
      </c>
      <c r="K247" s="310">
        <v>50000</v>
      </c>
      <c r="L247" s="310">
        <v>30144.87</v>
      </c>
      <c r="M247" s="310">
        <v>50000</v>
      </c>
      <c r="N247" s="306">
        <v>0.03</v>
      </c>
      <c r="O247" s="306">
        <v>8.0000000000000004E-4</v>
      </c>
      <c r="P247" s="307">
        <v>0.1</v>
      </c>
      <c r="Q247" s="306">
        <v>3.0999999999999999E-3</v>
      </c>
      <c r="R247" s="308"/>
      <c r="T247" s="360"/>
    </row>
    <row r="248" spans="1:20" s="300" customFormat="1">
      <c r="A248" s="298"/>
      <c r="B248" s="331" t="s">
        <v>1140</v>
      </c>
      <c r="C248" s="350" t="s">
        <v>1142</v>
      </c>
      <c r="D248" s="349"/>
      <c r="E248" s="302" t="s">
        <v>207</v>
      </c>
      <c r="F248" s="302" t="s">
        <v>208</v>
      </c>
      <c r="G248" s="303">
        <v>44487</v>
      </c>
      <c r="H248" s="303">
        <v>45028</v>
      </c>
      <c r="I248" s="309" t="s">
        <v>1192</v>
      </c>
      <c r="J248" s="310">
        <v>50000</v>
      </c>
      <c r="K248" s="310">
        <v>50000</v>
      </c>
      <c r="L248" s="310">
        <v>30144.87</v>
      </c>
      <c r="M248" s="310">
        <v>50000</v>
      </c>
      <c r="N248" s="306">
        <v>0.03</v>
      </c>
      <c r="O248" s="306">
        <v>8.0000000000000004E-4</v>
      </c>
      <c r="P248" s="307">
        <v>0.1</v>
      </c>
      <c r="Q248" s="306">
        <v>3.8999999999999998E-3</v>
      </c>
      <c r="R248" s="308"/>
      <c r="T248" s="360"/>
    </row>
    <row r="249" spans="1:20" s="300" customFormat="1">
      <c r="A249" s="298"/>
      <c r="B249" s="331" t="s">
        <v>1140</v>
      </c>
      <c r="C249" s="350" t="s">
        <v>1142</v>
      </c>
      <c r="D249" s="349"/>
      <c r="E249" s="302" t="s">
        <v>207</v>
      </c>
      <c r="F249" s="302" t="s">
        <v>208</v>
      </c>
      <c r="G249" s="303">
        <v>44487</v>
      </c>
      <c r="H249" s="303">
        <v>45028</v>
      </c>
      <c r="I249" s="309" t="s">
        <v>1192</v>
      </c>
      <c r="J249" s="310">
        <v>50000</v>
      </c>
      <c r="K249" s="310">
        <v>50000</v>
      </c>
      <c r="L249" s="310">
        <v>30144.87</v>
      </c>
      <c r="M249" s="310">
        <v>50000</v>
      </c>
      <c r="N249" s="306">
        <v>0.03</v>
      </c>
      <c r="O249" s="306">
        <v>8.0000000000000004E-4</v>
      </c>
      <c r="P249" s="307">
        <v>0.1</v>
      </c>
      <c r="Q249" s="306">
        <v>4.7000000000000002E-3</v>
      </c>
      <c r="R249" s="308"/>
      <c r="T249" s="360"/>
    </row>
    <row r="250" spans="1:20" s="300" customFormat="1">
      <c r="A250" s="298"/>
      <c r="B250" s="331" t="s">
        <v>1140</v>
      </c>
      <c r="C250" s="350" t="s">
        <v>1142</v>
      </c>
      <c r="D250" s="349"/>
      <c r="E250" s="302" t="s">
        <v>207</v>
      </c>
      <c r="F250" s="302" t="s">
        <v>208</v>
      </c>
      <c r="G250" s="303">
        <v>44487</v>
      </c>
      <c r="H250" s="303">
        <v>45028</v>
      </c>
      <c r="I250" s="309" t="s">
        <v>1192</v>
      </c>
      <c r="J250" s="310">
        <v>25000</v>
      </c>
      <c r="K250" s="310">
        <v>25000</v>
      </c>
      <c r="L250" s="310">
        <v>20096.52</v>
      </c>
      <c r="M250" s="310">
        <v>25000</v>
      </c>
      <c r="N250" s="306">
        <v>0.03</v>
      </c>
      <c r="O250" s="306">
        <v>5.0000000000000001E-4</v>
      </c>
      <c r="P250" s="307">
        <v>0.1</v>
      </c>
      <c r="Q250" s="306">
        <v>5.1999999999999998E-3</v>
      </c>
      <c r="R250" s="308"/>
      <c r="T250" s="360"/>
    </row>
    <row r="251" spans="1:20" s="300" customFormat="1">
      <c r="A251" s="298"/>
      <c r="B251" s="331" t="s">
        <v>1140</v>
      </c>
      <c r="C251" s="350" t="s">
        <v>1142</v>
      </c>
      <c r="D251" s="349"/>
      <c r="E251" s="302" t="s">
        <v>207</v>
      </c>
      <c r="F251" s="302" t="s">
        <v>208</v>
      </c>
      <c r="G251" s="303">
        <v>44487</v>
      </c>
      <c r="H251" s="303">
        <v>45028</v>
      </c>
      <c r="I251" s="309" t="s">
        <v>1192</v>
      </c>
      <c r="J251" s="310">
        <v>25000</v>
      </c>
      <c r="K251" s="310">
        <v>25000</v>
      </c>
      <c r="L251" s="310">
        <v>20096.52</v>
      </c>
      <c r="M251" s="310">
        <v>25000</v>
      </c>
      <c r="N251" s="306">
        <v>0.03</v>
      </c>
      <c r="O251" s="306">
        <v>5.0000000000000001E-4</v>
      </c>
      <c r="P251" s="307">
        <v>0.1</v>
      </c>
      <c r="Q251" s="306">
        <v>5.7999999999999996E-3</v>
      </c>
      <c r="R251" s="308"/>
      <c r="T251" s="360"/>
    </row>
    <row r="252" spans="1:20" s="300" customFormat="1">
      <c r="A252" s="298"/>
      <c r="B252" s="331" t="s">
        <v>1140</v>
      </c>
      <c r="C252" s="350" t="s">
        <v>1142</v>
      </c>
      <c r="D252" s="349"/>
      <c r="E252" s="302" t="s">
        <v>207</v>
      </c>
      <c r="F252" s="302" t="s">
        <v>208</v>
      </c>
      <c r="G252" s="303">
        <v>44487</v>
      </c>
      <c r="H252" s="303">
        <v>45028</v>
      </c>
      <c r="I252" s="309" t="s">
        <v>1192</v>
      </c>
      <c r="J252" s="310">
        <v>25000</v>
      </c>
      <c r="K252" s="310">
        <v>25000</v>
      </c>
      <c r="L252" s="310">
        <v>20096.52</v>
      </c>
      <c r="M252" s="310">
        <v>25000</v>
      </c>
      <c r="N252" s="306">
        <v>0.03</v>
      </c>
      <c r="O252" s="306">
        <v>5.0000000000000001E-4</v>
      </c>
      <c r="P252" s="307">
        <v>0.1</v>
      </c>
      <c r="Q252" s="306">
        <v>6.3E-3</v>
      </c>
      <c r="R252" s="308"/>
      <c r="T252" s="360"/>
    </row>
    <row r="253" spans="1:20" s="300" customFormat="1">
      <c r="A253" s="298"/>
      <c r="B253" s="331" t="s">
        <v>1140</v>
      </c>
      <c r="C253" s="350" t="s">
        <v>1142</v>
      </c>
      <c r="D253" s="349"/>
      <c r="E253" s="302" t="s">
        <v>207</v>
      </c>
      <c r="F253" s="302" t="s">
        <v>208</v>
      </c>
      <c r="G253" s="303">
        <v>44487</v>
      </c>
      <c r="H253" s="303">
        <v>45028</v>
      </c>
      <c r="I253" s="309" t="s">
        <v>1192</v>
      </c>
      <c r="J253" s="310">
        <v>25000</v>
      </c>
      <c r="K253" s="310">
        <v>25000</v>
      </c>
      <c r="L253" s="310">
        <v>20096.52</v>
      </c>
      <c r="M253" s="310">
        <v>25000</v>
      </c>
      <c r="N253" s="306">
        <v>0.03</v>
      </c>
      <c r="O253" s="306">
        <v>5.0000000000000001E-4</v>
      </c>
      <c r="P253" s="307">
        <v>0.1</v>
      </c>
      <c r="Q253" s="306">
        <v>6.7999999999999996E-3</v>
      </c>
      <c r="R253" s="308"/>
      <c r="T253" s="360"/>
    </row>
    <row r="254" spans="1:20" s="300" customFormat="1">
      <c r="A254" s="298"/>
      <c r="B254" s="331" t="s">
        <v>1140</v>
      </c>
      <c r="C254" s="350" t="s">
        <v>1142</v>
      </c>
      <c r="D254" s="349"/>
      <c r="E254" s="302" t="s">
        <v>207</v>
      </c>
      <c r="F254" s="302" t="s">
        <v>208</v>
      </c>
      <c r="G254" s="303">
        <v>44487</v>
      </c>
      <c r="H254" s="303">
        <v>45028</v>
      </c>
      <c r="I254" s="309" t="s">
        <v>1192</v>
      </c>
      <c r="J254" s="310">
        <v>25000</v>
      </c>
      <c r="K254" s="310">
        <v>25000</v>
      </c>
      <c r="L254" s="310">
        <v>20096.52</v>
      </c>
      <c r="M254" s="310">
        <v>25000</v>
      </c>
      <c r="N254" s="306">
        <v>0.03</v>
      </c>
      <c r="O254" s="306">
        <v>5.0000000000000001E-4</v>
      </c>
      <c r="P254" s="307">
        <v>0.1</v>
      </c>
      <c r="Q254" s="306">
        <v>7.3000000000000001E-3</v>
      </c>
      <c r="R254" s="308"/>
      <c r="T254" s="360"/>
    </row>
    <row r="255" spans="1:20" s="300" customFormat="1">
      <c r="A255" s="298"/>
      <c r="B255" s="331" t="s">
        <v>1140</v>
      </c>
      <c r="C255" s="350" t="s">
        <v>1142</v>
      </c>
      <c r="D255" s="349"/>
      <c r="E255" s="302" t="s">
        <v>207</v>
      </c>
      <c r="F255" s="302" t="s">
        <v>208</v>
      </c>
      <c r="G255" s="303">
        <v>44487</v>
      </c>
      <c r="H255" s="303">
        <v>45028</v>
      </c>
      <c r="I255" s="309" t="s">
        <v>1192</v>
      </c>
      <c r="J255" s="310">
        <v>25000</v>
      </c>
      <c r="K255" s="310">
        <v>25000</v>
      </c>
      <c r="L255" s="310">
        <v>20096.52</v>
      </c>
      <c r="M255" s="310">
        <v>25000</v>
      </c>
      <c r="N255" s="306">
        <v>0.03</v>
      </c>
      <c r="O255" s="306">
        <v>5.0000000000000001E-4</v>
      </c>
      <c r="P255" s="307">
        <v>0.1</v>
      </c>
      <c r="Q255" s="306">
        <v>7.9000000000000008E-3</v>
      </c>
      <c r="R255" s="308"/>
      <c r="T255" s="360"/>
    </row>
    <row r="256" spans="1:20" s="300" customFormat="1">
      <c r="A256" s="298"/>
      <c r="B256" s="331" t="s">
        <v>1140</v>
      </c>
      <c r="C256" s="350" t="s">
        <v>1142</v>
      </c>
      <c r="D256" s="349"/>
      <c r="E256" s="302" t="s">
        <v>207</v>
      </c>
      <c r="F256" s="302" t="s">
        <v>208</v>
      </c>
      <c r="G256" s="303">
        <v>44487</v>
      </c>
      <c r="H256" s="303">
        <v>45028</v>
      </c>
      <c r="I256" s="309" t="s">
        <v>1192</v>
      </c>
      <c r="J256" s="310">
        <v>25000</v>
      </c>
      <c r="K256" s="310">
        <v>25000</v>
      </c>
      <c r="L256" s="310">
        <v>20096.52</v>
      </c>
      <c r="M256" s="310">
        <v>25000</v>
      </c>
      <c r="N256" s="306">
        <v>0.03</v>
      </c>
      <c r="O256" s="306">
        <v>5.0000000000000001E-4</v>
      </c>
      <c r="P256" s="307">
        <v>0.1</v>
      </c>
      <c r="Q256" s="306">
        <v>8.3999999999999995E-3</v>
      </c>
      <c r="R256" s="308"/>
      <c r="T256" s="360"/>
    </row>
    <row r="257" spans="1:20" s="300" customFormat="1">
      <c r="A257" s="298"/>
      <c r="B257" s="331" t="s">
        <v>1140</v>
      </c>
      <c r="C257" s="350" t="s">
        <v>1142</v>
      </c>
      <c r="D257" s="349"/>
      <c r="E257" s="302" t="s">
        <v>207</v>
      </c>
      <c r="F257" s="302" t="s">
        <v>208</v>
      </c>
      <c r="G257" s="303">
        <v>44487</v>
      </c>
      <c r="H257" s="303">
        <v>45028</v>
      </c>
      <c r="I257" s="309" t="s">
        <v>1192</v>
      </c>
      <c r="J257" s="310">
        <v>25000</v>
      </c>
      <c r="K257" s="310">
        <v>25000</v>
      </c>
      <c r="L257" s="310">
        <v>20096.52</v>
      </c>
      <c r="M257" s="310">
        <v>25000</v>
      </c>
      <c r="N257" s="306">
        <v>0.03</v>
      </c>
      <c r="O257" s="306">
        <v>5.0000000000000001E-4</v>
      </c>
      <c r="P257" s="307">
        <v>0.1</v>
      </c>
      <c r="Q257" s="306">
        <v>8.8999999999999999E-3</v>
      </c>
      <c r="R257" s="308"/>
      <c r="T257" s="360"/>
    </row>
    <row r="258" spans="1:20" s="300" customFormat="1">
      <c r="A258" s="298"/>
      <c r="B258" s="331" t="s">
        <v>1140</v>
      </c>
      <c r="C258" s="350" t="s">
        <v>1142</v>
      </c>
      <c r="D258" s="349"/>
      <c r="E258" s="302" t="s">
        <v>207</v>
      </c>
      <c r="F258" s="302" t="s">
        <v>208</v>
      </c>
      <c r="G258" s="303">
        <v>44517</v>
      </c>
      <c r="H258" s="303">
        <v>45058</v>
      </c>
      <c r="I258" s="309" t="s">
        <v>1192</v>
      </c>
      <c r="J258" s="310">
        <v>50000</v>
      </c>
      <c r="K258" s="310">
        <v>50000</v>
      </c>
      <c r="L258" s="310">
        <v>20096.52</v>
      </c>
      <c r="M258" s="310">
        <v>50000</v>
      </c>
      <c r="N258" s="306">
        <v>3.6499999999999998E-2</v>
      </c>
      <c r="O258" s="306">
        <v>5.0000000000000001E-4</v>
      </c>
      <c r="P258" s="307">
        <v>0.1</v>
      </c>
      <c r="Q258" s="306">
        <v>9.4000000000000004E-3</v>
      </c>
      <c r="R258" s="308"/>
      <c r="T258" s="360"/>
    </row>
    <row r="259" spans="1:20" s="300" customFormat="1">
      <c r="A259" s="298"/>
      <c r="B259" s="331" t="s">
        <v>1140</v>
      </c>
      <c r="C259" s="350" t="s">
        <v>1142</v>
      </c>
      <c r="D259" s="349"/>
      <c r="E259" s="302" t="s">
        <v>207</v>
      </c>
      <c r="F259" s="302" t="s">
        <v>208</v>
      </c>
      <c r="G259" s="303">
        <v>44517</v>
      </c>
      <c r="H259" s="303">
        <v>45058</v>
      </c>
      <c r="I259" s="309" t="s">
        <v>1192</v>
      </c>
      <c r="J259" s="310">
        <v>50000</v>
      </c>
      <c r="K259" s="310">
        <v>50000</v>
      </c>
      <c r="L259" s="310">
        <v>20096.52</v>
      </c>
      <c r="M259" s="310">
        <v>50000</v>
      </c>
      <c r="N259" s="306">
        <v>3.6499999999999998E-2</v>
      </c>
      <c r="O259" s="306">
        <v>5.0000000000000001E-4</v>
      </c>
      <c r="P259" s="307">
        <v>0.1</v>
      </c>
      <c r="Q259" s="306">
        <v>0.01</v>
      </c>
      <c r="R259" s="308"/>
      <c r="T259" s="360"/>
    </row>
    <row r="260" spans="1:20" s="300" customFormat="1">
      <c r="A260" s="298"/>
      <c r="B260" s="331" t="s">
        <v>1140</v>
      </c>
      <c r="C260" s="350" t="s">
        <v>1142</v>
      </c>
      <c r="D260" s="349"/>
      <c r="E260" s="302" t="s">
        <v>207</v>
      </c>
      <c r="F260" s="302" t="s">
        <v>208</v>
      </c>
      <c r="G260" s="303">
        <v>44517</v>
      </c>
      <c r="H260" s="303">
        <v>45058</v>
      </c>
      <c r="I260" s="309" t="s">
        <v>1192</v>
      </c>
      <c r="J260" s="310">
        <v>50000</v>
      </c>
      <c r="K260" s="310">
        <v>50000</v>
      </c>
      <c r="L260" s="310">
        <v>25120.65</v>
      </c>
      <c r="M260" s="310">
        <v>50000</v>
      </c>
      <c r="N260" s="306">
        <v>3.6499999999999998E-2</v>
      </c>
      <c r="O260" s="306">
        <v>6.9999999999999999E-4</v>
      </c>
      <c r="P260" s="307">
        <v>0.1</v>
      </c>
      <c r="Q260" s="306">
        <v>1.06E-2</v>
      </c>
      <c r="R260" s="308"/>
      <c r="T260" s="360"/>
    </row>
    <row r="261" spans="1:20" s="300" customFormat="1">
      <c r="A261" s="298"/>
      <c r="B261" s="331" t="s">
        <v>1140</v>
      </c>
      <c r="C261" s="350" t="s">
        <v>1142</v>
      </c>
      <c r="D261" s="349"/>
      <c r="E261" s="302" t="s">
        <v>207</v>
      </c>
      <c r="F261" s="302" t="s">
        <v>208</v>
      </c>
      <c r="G261" s="303">
        <v>44517</v>
      </c>
      <c r="H261" s="303">
        <v>45058</v>
      </c>
      <c r="I261" s="309" t="s">
        <v>1192</v>
      </c>
      <c r="J261" s="310">
        <v>50000</v>
      </c>
      <c r="K261" s="310">
        <v>50000</v>
      </c>
      <c r="L261" s="310">
        <v>25120.65</v>
      </c>
      <c r="M261" s="310">
        <v>50000</v>
      </c>
      <c r="N261" s="306">
        <v>3.6499999999999998E-2</v>
      </c>
      <c r="O261" s="306">
        <v>6.9999999999999999E-4</v>
      </c>
      <c r="P261" s="307">
        <v>0.1</v>
      </c>
      <c r="Q261" s="306">
        <v>1.1299999999999999E-2</v>
      </c>
      <c r="R261" s="308"/>
      <c r="T261" s="360"/>
    </row>
    <row r="262" spans="1:20" s="300" customFormat="1">
      <c r="A262" s="298"/>
      <c r="B262" s="331" t="s">
        <v>1140</v>
      </c>
      <c r="C262" s="350" t="s">
        <v>1142</v>
      </c>
      <c r="D262" s="349"/>
      <c r="E262" s="302" t="s">
        <v>207</v>
      </c>
      <c r="F262" s="302" t="s">
        <v>208</v>
      </c>
      <c r="G262" s="303">
        <v>44517</v>
      </c>
      <c r="H262" s="303">
        <v>45058</v>
      </c>
      <c r="I262" s="309" t="s">
        <v>1192</v>
      </c>
      <c r="J262" s="310">
        <v>50000</v>
      </c>
      <c r="K262" s="310">
        <v>50000</v>
      </c>
      <c r="L262" s="310">
        <v>25120.65</v>
      </c>
      <c r="M262" s="310">
        <v>50000</v>
      </c>
      <c r="N262" s="306">
        <v>3.6499999999999998E-2</v>
      </c>
      <c r="O262" s="306">
        <v>6.9999999999999999E-4</v>
      </c>
      <c r="P262" s="307">
        <v>0.1</v>
      </c>
      <c r="Q262" s="306">
        <v>1.1900000000000001E-2</v>
      </c>
      <c r="R262" s="308"/>
      <c r="T262" s="360"/>
    </row>
    <row r="263" spans="1:20" s="300" customFormat="1">
      <c r="A263" s="298"/>
      <c r="B263" s="331" t="s">
        <v>1140</v>
      </c>
      <c r="C263" s="350" t="s">
        <v>1142</v>
      </c>
      <c r="D263" s="349"/>
      <c r="E263" s="302" t="s">
        <v>207</v>
      </c>
      <c r="F263" s="302" t="s">
        <v>208</v>
      </c>
      <c r="G263" s="303">
        <v>44517</v>
      </c>
      <c r="H263" s="303">
        <v>45058</v>
      </c>
      <c r="I263" s="309" t="s">
        <v>1192</v>
      </c>
      <c r="J263" s="310">
        <v>50000</v>
      </c>
      <c r="K263" s="310">
        <v>50000</v>
      </c>
      <c r="L263" s="310">
        <v>10048.290000000001</v>
      </c>
      <c r="M263" s="310">
        <v>50000</v>
      </c>
      <c r="N263" s="306">
        <v>3.6499999999999998E-2</v>
      </c>
      <c r="O263" s="306">
        <v>2.9999999999999997E-4</v>
      </c>
      <c r="P263" s="307">
        <v>0.1</v>
      </c>
      <c r="Q263" s="306">
        <v>1.2200000000000001E-2</v>
      </c>
      <c r="R263" s="308"/>
      <c r="T263" s="360"/>
    </row>
    <row r="264" spans="1:20" s="300" customFormat="1">
      <c r="A264" s="298"/>
      <c r="B264" s="331" t="s">
        <v>1140</v>
      </c>
      <c r="C264" s="350" t="s">
        <v>1142</v>
      </c>
      <c r="D264" s="349"/>
      <c r="E264" s="302" t="s">
        <v>207</v>
      </c>
      <c r="F264" s="302" t="s">
        <v>208</v>
      </c>
      <c r="G264" s="303">
        <v>44517</v>
      </c>
      <c r="H264" s="303">
        <v>45058</v>
      </c>
      <c r="I264" s="309" t="s">
        <v>1192</v>
      </c>
      <c r="J264" s="310">
        <v>50000</v>
      </c>
      <c r="K264" s="310">
        <v>50000</v>
      </c>
      <c r="L264" s="310">
        <v>25120.65</v>
      </c>
      <c r="M264" s="310">
        <v>50000</v>
      </c>
      <c r="N264" s="306">
        <v>3.6499999999999998E-2</v>
      </c>
      <c r="O264" s="306">
        <v>6.9999999999999999E-4</v>
      </c>
      <c r="P264" s="307">
        <v>0.1</v>
      </c>
      <c r="Q264" s="306">
        <v>1.2800000000000001E-2</v>
      </c>
      <c r="R264" s="308"/>
      <c r="T264" s="360"/>
    </row>
    <row r="265" spans="1:20" s="300" customFormat="1">
      <c r="A265" s="298"/>
      <c r="B265" s="331" t="s">
        <v>1140</v>
      </c>
      <c r="C265" s="350" t="s">
        <v>1142</v>
      </c>
      <c r="D265" s="349"/>
      <c r="E265" s="302" t="s">
        <v>207</v>
      </c>
      <c r="F265" s="302" t="s">
        <v>208</v>
      </c>
      <c r="G265" s="303">
        <v>44517</v>
      </c>
      <c r="H265" s="303">
        <v>45058</v>
      </c>
      <c r="I265" s="309" t="s">
        <v>1192</v>
      </c>
      <c r="J265" s="310">
        <v>25000</v>
      </c>
      <c r="K265" s="310">
        <v>25000</v>
      </c>
      <c r="L265" s="310">
        <v>25120.65</v>
      </c>
      <c r="M265" s="310">
        <v>25000</v>
      </c>
      <c r="N265" s="306">
        <v>3.6499999999999998E-2</v>
      </c>
      <c r="O265" s="306">
        <v>6.9999999999999999E-4</v>
      </c>
      <c r="P265" s="307">
        <v>0.1</v>
      </c>
      <c r="Q265" s="306">
        <v>1.35E-2</v>
      </c>
      <c r="R265" s="308"/>
      <c r="T265" s="360"/>
    </row>
    <row r="266" spans="1:20" s="300" customFormat="1">
      <c r="A266" s="298"/>
      <c r="B266" s="331" t="s">
        <v>1140</v>
      </c>
      <c r="C266" s="350" t="s">
        <v>1142</v>
      </c>
      <c r="D266" s="349"/>
      <c r="E266" s="302" t="s">
        <v>207</v>
      </c>
      <c r="F266" s="302" t="s">
        <v>208</v>
      </c>
      <c r="G266" s="303">
        <v>44517</v>
      </c>
      <c r="H266" s="303">
        <v>45058</v>
      </c>
      <c r="I266" s="309" t="s">
        <v>1192</v>
      </c>
      <c r="J266" s="310">
        <v>25000</v>
      </c>
      <c r="K266" s="310">
        <v>25000</v>
      </c>
      <c r="L266" s="310">
        <v>25120.65</v>
      </c>
      <c r="M266" s="310">
        <v>25000</v>
      </c>
      <c r="N266" s="306">
        <v>3.6499999999999998E-2</v>
      </c>
      <c r="O266" s="306">
        <v>6.9999999999999999E-4</v>
      </c>
      <c r="P266" s="307">
        <v>0.1</v>
      </c>
      <c r="Q266" s="306">
        <v>1.41E-2</v>
      </c>
      <c r="R266" s="308"/>
      <c r="T266" s="360"/>
    </row>
    <row r="267" spans="1:20" s="300" customFormat="1">
      <c r="A267" s="298"/>
      <c r="B267" s="331" t="s">
        <v>1140</v>
      </c>
      <c r="C267" s="350" t="s">
        <v>1142</v>
      </c>
      <c r="D267" s="349"/>
      <c r="E267" s="302" t="s">
        <v>207</v>
      </c>
      <c r="F267" s="302" t="s">
        <v>208</v>
      </c>
      <c r="G267" s="303">
        <v>44517</v>
      </c>
      <c r="H267" s="303">
        <v>45058</v>
      </c>
      <c r="I267" s="309" t="s">
        <v>1192</v>
      </c>
      <c r="J267" s="310">
        <v>25000</v>
      </c>
      <c r="K267" s="310">
        <v>25000</v>
      </c>
      <c r="L267" s="310">
        <v>25120.65</v>
      </c>
      <c r="M267" s="310">
        <v>25000</v>
      </c>
      <c r="N267" s="306">
        <v>3.6499999999999998E-2</v>
      </c>
      <c r="O267" s="306">
        <v>6.9999999999999999E-4</v>
      </c>
      <c r="P267" s="307">
        <v>0.1</v>
      </c>
      <c r="Q267" s="306">
        <v>1.4800000000000001E-2</v>
      </c>
      <c r="R267" s="308"/>
      <c r="T267" s="360"/>
    </row>
    <row r="268" spans="1:20" s="300" customFormat="1">
      <c r="A268" s="298"/>
      <c r="B268" s="331" t="s">
        <v>1140</v>
      </c>
      <c r="C268" s="350" t="s">
        <v>1142</v>
      </c>
      <c r="D268" s="349"/>
      <c r="E268" s="302" t="s">
        <v>207</v>
      </c>
      <c r="F268" s="302" t="s">
        <v>208</v>
      </c>
      <c r="G268" s="303">
        <v>44517</v>
      </c>
      <c r="H268" s="303">
        <v>45058</v>
      </c>
      <c r="I268" s="309" t="s">
        <v>1192</v>
      </c>
      <c r="J268" s="310">
        <v>25000</v>
      </c>
      <c r="K268" s="310">
        <v>25000</v>
      </c>
      <c r="L268" s="310">
        <v>25120.720000000001</v>
      </c>
      <c r="M268" s="310">
        <v>25000</v>
      </c>
      <c r="N268" s="306">
        <v>3.6499999999999998E-2</v>
      </c>
      <c r="O268" s="306">
        <v>6.9999999999999999E-4</v>
      </c>
      <c r="P268" s="307">
        <v>0.1</v>
      </c>
      <c r="Q268" s="306">
        <v>1.55E-2</v>
      </c>
      <c r="R268" s="308"/>
      <c r="T268" s="360"/>
    </row>
    <row r="269" spans="1:20" s="300" customFormat="1">
      <c r="A269" s="298"/>
      <c r="B269" s="331" t="s">
        <v>1140</v>
      </c>
      <c r="C269" s="350" t="s">
        <v>1142</v>
      </c>
      <c r="D269" s="349"/>
      <c r="E269" s="302" t="s">
        <v>207</v>
      </c>
      <c r="F269" s="302" t="s">
        <v>208</v>
      </c>
      <c r="G269" s="303">
        <v>44517</v>
      </c>
      <c r="H269" s="303">
        <v>45058</v>
      </c>
      <c r="I269" s="309" t="s">
        <v>1192</v>
      </c>
      <c r="J269" s="310">
        <v>25000</v>
      </c>
      <c r="K269" s="310">
        <v>25000</v>
      </c>
      <c r="L269" s="310">
        <v>25120.720000000001</v>
      </c>
      <c r="M269" s="310">
        <v>25000</v>
      </c>
      <c r="N269" s="306">
        <v>3.6499999999999998E-2</v>
      </c>
      <c r="O269" s="306">
        <v>6.9999999999999999E-4</v>
      </c>
      <c r="P269" s="307">
        <v>0.1</v>
      </c>
      <c r="Q269" s="306">
        <v>1.61E-2</v>
      </c>
      <c r="R269" s="308"/>
      <c r="T269" s="360"/>
    </row>
    <row r="270" spans="1:20" s="300" customFormat="1">
      <c r="A270" s="298"/>
      <c r="B270" s="331" t="s">
        <v>1140</v>
      </c>
      <c r="C270" s="350" t="s">
        <v>1142</v>
      </c>
      <c r="D270" s="349"/>
      <c r="E270" s="302" t="s">
        <v>207</v>
      </c>
      <c r="F270" s="302" t="s">
        <v>208</v>
      </c>
      <c r="G270" s="303">
        <v>44517</v>
      </c>
      <c r="H270" s="303">
        <v>45058</v>
      </c>
      <c r="I270" s="309" t="s">
        <v>1192</v>
      </c>
      <c r="J270" s="310">
        <v>25000</v>
      </c>
      <c r="K270" s="310">
        <v>25000</v>
      </c>
      <c r="L270" s="310">
        <v>25120.65</v>
      </c>
      <c r="M270" s="310">
        <v>25000</v>
      </c>
      <c r="N270" s="306">
        <v>3.6499999999999998E-2</v>
      </c>
      <c r="O270" s="306">
        <v>6.9999999999999999E-4</v>
      </c>
      <c r="P270" s="307">
        <v>0.1</v>
      </c>
      <c r="Q270" s="306">
        <v>1.6799999999999999E-2</v>
      </c>
      <c r="R270" s="308"/>
      <c r="T270" s="360"/>
    </row>
    <row r="271" spans="1:20" s="300" customFormat="1">
      <c r="A271" s="298"/>
      <c r="B271" s="331" t="s">
        <v>1140</v>
      </c>
      <c r="C271" s="350" t="s">
        <v>206</v>
      </c>
      <c r="D271" s="349"/>
      <c r="E271" s="302" t="s">
        <v>207</v>
      </c>
      <c r="F271" s="302" t="s">
        <v>208</v>
      </c>
      <c r="G271" s="303">
        <v>44427</v>
      </c>
      <c r="H271" s="303">
        <v>45167</v>
      </c>
      <c r="I271" s="309" t="s">
        <v>1192</v>
      </c>
      <c r="J271" s="310">
        <v>50000</v>
      </c>
      <c r="K271" s="310">
        <v>50000</v>
      </c>
      <c r="L271" s="310">
        <v>50209.81</v>
      </c>
      <c r="M271" s="310">
        <v>50000</v>
      </c>
      <c r="N271" s="306">
        <v>3.5000000000000003E-2</v>
      </c>
      <c r="O271" s="306">
        <v>1.2999999999999999E-3</v>
      </c>
      <c r="P271" s="307">
        <v>0.1</v>
      </c>
      <c r="Q271" s="306">
        <v>1.2999999999999999E-3</v>
      </c>
      <c r="R271" s="308"/>
      <c r="T271" s="360"/>
    </row>
    <row r="272" spans="1:20" s="300" customFormat="1" ht="15" customHeight="1">
      <c r="A272" s="298"/>
      <c r="B272" s="331" t="s">
        <v>1140</v>
      </c>
      <c r="C272" s="350" t="s">
        <v>206</v>
      </c>
      <c r="D272" s="349"/>
      <c r="E272" s="302" t="s">
        <v>207</v>
      </c>
      <c r="F272" s="302" t="s">
        <v>208</v>
      </c>
      <c r="G272" s="303">
        <v>44427</v>
      </c>
      <c r="H272" s="303">
        <v>45167</v>
      </c>
      <c r="I272" s="302" t="s">
        <v>1192</v>
      </c>
      <c r="J272" s="304">
        <v>50000</v>
      </c>
      <c r="K272" s="304">
        <v>50000</v>
      </c>
      <c r="L272" s="304">
        <v>50209.81</v>
      </c>
      <c r="M272" s="304">
        <v>50000</v>
      </c>
      <c r="N272" s="305">
        <v>3.5000000000000003E-2</v>
      </c>
      <c r="O272" s="306">
        <v>1.2999999999999999E-3</v>
      </c>
      <c r="P272" s="307">
        <v>0.1</v>
      </c>
      <c r="Q272" s="306">
        <v>2.5999999999999999E-3</v>
      </c>
      <c r="R272" s="308"/>
      <c r="T272" s="360"/>
    </row>
    <row r="273" spans="1:20" s="300" customFormat="1">
      <c r="A273" s="298"/>
      <c r="B273" s="331" t="s">
        <v>1140</v>
      </c>
      <c r="C273" s="350" t="s">
        <v>206</v>
      </c>
      <c r="D273" s="349"/>
      <c r="E273" s="302" t="s">
        <v>207</v>
      </c>
      <c r="F273" s="302" t="s">
        <v>208</v>
      </c>
      <c r="G273" s="303">
        <v>44341</v>
      </c>
      <c r="H273" s="303">
        <v>45075</v>
      </c>
      <c r="I273" s="309" t="s">
        <v>1192</v>
      </c>
      <c r="J273" s="310">
        <v>50000</v>
      </c>
      <c r="K273" s="310">
        <v>50000</v>
      </c>
      <c r="L273" s="310">
        <v>50660.7</v>
      </c>
      <c r="M273" s="310">
        <v>50000</v>
      </c>
      <c r="N273" s="306">
        <v>3.7499999999999999E-2</v>
      </c>
      <c r="O273" s="306">
        <v>1.2999999999999999E-3</v>
      </c>
      <c r="P273" s="307">
        <v>0.1</v>
      </c>
      <c r="Q273" s="306">
        <v>3.8999999999999998E-3</v>
      </c>
      <c r="R273" s="308"/>
      <c r="T273" s="360"/>
    </row>
    <row r="274" spans="1:20" s="300" customFormat="1">
      <c r="A274" s="298"/>
      <c r="B274" s="331" t="s">
        <v>1140</v>
      </c>
      <c r="C274" s="350" t="s">
        <v>206</v>
      </c>
      <c r="D274" s="349"/>
      <c r="E274" s="302" t="s">
        <v>207</v>
      </c>
      <c r="F274" s="302" t="s">
        <v>208</v>
      </c>
      <c r="G274" s="303">
        <v>44341</v>
      </c>
      <c r="H274" s="303">
        <v>45075</v>
      </c>
      <c r="I274" s="309" t="s">
        <v>1192</v>
      </c>
      <c r="J274" s="310">
        <v>50000</v>
      </c>
      <c r="K274" s="310">
        <v>50000</v>
      </c>
      <c r="L274" s="310">
        <v>50660.7</v>
      </c>
      <c r="M274" s="310">
        <v>50000</v>
      </c>
      <c r="N274" s="306">
        <v>3.7499999999999999E-2</v>
      </c>
      <c r="O274" s="306">
        <v>1.2999999999999999E-3</v>
      </c>
      <c r="P274" s="307">
        <v>0.1</v>
      </c>
      <c r="Q274" s="306">
        <v>5.3E-3</v>
      </c>
      <c r="R274" s="308"/>
      <c r="T274" s="360"/>
    </row>
    <row r="275" spans="1:20" s="300" customFormat="1">
      <c r="A275" s="298"/>
      <c r="B275" s="331" t="s">
        <v>1140</v>
      </c>
      <c r="C275" s="350" t="s">
        <v>206</v>
      </c>
      <c r="D275" s="349"/>
      <c r="E275" s="302" t="s">
        <v>207</v>
      </c>
      <c r="F275" s="302" t="s">
        <v>208</v>
      </c>
      <c r="G275" s="303">
        <v>44341</v>
      </c>
      <c r="H275" s="303">
        <v>45075</v>
      </c>
      <c r="I275" s="309" t="s">
        <v>1192</v>
      </c>
      <c r="J275" s="310">
        <v>50000</v>
      </c>
      <c r="K275" s="310">
        <v>50000</v>
      </c>
      <c r="L275" s="310">
        <v>50660.7</v>
      </c>
      <c r="M275" s="310">
        <v>50000</v>
      </c>
      <c r="N275" s="306">
        <v>3.7499999999999999E-2</v>
      </c>
      <c r="O275" s="306">
        <v>1.2999999999999999E-3</v>
      </c>
      <c r="P275" s="307">
        <v>0.1</v>
      </c>
      <c r="Q275" s="306">
        <v>6.6E-3</v>
      </c>
      <c r="R275" s="308"/>
      <c r="T275" s="360"/>
    </row>
    <row r="276" spans="1:20" s="300" customFormat="1">
      <c r="A276" s="298"/>
      <c r="B276" s="331" t="s">
        <v>1140</v>
      </c>
      <c r="C276" s="350" t="s">
        <v>206</v>
      </c>
      <c r="D276" s="349"/>
      <c r="E276" s="302" t="s">
        <v>207</v>
      </c>
      <c r="F276" s="302" t="s">
        <v>208</v>
      </c>
      <c r="G276" s="303">
        <v>44341</v>
      </c>
      <c r="H276" s="303">
        <v>45075</v>
      </c>
      <c r="I276" s="309" t="s">
        <v>1192</v>
      </c>
      <c r="J276" s="310">
        <v>50000</v>
      </c>
      <c r="K276" s="310">
        <v>50000</v>
      </c>
      <c r="L276" s="310">
        <v>50660.7</v>
      </c>
      <c r="M276" s="310">
        <v>50000</v>
      </c>
      <c r="N276" s="306">
        <v>3.7499999999999999E-2</v>
      </c>
      <c r="O276" s="306">
        <v>1.2999999999999999E-3</v>
      </c>
      <c r="P276" s="307">
        <v>0.1</v>
      </c>
      <c r="Q276" s="306">
        <v>7.9000000000000008E-3</v>
      </c>
      <c r="R276" s="308"/>
      <c r="T276" s="360"/>
    </row>
    <row r="277" spans="1:20" s="300" customFormat="1">
      <c r="A277" s="298"/>
      <c r="B277" s="331" t="s">
        <v>1140</v>
      </c>
      <c r="C277" s="350" t="s">
        <v>206</v>
      </c>
      <c r="D277" s="349"/>
      <c r="E277" s="302" t="s">
        <v>207</v>
      </c>
      <c r="F277" s="302" t="s">
        <v>208</v>
      </c>
      <c r="G277" s="303">
        <v>44427</v>
      </c>
      <c r="H277" s="303">
        <v>45167</v>
      </c>
      <c r="I277" s="309" t="s">
        <v>1192</v>
      </c>
      <c r="J277" s="310">
        <v>50000</v>
      </c>
      <c r="K277" s="310">
        <v>50000</v>
      </c>
      <c r="L277" s="310">
        <v>50209.81</v>
      </c>
      <c r="M277" s="310">
        <v>50000</v>
      </c>
      <c r="N277" s="306">
        <v>3.5000000000000003E-2</v>
      </c>
      <c r="O277" s="306">
        <v>1.2999999999999999E-3</v>
      </c>
      <c r="P277" s="307">
        <v>0.1</v>
      </c>
      <c r="Q277" s="306">
        <v>9.1999999999999998E-3</v>
      </c>
      <c r="R277" s="308"/>
      <c r="T277" s="360"/>
    </row>
    <row r="278" spans="1:20" s="300" customFormat="1">
      <c r="A278" s="298"/>
      <c r="B278" s="331" t="s">
        <v>1140</v>
      </c>
      <c r="C278" s="350" t="s">
        <v>206</v>
      </c>
      <c r="D278" s="349"/>
      <c r="E278" s="302" t="s">
        <v>207</v>
      </c>
      <c r="F278" s="302" t="s">
        <v>208</v>
      </c>
      <c r="G278" s="303">
        <v>44427</v>
      </c>
      <c r="H278" s="303">
        <v>45167</v>
      </c>
      <c r="I278" s="309" t="s">
        <v>1192</v>
      </c>
      <c r="J278" s="310">
        <v>50000</v>
      </c>
      <c r="K278" s="310">
        <v>50000</v>
      </c>
      <c r="L278" s="310">
        <v>50209.81</v>
      </c>
      <c r="M278" s="310">
        <v>50000</v>
      </c>
      <c r="N278" s="306">
        <v>3.5000000000000003E-2</v>
      </c>
      <c r="O278" s="306">
        <v>1.2999999999999999E-3</v>
      </c>
      <c r="P278" s="307">
        <v>0.1</v>
      </c>
      <c r="Q278" s="306">
        <v>1.0500000000000001E-2</v>
      </c>
      <c r="R278" s="308"/>
      <c r="T278" s="360"/>
    </row>
    <row r="279" spans="1:20" s="300" customFormat="1">
      <c r="A279" s="298"/>
      <c r="B279" s="331" t="s">
        <v>1140</v>
      </c>
      <c r="C279" s="350" t="s">
        <v>206</v>
      </c>
      <c r="D279" s="349"/>
      <c r="E279" s="302" t="s">
        <v>207</v>
      </c>
      <c r="F279" s="302" t="s">
        <v>208</v>
      </c>
      <c r="G279" s="303">
        <v>44369</v>
      </c>
      <c r="H279" s="303">
        <v>44921</v>
      </c>
      <c r="I279" s="309" t="s">
        <v>1192</v>
      </c>
      <c r="J279" s="310">
        <v>100000</v>
      </c>
      <c r="K279" s="310">
        <v>100000</v>
      </c>
      <c r="L279" s="310">
        <v>101101.7</v>
      </c>
      <c r="M279" s="310">
        <v>100000</v>
      </c>
      <c r="N279" s="306">
        <v>0.04</v>
      </c>
      <c r="O279" s="306">
        <v>2.5999999999999999E-3</v>
      </c>
      <c r="P279" s="307">
        <v>0.1</v>
      </c>
      <c r="Q279" s="306">
        <v>1.32E-2</v>
      </c>
      <c r="R279" s="308"/>
      <c r="T279" s="360"/>
    </row>
    <row r="280" spans="1:20" s="300" customFormat="1">
      <c r="A280" s="298"/>
      <c r="B280" s="331" t="s">
        <v>1140</v>
      </c>
      <c r="C280" s="350" t="s">
        <v>206</v>
      </c>
      <c r="D280" s="349"/>
      <c r="E280" s="302" t="s">
        <v>207</v>
      </c>
      <c r="F280" s="302" t="s">
        <v>208</v>
      </c>
      <c r="G280" s="303">
        <v>44369</v>
      </c>
      <c r="H280" s="303">
        <v>44921</v>
      </c>
      <c r="I280" s="309" t="s">
        <v>1192</v>
      </c>
      <c r="J280" s="310">
        <v>100000</v>
      </c>
      <c r="K280" s="310">
        <v>100000</v>
      </c>
      <c r="L280" s="310">
        <v>101101.7</v>
      </c>
      <c r="M280" s="310">
        <v>100000</v>
      </c>
      <c r="N280" s="306">
        <v>0.04</v>
      </c>
      <c r="O280" s="306">
        <v>2.5999999999999999E-3</v>
      </c>
      <c r="P280" s="307">
        <v>0.1</v>
      </c>
      <c r="Q280" s="306">
        <v>1.5800000000000002E-2</v>
      </c>
      <c r="R280" s="308"/>
      <c r="T280" s="360"/>
    </row>
    <row r="281" spans="1:20" s="300" customFormat="1">
      <c r="A281" s="298"/>
      <c r="B281" s="331" t="s">
        <v>1140</v>
      </c>
      <c r="C281" s="350" t="s">
        <v>206</v>
      </c>
      <c r="D281" s="349"/>
      <c r="E281" s="302" t="s">
        <v>207</v>
      </c>
      <c r="F281" s="302" t="s">
        <v>208</v>
      </c>
      <c r="G281" s="303">
        <v>44369</v>
      </c>
      <c r="H281" s="303">
        <v>44921</v>
      </c>
      <c r="I281" s="309" t="s">
        <v>1192</v>
      </c>
      <c r="J281" s="310">
        <v>100000</v>
      </c>
      <c r="K281" s="310">
        <v>100000</v>
      </c>
      <c r="L281" s="310">
        <v>101101.7</v>
      </c>
      <c r="M281" s="310">
        <v>100000</v>
      </c>
      <c r="N281" s="306">
        <v>0.04</v>
      </c>
      <c r="O281" s="306">
        <v>2.5999999999999999E-3</v>
      </c>
      <c r="P281" s="307">
        <v>0.1</v>
      </c>
      <c r="Q281" s="306">
        <v>1.84E-2</v>
      </c>
      <c r="R281" s="308"/>
      <c r="T281" s="360"/>
    </row>
    <row r="282" spans="1:20" s="300" customFormat="1">
      <c r="A282" s="298"/>
      <c r="B282" s="331" t="s">
        <v>1140</v>
      </c>
      <c r="C282" s="350" t="s">
        <v>206</v>
      </c>
      <c r="D282" s="349"/>
      <c r="E282" s="302" t="s">
        <v>207</v>
      </c>
      <c r="F282" s="302" t="s">
        <v>208</v>
      </c>
      <c r="G282" s="303">
        <v>44369</v>
      </c>
      <c r="H282" s="303">
        <v>44921</v>
      </c>
      <c r="I282" s="309" t="s">
        <v>1192</v>
      </c>
      <c r="J282" s="310">
        <v>100000</v>
      </c>
      <c r="K282" s="310">
        <v>100000</v>
      </c>
      <c r="L282" s="310">
        <v>101101.7</v>
      </c>
      <c r="M282" s="310">
        <v>100000</v>
      </c>
      <c r="N282" s="306">
        <v>0.04</v>
      </c>
      <c r="O282" s="306">
        <v>2.5999999999999999E-3</v>
      </c>
      <c r="P282" s="307">
        <v>0.1</v>
      </c>
      <c r="Q282" s="306">
        <v>2.1100000000000001E-2</v>
      </c>
      <c r="R282" s="308"/>
      <c r="T282" s="360"/>
    </row>
    <row r="283" spans="1:20" s="300" customFormat="1">
      <c r="A283" s="298"/>
      <c r="B283" s="331" t="s">
        <v>1140</v>
      </c>
      <c r="C283" s="350" t="s">
        <v>206</v>
      </c>
      <c r="D283" s="349"/>
      <c r="E283" s="302" t="s">
        <v>207</v>
      </c>
      <c r="F283" s="302" t="s">
        <v>208</v>
      </c>
      <c r="G283" s="303">
        <v>44369</v>
      </c>
      <c r="H283" s="303">
        <v>44921</v>
      </c>
      <c r="I283" s="309" t="s">
        <v>1192</v>
      </c>
      <c r="J283" s="310">
        <v>100000</v>
      </c>
      <c r="K283" s="310">
        <v>100000</v>
      </c>
      <c r="L283" s="310">
        <v>101101.7</v>
      </c>
      <c r="M283" s="310">
        <v>100000</v>
      </c>
      <c r="N283" s="306">
        <v>0.04</v>
      </c>
      <c r="O283" s="306">
        <v>2.5999999999999999E-3</v>
      </c>
      <c r="P283" s="307">
        <v>0.1</v>
      </c>
      <c r="Q283" s="306">
        <v>2.3699999999999999E-2</v>
      </c>
      <c r="R283" s="308"/>
      <c r="T283" s="360"/>
    </row>
    <row r="284" spans="1:20" s="300" customFormat="1">
      <c r="A284" s="298"/>
      <c r="B284" s="331" t="s">
        <v>1140</v>
      </c>
      <c r="C284" s="350" t="s">
        <v>206</v>
      </c>
      <c r="D284" s="349"/>
      <c r="E284" s="302" t="s">
        <v>207</v>
      </c>
      <c r="F284" s="302" t="s">
        <v>208</v>
      </c>
      <c r="G284" s="303">
        <v>44412</v>
      </c>
      <c r="H284" s="303">
        <v>44953</v>
      </c>
      <c r="I284" s="309" t="s">
        <v>1192</v>
      </c>
      <c r="J284" s="310">
        <v>100000</v>
      </c>
      <c r="K284" s="310">
        <v>100000</v>
      </c>
      <c r="L284" s="310">
        <v>102211.46</v>
      </c>
      <c r="M284" s="310">
        <v>100000</v>
      </c>
      <c r="N284" s="306">
        <v>3.7499999999999999E-2</v>
      </c>
      <c r="O284" s="306">
        <v>2.7000000000000001E-3</v>
      </c>
      <c r="P284" s="307">
        <v>0.1</v>
      </c>
      <c r="Q284" s="306">
        <v>2.64E-2</v>
      </c>
      <c r="R284" s="308"/>
      <c r="T284" s="360"/>
    </row>
    <row r="285" spans="1:20" s="300" customFormat="1">
      <c r="A285" s="298"/>
      <c r="B285" s="331" t="s">
        <v>1140</v>
      </c>
      <c r="C285" s="350" t="s">
        <v>206</v>
      </c>
      <c r="D285" s="349"/>
      <c r="E285" s="302" t="s">
        <v>207</v>
      </c>
      <c r="F285" s="302" t="s">
        <v>208</v>
      </c>
      <c r="G285" s="303">
        <v>44412</v>
      </c>
      <c r="H285" s="303">
        <v>44953</v>
      </c>
      <c r="I285" s="309" t="s">
        <v>1192</v>
      </c>
      <c r="J285" s="310">
        <v>100000</v>
      </c>
      <c r="K285" s="310">
        <v>100000</v>
      </c>
      <c r="L285" s="310">
        <v>102211.46</v>
      </c>
      <c r="M285" s="310">
        <v>100000</v>
      </c>
      <c r="N285" s="306">
        <v>3.7499999999999999E-2</v>
      </c>
      <c r="O285" s="306">
        <v>2.7000000000000001E-3</v>
      </c>
      <c r="P285" s="307">
        <v>0.1</v>
      </c>
      <c r="Q285" s="306">
        <v>2.9000000000000001E-2</v>
      </c>
      <c r="R285" s="308"/>
      <c r="T285" s="360"/>
    </row>
    <row r="286" spans="1:20" s="300" customFormat="1">
      <c r="A286" s="298"/>
      <c r="B286" s="331" t="s">
        <v>1140</v>
      </c>
      <c r="C286" s="350" t="s">
        <v>206</v>
      </c>
      <c r="D286" s="349"/>
      <c r="E286" s="302" t="s">
        <v>207</v>
      </c>
      <c r="F286" s="302" t="s">
        <v>208</v>
      </c>
      <c r="G286" s="303">
        <v>44412</v>
      </c>
      <c r="H286" s="303">
        <v>44953</v>
      </c>
      <c r="I286" s="309" t="s">
        <v>1192</v>
      </c>
      <c r="J286" s="310">
        <v>100000</v>
      </c>
      <c r="K286" s="310">
        <v>100000</v>
      </c>
      <c r="L286" s="310">
        <v>102211.46</v>
      </c>
      <c r="M286" s="310">
        <v>100000</v>
      </c>
      <c r="N286" s="306">
        <v>3.7499999999999999E-2</v>
      </c>
      <c r="O286" s="306">
        <v>2.7000000000000001E-3</v>
      </c>
      <c r="P286" s="307">
        <v>0.1</v>
      </c>
      <c r="Q286" s="306">
        <v>3.1699999999999999E-2</v>
      </c>
      <c r="R286" s="308"/>
      <c r="T286" s="360"/>
    </row>
    <row r="287" spans="1:20" s="300" customFormat="1">
      <c r="A287" s="298"/>
      <c r="B287" s="331" t="s">
        <v>1140</v>
      </c>
      <c r="C287" s="350" t="s">
        <v>206</v>
      </c>
      <c r="D287" s="349"/>
      <c r="E287" s="302" t="s">
        <v>207</v>
      </c>
      <c r="F287" s="302" t="s">
        <v>208</v>
      </c>
      <c r="G287" s="303">
        <v>44412</v>
      </c>
      <c r="H287" s="303">
        <v>45152</v>
      </c>
      <c r="I287" s="309" t="s">
        <v>1192</v>
      </c>
      <c r="J287" s="310">
        <v>25000</v>
      </c>
      <c r="K287" s="310">
        <v>25000</v>
      </c>
      <c r="L287" s="310">
        <v>25150.74</v>
      </c>
      <c r="M287" s="310">
        <v>25000</v>
      </c>
      <c r="N287" s="306">
        <v>3.7499999999999999E-2</v>
      </c>
      <c r="O287" s="306">
        <v>6.9999999999999999E-4</v>
      </c>
      <c r="P287" s="307">
        <v>0.1</v>
      </c>
      <c r="Q287" s="306">
        <v>3.2300000000000002E-2</v>
      </c>
      <c r="R287" s="308"/>
      <c r="T287" s="360"/>
    </row>
    <row r="288" spans="1:20" s="300" customFormat="1">
      <c r="A288" s="298"/>
      <c r="B288" s="331" t="s">
        <v>1140</v>
      </c>
      <c r="C288" s="350" t="s">
        <v>206</v>
      </c>
      <c r="D288" s="349"/>
      <c r="E288" s="302" t="s">
        <v>207</v>
      </c>
      <c r="F288" s="302" t="s">
        <v>208</v>
      </c>
      <c r="G288" s="303">
        <v>44412</v>
      </c>
      <c r="H288" s="303">
        <v>45152</v>
      </c>
      <c r="I288" s="309" t="s">
        <v>1192</v>
      </c>
      <c r="J288" s="310">
        <v>25000</v>
      </c>
      <c r="K288" s="310">
        <v>25000</v>
      </c>
      <c r="L288" s="310">
        <v>25150.74</v>
      </c>
      <c r="M288" s="310">
        <v>25000</v>
      </c>
      <c r="N288" s="306">
        <v>3.7499999999999999E-2</v>
      </c>
      <c r="O288" s="306">
        <v>6.9999999999999999E-4</v>
      </c>
      <c r="P288" s="307">
        <v>0.1</v>
      </c>
      <c r="Q288" s="306">
        <v>3.3000000000000002E-2</v>
      </c>
      <c r="R288" s="308"/>
      <c r="T288" s="360"/>
    </row>
    <row r="289" spans="1:20" s="300" customFormat="1">
      <c r="A289" s="298"/>
      <c r="B289" s="331" t="s">
        <v>1140</v>
      </c>
      <c r="C289" s="350" t="s">
        <v>206</v>
      </c>
      <c r="D289" s="349"/>
      <c r="E289" s="302" t="s">
        <v>207</v>
      </c>
      <c r="F289" s="302" t="s">
        <v>208</v>
      </c>
      <c r="G289" s="303">
        <v>44412</v>
      </c>
      <c r="H289" s="303">
        <v>45152</v>
      </c>
      <c r="I289" s="309" t="s">
        <v>1192</v>
      </c>
      <c r="J289" s="310">
        <v>25000</v>
      </c>
      <c r="K289" s="310">
        <v>25000</v>
      </c>
      <c r="L289" s="310">
        <v>25150.74</v>
      </c>
      <c r="M289" s="310">
        <v>25000</v>
      </c>
      <c r="N289" s="306">
        <v>3.7499999999999999E-2</v>
      </c>
      <c r="O289" s="306">
        <v>6.9999999999999999E-4</v>
      </c>
      <c r="P289" s="307">
        <v>0.1</v>
      </c>
      <c r="Q289" s="306">
        <v>3.3599999999999998E-2</v>
      </c>
      <c r="R289" s="308"/>
      <c r="T289" s="360"/>
    </row>
    <row r="290" spans="1:20" s="300" customFormat="1">
      <c r="A290" s="298"/>
      <c r="B290" s="331" t="s">
        <v>1140</v>
      </c>
      <c r="C290" s="350" t="s">
        <v>206</v>
      </c>
      <c r="D290" s="349"/>
      <c r="E290" s="302" t="s">
        <v>207</v>
      </c>
      <c r="F290" s="302" t="s">
        <v>208</v>
      </c>
      <c r="G290" s="303">
        <v>44412</v>
      </c>
      <c r="H290" s="303">
        <v>45152</v>
      </c>
      <c r="I290" s="309" t="s">
        <v>1192</v>
      </c>
      <c r="J290" s="310">
        <v>25000</v>
      </c>
      <c r="K290" s="310">
        <v>25000</v>
      </c>
      <c r="L290" s="310">
        <v>25150.74</v>
      </c>
      <c r="M290" s="310">
        <v>25000</v>
      </c>
      <c r="N290" s="306">
        <v>3.7499999999999999E-2</v>
      </c>
      <c r="O290" s="306">
        <v>6.9999999999999999E-4</v>
      </c>
      <c r="P290" s="307">
        <v>0.1</v>
      </c>
      <c r="Q290" s="306">
        <v>3.4299999999999997E-2</v>
      </c>
      <c r="R290" s="308"/>
      <c r="T290" s="360"/>
    </row>
    <row r="291" spans="1:20" s="300" customFormat="1">
      <c r="A291" s="298"/>
      <c r="B291" s="331" t="s">
        <v>1140</v>
      </c>
      <c r="C291" s="350" t="s">
        <v>206</v>
      </c>
      <c r="D291" s="349"/>
      <c r="E291" s="302" t="s">
        <v>207</v>
      </c>
      <c r="F291" s="302" t="s">
        <v>208</v>
      </c>
      <c r="G291" s="303">
        <v>44412</v>
      </c>
      <c r="H291" s="303">
        <v>45152</v>
      </c>
      <c r="I291" s="309" t="s">
        <v>1192</v>
      </c>
      <c r="J291" s="310">
        <v>25000</v>
      </c>
      <c r="K291" s="310">
        <v>25000</v>
      </c>
      <c r="L291" s="310">
        <v>25150.74</v>
      </c>
      <c r="M291" s="310">
        <v>25000</v>
      </c>
      <c r="N291" s="306">
        <v>3.7499999999999999E-2</v>
      </c>
      <c r="O291" s="306">
        <v>6.9999999999999999E-4</v>
      </c>
      <c r="P291" s="307">
        <v>0.1</v>
      </c>
      <c r="Q291" s="306">
        <v>3.5000000000000003E-2</v>
      </c>
      <c r="R291" s="308"/>
      <c r="T291" s="360"/>
    </row>
    <row r="292" spans="1:20" s="300" customFormat="1">
      <c r="A292" s="298"/>
      <c r="B292" s="331" t="s">
        <v>1140</v>
      </c>
      <c r="C292" s="350" t="s">
        <v>206</v>
      </c>
      <c r="D292" s="349"/>
      <c r="E292" s="302" t="s">
        <v>207</v>
      </c>
      <c r="F292" s="302" t="s">
        <v>208</v>
      </c>
      <c r="G292" s="303">
        <v>44412</v>
      </c>
      <c r="H292" s="303">
        <v>45152</v>
      </c>
      <c r="I292" s="309" t="s">
        <v>1192</v>
      </c>
      <c r="J292" s="310">
        <v>25000</v>
      </c>
      <c r="K292" s="310">
        <v>25000</v>
      </c>
      <c r="L292" s="310">
        <v>25150.74</v>
      </c>
      <c r="M292" s="310">
        <v>25000</v>
      </c>
      <c r="N292" s="306">
        <v>3.7499999999999999E-2</v>
      </c>
      <c r="O292" s="306">
        <v>6.9999999999999999E-4</v>
      </c>
      <c r="P292" s="307">
        <v>0.1</v>
      </c>
      <c r="Q292" s="306">
        <v>3.56E-2</v>
      </c>
      <c r="R292" s="308"/>
      <c r="T292" s="360"/>
    </row>
    <row r="293" spans="1:20" s="300" customFormat="1">
      <c r="A293" s="298"/>
      <c r="B293" s="331" t="s">
        <v>1140</v>
      </c>
      <c r="C293" s="350" t="s">
        <v>206</v>
      </c>
      <c r="D293" s="349"/>
      <c r="E293" s="302" t="s">
        <v>207</v>
      </c>
      <c r="F293" s="302" t="s">
        <v>208</v>
      </c>
      <c r="G293" s="303">
        <v>44412</v>
      </c>
      <c r="H293" s="303">
        <v>45152</v>
      </c>
      <c r="I293" s="309" t="s">
        <v>1192</v>
      </c>
      <c r="J293" s="310">
        <v>25000</v>
      </c>
      <c r="K293" s="310">
        <v>25000</v>
      </c>
      <c r="L293" s="310">
        <v>25150.74</v>
      </c>
      <c r="M293" s="310">
        <v>25000</v>
      </c>
      <c r="N293" s="306">
        <v>3.7499999999999999E-2</v>
      </c>
      <c r="O293" s="306">
        <v>6.9999999999999999E-4</v>
      </c>
      <c r="P293" s="307">
        <v>0.1</v>
      </c>
      <c r="Q293" s="306">
        <v>3.6299999999999999E-2</v>
      </c>
      <c r="R293" s="308"/>
      <c r="T293" s="360"/>
    </row>
    <row r="294" spans="1:20" s="300" customFormat="1">
      <c r="A294" s="298"/>
      <c r="B294" s="331" t="s">
        <v>1140</v>
      </c>
      <c r="C294" s="350" t="s">
        <v>206</v>
      </c>
      <c r="D294" s="349"/>
      <c r="E294" s="302" t="s">
        <v>207</v>
      </c>
      <c r="F294" s="302" t="s">
        <v>208</v>
      </c>
      <c r="G294" s="303">
        <v>44412</v>
      </c>
      <c r="H294" s="303">
        <v>45152</v>
      </c>
      <c r="I294" s="309" t="s">
        <v>1192</v>
      </c>
      <c r="J294" s="310">
        <v>25000</v>
      </c>
      <c r="K294" s="310">
        <v>50000</v>
      </c>
      <c r="L294" s="310">
        <v>25150.74</v>
      </c>
      <c r="M294" s="310">
        <v>25000</v>
      </c>
      <c r="N294" s="306">
        <v>3.7499999999999999E-2</v>
      </c>
      <c r="O294" s="306">
        <v>6.9999999999999999E-4</v>
      </c>
      <c r="P294" s="307">
        <v>0.1</v>
      </c>
      <c r="Q294" s="306">
        <v>3.6900000000000002E-2</v>
      </c>
      <c r="R294" s="308"/>
      <c r="T294" s="360"/>
    </row>
    <row r="295" spans="1:20" s="300" customFormat="1">
      <c r="A295" s="298"/>
      <c r="B295" s="331" t="s">
        <v>1140</v>
      </c>
      <c r="C295" s="350" t="s">
        <v>206</v>
      </c>
      <c r="D295" s="349"/>
      <c r="E295" s="302" t="s">
        <v>207</v>
      </c>
      <c r="F295" s="302" t="s">
        <v>208</v>
      </c>
      <c r="G295" s="303">
        <v>44412</v>
      </c>
      <c r="H295" s="303">
        <v>45152</v>
      </c>
      <c r="I295" s="309" t="s">
        <v>1192</v>
      </c>
      <c r="J295" s="310">
        <v>25000</v>
      </c>
      <c r="K295" s="310">
        <v>50000</v>
      </c>
      <c r="L295" s="310">
        <v>25150.74</v>
      </c>
      <c r="M295" s="310">
        <v>25000</v>
      </c>
      <c r="N295" s="306">
        <v>3.7499999999999999E-2</v>
      </c>
      <c r="O295" s="306">
        <v>6.9999999999999999E-4</v>
      </c>
      <c r="P295" s="307">
        <v>0.1</v>
      </c>
      <c r="Q295" s="306">
        <v>3.7600000000000001E-2</v>
      </c>
      <c r="R295" s="308"/>
      <c r="T295" s="360"/>
    </row>
    <row r="296" spans="1:20" s="300" customFormat="1">
      <c r="A296" s="298"/>
      <c r="B296" s="331" t="s">
        <v>1140</v>
      </c>
      <c r="C296" s="350" t="s">
        <v>206</v>
      </c>
      <c r="D296" s="349"/>
      <c r="E296" s="302" t="s">
        <v>207</v>
      </c>
      <c r="F296" s="302" t="s">
        <v>208</v>
      </c>
      <c r="G296" s="303">
        <v>44412</v>
      </c>
      <c r="H296" s="303">
        <v>45152</v>
      </c>
      <c r="I296" s="309" t="s">
        <v>1192</v>
      </c>
      <c r="J296" s="310">
        <v>25000</v>
      </c>
      <c r="K296" s="310">
        <v>50000</v>
      </c>
      <c r="L296" s="310">
        <v>25150.74</v>
      </c>
      <c r="M296" s="310">
        <v>25000</v>
      </c>
      <c r="N296" s="306">
        <v>3.7499999999999999E-2</v>
      </c>
      <c r="O296" s="306">
        <v>6.9999999999999999E-4</v>
      </c>
      <c r="P296" s="307">
        <v>0.1</v>
      </c>
      <c r="Q296" s="306">
        <v>3.8199999999999998E-2</v>
      </c>
      <c r="R296" s="308"/>
      <c r="T296" s="360"/>
    </row>
    <row r="297" spans="1:20" s="300" customFormat="1">
      <c r="A297" s="298"/>
      <c r="B297" s="331" t="s">
        <v>1140</v>
      </c>
      <c r="C297" s="350" t="s">
        <v>206</v>
      </c>
      <c r="D297" s="349"/>
      <c r="E297" s="302" t="s">
        <v>207</v>
      </c>
      <c r="F297" s="302" t="s">
        <v>208</v>
      </c>
      <c r="G297" s="303">
        <v>44412</v>
      </c>
      <c r="H297" s="303">
        <v>45152</v>
      </c>
      <c r="I297" s="309" t="s">
        <v>1192</v>
      </c>
      <c r="J297" s="310">
        <v>50000</v>
      </c>
      <c r="K297" s="310">
        <v>50000</v>
      </c>
      <c r="L297" s="310">
        <v>50301.48</v>
      </c>
      <c r="M297" s="310">
        <v>50000</v>
      </c>
      <c r="N297" s="306">
        <v>3.7499999999999999E-2</v>
      </c>
      <c r="O297" s="306">
        <v>1.2999999999999999E-3</v>
      </c>
      <c r="P297" s="307">
        <v>0.1</v>
      </c>
      <c r="Q297" s="306">
        <v>3.95E-2</v>
      </c>
      <c r="R297" s="308"/>
      <c r="T297" s="360"/>
    </row>
    <row r="298" spans="1:20" s="300" customFormat="1">
      <c r="A298" s="298"/>
      <c r="B298" s="331" t="s">
        <v>1140</v>
      </c>
      <c r="C298" s="350" t="s">
        <v>206</v>
      </c>
      <c r="D298" s="349"/>
      <c r="E298" s="302" t="s">
        <v>207</v>
      </c>
      <c r="F298" s="302" t="s">
        <v>208</v>
      </c>
      <c r="G298" s="303">
        <v>44412</v>
      </c>
      <c r="H298" s="303">
        <v>45152</v>
      </c>
      <c r="I298" s="309" t="s">
        <v>1192</v>
      </c>
      <c r="J298" s="310">
        <v>50000</v>
      </c>
      <c r="K298" s="310">
        <v>50000</v>
      </c>
      <c r="L298" s="310">
        <v>50301.48</v>
      </c>
      <c r="M298" s="310">
        <v>50000</v>
      </c>
      <c r="N298" s="306">
        <v>3.7499999999999999E-2</v>
      </c>
      <c r="O298" s="306">
        <v>1.2999999999999999E-3</v>
      </c>
      <c r="P298" s="307">
        <v>0.1</v>
      </c>
      <c r="Q298" s="306">
        <v>4.0899999999999999E-2</v>
      </c>
      <c r="R298" s="308"/>
      <c r="T298" s="360"/>
    </row>
    <row r="299" spans="1:20" s="300" customFormat="1">
      <c r="A299" s="298"/>
      <c r="B299" s="331" t="s">
        <v>1140</v>
      </c>
      <c r="C299" s="350" t="s">
        <v>206</v>
      </c>
      <c r="D299" s="349"/>
      <c r="E299" s="302" t="s">
        <v>207</v>
      </c>
      <c r="F299" s="302" t="s">
        <v>208</v>
      </c>
      <c r="G299" s="303">
        <v>44462</v>
      </c>
      <c r="H299" s="303">
        <v>45152</v>
      </c>
      <c r="I299" s="309" t="s">
        <v>1192</v>
      </c>
      <c r="J299" s="310">
        <v>50000</v>
      </c>
      <c r="K299" s="310">
        <v>50000</v>
      </c>
      <c r="L299" s="310">
        <v>50301.48</v>
      </c>
      <c r="M299" s="310">
        <v>50000</v>
      </c>
      <c r="N299" s="306">
        <v>3.15E-2</v>
      </c>
      <c r="O299" s="306">
        <v>1.2999999999999999E-3</v>
      </c>
      <c r="P299" s="307">
        <v>0.1</v>
      </c>
      <c r="Q299" s="306">
        <v>4.2200000000000001E-2</v>
      </c>
      <c r="R299" s="308"/>
      <c r="T299" s="360"/>
    </row>
    <row r="300" spans="1:20" s="300" customFormat="1">
      <c r="A300" s="298"/>
      <c r="B300" s="331" t="s">
        <v>1140</v>
      </c>
      <c r="C300" s="350" t="s">
        <v>206</v>
      </c>
      <c r="D300" s="349"/>
      <c r="E300" s="302" t="s">
        <v>207</v>
      </c>
      <c r="F300" s="302" t="s">
        <v>208</v>
      </c>
      <c r="G300" s="303">
        <v>44462</v>
      </c>
      <c r="H300" s="303">
        <v>45152</v>
      </c>
      <c r="I300" s="309" t="s">
        <v>1192</v>
      </c>
      <c r="J300" s="310">
        <v>50000</v>
      </c>
      <c r="K300" s="310">
        <v>50000</v>
      </c>
      <c r="L300" s="310">
        <v>50301.48</v>
      </c>
      <c r="M300" s="310">
        <v>50000</v>
      </c>
      <c r="N300" s="306">
        <v>3.15E-2</v>
      </c>
      <c r="O300" s="306">
        <v>1.2999999999999999E-3</v>
      </c>
      <c r="P300" s="307">
        <v>0.1</v>
      </c>
      <c r="Q300" s="306">
        <v>4.3499999999999997E-2</v>
      </c>
      <c r="R300" s="308"/>
      <c r="T300" s="360"/>
    </row>
    <row r="301" spans="1:20" s="300" customFormat="1">
      <c r="A301" s="298"/>
      <c r="B301" s="331" t="s">
        <v>1140</v>
      </c>
      <c r="C301" s="350" t="s">
        <v>206</v>
      </c>
      <c r="D301" s="349"/>
      <c r="E301" s="302" t="s">
        <v>207</v>
      </c>
      <c r="F301" s="302" t="s">
        <v>208</v>
      </c>
      <c r="G301" s="303">
        <v>44462</v>
      </c>
      <c r="H301" s="303">
        <v>45152</v>
      </c>
      <c r="I301" s="309" t="s">
        <v>1192</v>
      </c>
      <c r="J301" s="310">
        <v>50000</v>
      </c>
      <c r="K301" s="310">
        <v>50000</v>
      </c>
      <c r="L301" s="310">
        <v>50301.48</v>
      </c>
      <c r="M301" s="310">
        <v>50000</v>
      </c>
      <c r="N301" s="306">
        <v>3.15E-2</v>
      </c>
      <c r="O301" s="306">
        <v>1.2999999999999999E-3</v>
      </c>
      <c r="P301" s="307">
        <v>0.1</v>
      </c>
      <c r="Q301" s="306">
        <v>4.48E-2</v>
      </c>
      <c r="R301" s="308"/>
      <c r="T301" s="360"/>
    </row>
    <row r="302" spans="1:20" s="300" customFormat="1">
      <c r="A302" s="298"/>
      <c r="B302" s="331" t="s">
        <v>1140</v>
      </c>
      <c r="C302" s="350" t="s">
        <v>206</v>
      </c>
      <c r="D302" s="349"/>
      <c r="E302" s="302" t="s">
        <v>207</v>
      </c>
      <c r="F302" s="302" t="s">
        <v>208</v>
      </c>
      <c r="G302" s="303">
        <v>44462</v>
      </c>
      <c r="H302" s="303">
        <v>45013</v>
      </c>
      <c r="I302" s="309" t="s">
        <v>1192</v>
      </c>
      <c r="J302" s="310">
        <v>25000</v>
      </c>
      <c r="K302" s="310">
        <v>25000</v>
      </c>
      <c r="L302" s="310">
        <v>25019.21</v>
      </c>
      <c r="M302" s="310">
        <v>25000</v>
      </c>
      <c r="N302" s="306">
        <v>3.15E-2</v>
      </c>
      <c r="O302" s="306">
        <v>6.9999999999999999E-4</v>
      </c>
      <c r="P302" s="307">
        <v>0.1</v>
      </c>
      <c r="Q302" s="306">
        <v>4.5400000000000003E-2</v>
      </c>
      <c r="R302" s="308"/>
      <c r="T302" s="360"/>
    </row>
    <row r="303" spans="1:20" s="300" customFormat="1">
      <c r="A303" s="298"/>
      <c r="B303" s="331" t="s">
        <v>1140</v>
      </c>
      <c r="C303" s="350" t="s">
        <v>206</v>
      </c>
      <c r="D303" s="349"/>
      <c r="E303" s="302" t="s">
        <v>207</v>
      </c>
      <c r="F303" s="302" t="s">
        <v>208</v>
      </c>
      <c r="G303" s="303">
        <v>44462</v>
      </c>
      <c r="H303" s="303">
        <v>45013</v>
      </c>
      <c r="I303" s="309" t="s">
        <v>1192</v>
      </c>
      <c r="J303" s="310">
        <v>25000</v>
      </c>
      <c r="K303" s="310">
        <v>25000</v>
      </c>
      <c r="L303" s="310">
        <v>25019.21</v>
      </c>
      <c r="M303" s="310">
        <v>25000</v>
      </c>
      <c r="N303" s="306">
        <v>3.15E-2</v>
      </c>
      <c r="O303" s="306">
        <v>6.9999999999999999E-4</v>
      </c>
      <c r="P303" s="307">
        <v>0.1</v>
      </c>
      <c r="Q303" s="306">
        <v>4.6100000000000002E-2</v>
      </c>
      <c r="R303" s="308"/>
      <c r="T303" s="360"/>
    </row>
    <row r="304" spans="1:20" s="300" customFormat="1">
      <c r="A304" s="298"/>
      <c r="B304" s="331" t="s">
        <v>1140</v>
      </c>
      <c r="C304" s="350" t="s">
        <v>206</v>
      </c>
      <c r="D304" s="349"/>
      <c r="E304" s="302" t="s">
        <v>207</v>
      </c>
      <c r="F304" s="302" t="s">
        <v>208</v>
      </c>
      <c r="G304" s="303">
        <v>44462</v>
      </c>
      <c r="H304" s="303">
        <v>45013</v>
      </c>
      <c r="I304" s="309" t="s">
        <v>1192</v>
      </c>
      <c r="J304" s="310">
        <v>25000</v>
      </c>
      <c r="K304" s="310">
        <v>25000</v>
      </c>
      <c r="L304" s="310">
        <v>25019.21</v>
      </c>
      <c r="M304" s="310">
        <v>25000</v>
      </c>
      <c r="N304" s="306">
        <v>3.15E-2</v>
      </c>
      <c r="O304" s="306">
        <v>6.9999999999999999E-4</v>
      </c>
      <c r="P304" s="307">
        <v>0.1</v>
      </c>
      <c r="Q304" s="306">
        <v>4.6699999999999998E-2</v>
      </c>
      <c r="R304" s="308"/>
      <c r="T304" s="360"/>
    </row>
    <row r="305" spans="1:20" s="300" customFormat="1">
      <c r="A305" s="298"/>
      <c r="B305" s="331" t="s">
        <v>1140</v>
      </c>
      <c r="C305" s="350" t="s">
        <v>206</v>
      </c>
      <c r="D305" s="349"/>
      <c r="E305" s="302" t="s">
        <v>207</v>
      </c>
      <c r="F305" s="302" t="s">
        <v>208</v>
      </c>
      <c r="G305" s="303">
        <v>44462</v>
      </c>
      <c r="H305" s="303">
        <v>45013</v>
      </c>
      <c r="I305" s="309" t="s">
        <v>1192</v>
      </c>
      <c r="J305" s="310">
        <v>25000</v>
      </c>
      <c r="K305" s="310">
        <v>25000</v>
      </c>
      <c r="L305" s="310">
        <v>25019.21</v>
      </c>
      <c r="M305" s="310">
        <v>25000</v>
      </c>
      <c r="N305" s="306">
        <v>3.15E-2</v>
      </c>
      <c r="O305" s="306">
        <v>6.9999999999999999E-4</v>
      </c>
      <c r="P305" s="307">
        <v>0.1</v>
      </c>
      <c r="Q305" s="306">
        <v>4.7399999999999998E-2</v>
      </c>
      <c r="R305" s="308"/>
      <c r="T305" s="360"/>
    </row>
    <row r="306" spans="1:20" s="300" customFormat="1">
      <c r="A306" s="298"/>
      <c r="B306" s="331" t="s">
        <v>1140</v>
      </c>
      <c r="C306" s="350" t="s">
        <v>206</v>
      </c>
      <c r="D306" s="349"/>
      <c r="E306" s="302" t="s">
        <v>207</v>
      </c>
      <c r="F306" s="302" t="s">
        <v>208</v>
      </c>
      <c r="G306" s="303">
        <v>44462</v>
      </c>
      <c r="H306" s="303">
        <v>45013</v>
      </c>
      <c r="I306" s="309" t="s">
        <v>1192</v>
      </c>
      <c r="J306" s="310">
        <v>50000</v>
      </c>
      <c r="K306" s="310">
        <v>50000</v>
      </c>
      <c r="L306" s="310">
        <v>50038.42</v>
      </c>
      <c r="M306" s="310">
        <v>50000</v>
      </c>
      <c r="N306" s="306">
        <v>3.15E-2</v>
      </c>
      <c r="O306" s="306">
        <v>1.2999999999999999E-3</v>
      </c>
      <c r="P306" s="307">
        <v>0.1</v>
      </c>
      <c r="Q306" s="306">
        <v>4.87E-2</v>
      </c>
      <c r="R306" s="308"/>
      <c r="T306" s="360"/>
    </row>
    <row r="307" spans="1:20" s="300" customFormat="1">
      <c r="A307" s="298"/>
      <c r="B307" s="331" t="s">
        <v>210</v>
      </c>
      <c r="C307" s="350" t="s">
        <v>206</v>
      </c>
      <c r="D307" s="349"/>
      <c r="E307" s="302" t="s">
        <v>207</v>
      </c>
      <c r="F307" s="302" t="s">
        <v>208</v>
      </c>
      <c r="G307" s="303">
        <v>44095</v>
      </c>
      <c r="H307" s="303">
        <v>45013</v>
      </c>
      <c r="I307" s="309" t="s">
        <v>1192</v>
      </c>
      <c r="J307" s="310">
        <v>50000</v>
      </c>
      <c r="K307" s="310">
        <v>28495.360000000001</v>
      </c>
      <c r="L307" s="310">
        <v>50038.42</v>
      </c>
      <c r="M307" s="310">
        <v>50000</v>
      </c>
      <c r="N307" s="306">
        <v>7.7499999999999999E-2</v>
      </c>
      <c r="O307" s="306">
        <v>1.2999999999999999E-3</v>
      </c>
      <c r="P307" s="307">
        <v>0.1</v>
      </c>
      <c r="Q307" s="306">
        <v>0.05</v>
      </c>
      <c r="R307" s="308"/>
      <c r="T307" s="360"/>
    </row>
    <row r="308" spans="1:20" s="300" customFormat="1">
      <c r="A308" s="298"/>
      <c r="B308" s="331" t="s">
        <v>210</v>
      </c>
      <c r="C308" s="350" t="s">
        <v>206</v>
      </c>
      <c r="D308" s="349"/>
      <c r="E308" s="302" t="s">
        <v>207</v>
      </c>
      <c r="F308" s="302" t="s">
        <v>208</v>
      </c>
      <c r="G308" s="303">
        <v>44104</v>
      </c>
      <c r="H308" s="303">
        <v>45013</v>
      </c>
      <c r="I308" s="309" t="s">
        <v>1192</v>
      </c>
      <c r="J308" s="310">
        <v>50000</v>
      </c>
      <c r="K308" s="310">
        <v>25386.92</v>
      </c>
      <c r="L308" s="310">
        <v>50038.42</v>
      </c>
      <c r="M308" s="310">
        <v>50000</v>
      </c>
      <c r="N308" s="306">
        <v>7.7499999999999999E-2</v>
      </c>
      <c r="O308" s="306">
        <v>1.2999999999999999E-3</v>
      </c>
      <c r="P308" s="307">
        <v>0.1</v>
      </c>
      <c r="Q308" s="306">
        <v>5.1299999999999998E-2</v>
      </c>
      <c r="R308" s="308"/>
      <c r="T308" s="360"/>
    </row>
    <row r="309" spans="1:20" s="300" customFormat="1">
      <c r="A309" s="298"/>
      <c r="B309" s="331" t="s">
        <v>210</v>
      </c>
      <c r="C309" s="350" t="s">
        <v>206</v>
      </c>
      <c r="D309" s="349"/>
      <c r="E309" s="302" t="s">
        <v>207</v>
      </c>
      <c r="F309" s="302" t="s">
        <v>208</v>
      </c>
      <c r="G309" s="303">
        <v>44106</v>
      </c>
      <c r="H309" s="303">
        <v>45013</v>
      </c>
      <c r="I309" s="309" t="s">
        <v>1192</v>
      </c>
      <c r="J309" s="310">
        <v>50000</v>
      </c>
      <c r="K309" s="310">
        <v>55027.07</v>
      </c>
      <c r="L309" s="310">
        <v>50038.42</v>
      </c>
      <c r="M309" s="310">
        <v>50000</v>
      </c>
      <c r="N309" s="306">
        <v>7.7499999999999999E-2</v>
      </c>
      <c r="O309" s="306">
        <v>1.2999999999999999E-3</v>
      </c>
      <c r="P309" s="307">
        <v>0.1</v>
      </c>
      <c r="Q309" s="306">
        <v>5.2600000000000001E-2</v>
      </c>
      <c r="R309" s="308"/>
      <c r="T309" s="360"/>
    </row>
    <row r="310" spans="1:20" s="300" customFormat="1">
      <c r="A310" s="298"/>
      <c r="B310" s="331" t="s">
        <v>210</v>
      </c>
      <c r="C310" s="350" t="s">
        <v>206</v>
      </c>
      <c r="D310" s="349"/>
      <c r="E310" s="302" t="s">
        <v>207</v>
      </c>
      <c r="F310" s="302" t="s">
        <v>208</v>
      </c>
      <c r="G310" s="303">
        <v>44106</v>
      </c>
      <c r="H310" s="303">
        <v>45139</v>
      </c>
      <c r="I310" s="309" t="s">
        <v>1192</v>
      </c>
      <c r="J310" s="310">
        <v>27000</v>
      </c>
      <c r="K310" s="310">
        <v>27970.38</v>
      </c>
      <c r="L310" s="310">
        <v>27928.41</v>
      </c>
      <c r="M310" s="310">
        <v>27000</v>
      </c>
      <c r="N310" s="306">
        <v>6.13E-2</v>
      </c>
      <c r="O310" s="306">
        <v>6.9999999999999999E-4</v>
      </c>
      <c r="P310" s="307">
        <v>0.1</v>
      </c>
      <c r="Q310" s="306">
        <v>5.33E-2</v>
      </c>
      <c r="R310" s="308"/>
      <c r="T310" s="360"/>
    </row>
    <row r="311" spans="1:20" s="300" customFormat="1">
      <c r="A311" s="298"/>
      <c r="B311" s="331" t="s">
        <v>210</v>
      </c>
      <c r="C311" s="350" t="s">
        <v>206</v>
      </c>
      <c r="D311" s="349"/>
      <c r="E311" s="302" t="s">
        <v>207</v>
      </c>
      <c r="F311" s="302" t="s">
        <v>208</v>
      </c>
      <c r="G311" s="303">
        <v>44111</v>
      </c>
      <c r="H311" s="303">
        <v>45139</v>
      </c>
      <c r="I311" s="309" t="s">
        <v>1192</v>
      </c>
      <c r="J311" s="310">
        <v>24000</v>
      </c>
      <c r="K311" s="310">
        <v>24874.54</v>
      </c>
      <c r="L311" s="310">
        <v>24835.18</v>
      </c>
      <c r="M311" s="310">
        <v>24000</v>
      </c>
      <c r="N311" s="306">
        <v>6.13E-2</v>
      </c>
      <c r="O311" s="306">
        <v>5.9999999999999995E-4</v>
      </c>
      <c r="P311" s="307">
        <v>0.1</v>
      </c>
      <c r="Q311" s="306">
        <v>5.3999999999999999E-2</v>
      </c>
      <c r="R311" s="308"/>
      <c r="T311" s="360"/>
    </row>
    <row r="312" spans="1:20" s="300" customFormat="1">
      <c r="A312" s="298"/>
      <c r="B312" s="331" t="s">
        <v>210</v>
      </c>
      <c r="C312" s="350" t="s">
        <v>206</v>
      </c>
      <c r="D312" s="349"/>
      <c r="E312" s="302" t="s">
        <v>207</v>
      </c>
      <c r="F312" s="302" t="s">
        <v>208</v>
      </c>
      <c r="G312" s="303">
        <v>44117</v>
      </c>
      <c r="H312" s="303">
        <v>45139</v>
      </c>
      <c r="I312" s="309" t="s">
        <v>1192</v>
      </c>
      <c r="J312" s="310">
        <v>52000</v>
      </c>
      <c r="K312" s="310">
        <v>53897.29</v>
      </c>
      <c r="L312" s="310">
        <v>53811.58</v>
      </c>
      <c r="M312" s="310">
        <v>52000</v>
      </c>
      <c r="N312" s="306">
        <v>6.13E-2</v>
      </c>
      <c r="O312" s="306">
        <v>1.4E-3</v>
      </c>
      <c r="P312" s="307">
        <v>0.1</v>
      </c>
      <c r="Q312" s="306">
        <v>5.5399999999999998E-2</v>
      </c>
      <c r="R312" s="308"/>
      <c r="T312" s="360"/>
    </row>
    <row r="313" spans="1:20" s="300" customFormat="1">
      <c r="A313" s="298"/>
      <c r="B313" s="331" t="s">
        <v>210</v>
      </c>
      <c r="C313" s="350" t="s">
        <v>206</v>
      </c>
      <c r="D313" s="349"/>
      <c r="E313" s="302" t="s">
        <v>207</v>
      </c>
      <c r="F313" s="302" t="s">
        <v>208</v>
      </c>
      <c r="G313" s="303">
        <v>44117</v>
      </c>
      <c r="H313" s="303">
        <v>46659</v>
      </c>
      <c r="I313" s="309" t="s">
        <v>1192</v>
      </c>
      <c r="J313" s="310">
        <v>42000</v>
      </c>
      <c r="K313" s="310">
        <v>42734.65</v>
      </c>
      <c r="L313" s="310">
        <v>42188.52</v>
      </c>
      <c r="M313" s="310">
        <v>42000</v>
      </c>
      <c r="N313" s="306">
        <v>6.5000000000000002E-2</v>
      </c>
      <c r="O313" s="306">
        <v>1.1000000000000001E-3</v>
      </c>
      <c r="P313" s="307">
        <v>0.1</v>
      </c>
      <c r="Q313" s="306">
        <v>5.6500000000000002E-2</v>
      </c>
      <c r="R313" s="308"/>
      <c r="T313" s="360"/>
    </row>
    <row r="314" spans="1:20" s="300" customFormat="1">
      <c r="A314" s="298"/>
      <c r="B314" s="331" t="s">
        <v>316</v>
      </c>
      <c r="C314" s="350" t="s">
        <v>206</v>
      </c>
      <c r="D314" s="349"/>
      <c r="E314" s="302" t="s">
        <v>207</v>
      </c>
      <c r="F314" s="302" t="s">
        <v>208</v>
      </c>
      <c r="G314" s="303">
        <v>44137</v>
      </c>
      <c r="H314" s="303">
        <v>46659</v>
      </c>
      <c r="I314" s="309" t="s">
        <v>1192</v>
      </c>
      <c r="J314" s="310">
        <v>102000</v>
      </c>
      <c r="K314" s="310">
        <v>104004.51</v>
      </c>
      <c r="L314" s="310">
        <v>102668.81</v>
      </c>
      <c r="M314" s="310">
        <v>102000</v>
      </c>
      <c r="N314" s="306">
        <v>0.06</v>
      </c>
      <c r="O314" s="306">
        <v>2.7000000000000001E-3</v>
      </c>
      <c r="P314" s="307">
        <v>0.1</v>
      </c>
      <c r="Q314" s="306">
        <v>5.9200000000000003E-2</v>
      </c>
      <c r="R314" s="308"/>
      <c r="T314" s="360"/>
    </row>
    <row r="315" spans="1:20" s="300" customFormat="1">
      <c r="A315" s="298"/>
      <c r="B315" s="331" t="s">
        <v>210</v>
      </c>
      <c r="C315" s="350" t="s">
        <v>206</v>
      </c>
      <c r="D315" s="349"/>
      <c r="E315" s="302" t="s">
        <v>207</v>
      </c>
      <c r="F315" s="302" t="s">
        <v>208</v>
      </c>
      <c r="G315" s="303">
        <v>44204</v>
      </c>
      <c r="H315" s="303">
        <v>46659</v>
      </c>
      <c r="I315" s="309" t="s">
        <v>1192</v>
      </c>
      <c r="J315" s="310">
        <v>72000</v>
      </c>
      <c r="K315" s="310">
        <v>73416.7</v>
      </c>
      <c r="L315" s="310">
        <v>72473.78</v>
      </c>
      <c r="M315" s="310">
        <v>72000</v>
      </c>
      <c r="N315" s="306">
        <v>6.5000000000000002E-2</v>
      </c>
      <c r="O315" s="306">
        <v>1.9E-3</v>
      </c>
      <c r="P315" s="307">
        <v>0.1</v>
      </c>
      <c r="Q315" s="306">
        <v>6.1100000000000002E-2</v>
      </c>
      <c r="R315" s="308"/>
      <c r="T315" s="360"/>
    </row>
    <row r="316" spans="1:20" s="300" customFormat="1">
      <c r="A316" s="298"/>
      <c r="B316" s="331" t="s">
        <v>1140</v>
      </c>
      <c r="C316" s="350" t="s">
        <v>206</v>
      </c>
      <c r="D316" s="349"/>
      <c r="E316" s="302" t="s">
        <v>207</v>
      </c>
      <c r="F316" s="302" t="s">
        <v>208</v>
      </c>
      <c r="G316" s="303">
        <v>44519</v>
      </c>
      <c r="H316" s="303">
        <v>47753</v>
      </c>
      <c r="I316" s="309" t="s">
        <v>1192</v>
      </c>
      <c r="J316" s="310">
        <v>143000</v>
      </c>
      <c r="K316" s="310">
        <v>145986.19</v>
      </c>
      <c r="L316" s="310">
        <v>144017.45000000001</v>
      </c>
      <c r="M316" s="310">
        <v>143000</v>
      </c>
      <c r="N316" s="306">
        <v>5.5E-2</v>
      </c>
      <c r="O316" s="306">
        <v>3.8E-3</v>
      </c>
      <c r="P316" s="307">
        <v>0.1</v>
      </c>
      <c r="Q316" s="306">
        <v>6.4799999999999996E-2</v>
      </c>
      <c r="R316" s="308"/>
      <c r="T316" s="360"/>
    </row>
    <row r="317" spans="1:20" s="300" customFormat="1">
      <c r="A317" s="298"/>
      <c r="B317" s="331" t="s">
        <v>1140</v>
      </c>
      <c r="C317" s="350" t="s">
        <v>206</v>
      </c>
      <c r="D317" s="349"/>
      <c r="E317" s="302" t="s">
        <v>207</v>
      </c>
      <c r="F317" s="302" t="s">
        <v>208</v>
      </c>
      <c r="G317" s="303">
        <v>44519</v>
      </c>
      <c r="H317" s="303">
        <v>46659</v>
      </c>
      <c r="I317" s="309" t="s">
        <v>1192</v>
      </c>
      <c r="J317" s="310">
        <v>100000</v>
      </c>
      <c r="K317" s="310">
        <v>101948.33</v>
      </c>
      <c r="L317" s="310">
        <v>100664.26</v>
      </c>
      <c r="M317" s="310">
        <v>100000</v>
      </c>
      <c r="N317" s="306">
        <v>5.5E-2</v>
      </c>
      <c r="O317" s="306">
        <v>2.5999999999999999E-3</v>
      </c>
      <c r="P317" s="307">
        <v>0.1</v>
      </c>
      <c r="Q317" s="306">
        <v>6.7400000000000002E-2</v>
      </c>
      <c r="R317" s="308"/>
      <c r="T317" s="360"/>
    </row>
    <row r="318" spans="1:20" s="300" customFormat="1">
      <c r="A318" s="298"/>
      <c r="B318" s="331" t="s">
        <v>1140</v>
      </c>
      <c r="C318" s="350" t="s">
        <v>206</v>
      </c>
      <c r="D318" s="349"/>
      <c r="E318" s="302" t="s">
        <v>207</v>
      </c>
      <c r="F318" s="302" t="s">
        <v>208</v>
      </c>
      <c r="G318" s="303">
        <v>44519</v>
      </c>
      <c r="H318" s="303">
        <v>47753</v>
      </c>
      <c r="I318" s="309" t="s">
        <v>1192</v>
      </c>
      <c r="J318" s="310">
        <v>200000</v>
      </c>
      <c r="K318" s="310">
        <v>209501.11</v>
      </c>
      <c r="L318" s="310">
        <v>206611.48</v>
      </c>
      <c r="M318" s="310">
        <v>200000</v>
      </c>
      <c r="N318" s="306">
        <v>5.5E-2</v>
      </c>
      <c r="O318" s="306">
        <v>5.4000000000000003E-3</v>
      </c>
      <c r="P318" s="307">
        <v>0.1</v>
      </c>
      <c r="Q318" s="306">
        <v>7.2800000000000004E-2</v>
      </c>
      <c r="R318" s="308"/>
      <c r="T318" s="360"/>
    </row>
    <row r="319" spans="1:20" s="300" customFormat="1">
      <c r="A319" s="298"/>
      <c r="B319" s="331" t="s">
        <v>1140</v>
      </c>
      <c r="C319" s="350" t="s">
        <v>385</v>
      </c>
      <c r="D319" s="349"/>
      <c r="E319" s="302" t="s">
        <v>207</v>
      </c>
      <c r="F319" s="302" t="s">
        <v>208</v>
      </c>
      <c r="G319" s="303">
        <v>44498</v>
      </c>
      <c r="H319" s="303">
        <v>44662</v>
      </c>
      <c r="I319" s="309" t="s">
        <v>1192</v>
      </c>
      <c r="J319" s="310">
        <v>100000</v>
      </c>
      <c r="K319" s="310">
        <v>100687.49</v>
      </c>
      <c r="L319" s="310">
        <v>102022.52</v>
      </c>
      <c r="M319" s="310">
        <v>100000</v>
      </c>
      <c r="N319" s="306">
        <v>4.2500000000000003E-2</v>
      </c>
      <c r="O319" s="306">
        <v>2.7000000000000001E-3</v>
      </c>
      <c r="P319" s="307">
        <v>0.1</v>
      </c>
      <c r="Q319" s="306">
        <v>2.7000000000000001E-3</v>
      </c>
      <c r="R319" s="308"/>
      <c r="T319" s="360"/>
    </row>
    <row r="320" spans="1:20" s="300" customFormat="1">
      <c r="A320" s="298"/>
      <c r="B320" s="331" t="s">
        <v>1140</v>
      </c>
      <c r="C320" s="350" t="s">
        <v>385</v>
      </c>
      <c r="D320" s="349"/>
      <c r="E320" s="302" t="s">
        <v>207</v>
      </c>
      <c r="F320" s="302" t="s">
        <v>208</v>
      </c>
      <c r="G320" s="303">
        <v>44498</v>
      </c>
      <c r="H320" s="303">
        <v>44662</v>
      </c>
      <c r="I320" s="309" t="s">
        <v>1192</v>
      </c>
      <c r="J320" s="310">
        <v>100000</v>
      </c>
      <c r="K320" s="310">
        <v>100687.49</v>
      </c>
      <c r="L320" s="310">
        <v>102022.52</v>
      </c>
      <c r="M320" s="310">
        <v>100000</v>
      </c>
      <c r="N320" s="306">
        <v>4.2500000000000003E-2</v>
      </c>
      <c r="O320" s="306">
        <v>2.7000000000000001E-3</v>
      </c>
      <c r="P320" s="307">
        <v>0.1</v>
      </c>
      <c r="Q320" s="306">
        <v>5.3E-3</v>
      </c>
      <c r="R320" s="308"/>
      <c r="T320" s="360"/>
    </row>
    <row r="321" spans="1:20" s="300" customFormat="1">
      <c r="A321" s="298"/>
      <c r="B321" s="331" t="s">
        <v>1140</v>
      </c>
      <c r="C321" s="350" t="s">
        <v>385</v>
      </c>
      <c r="D321" s="349"/>
      <c r="E321" s="302" t="s">
        <v>207</v>
      </c>
      <c r="F321" s="302" t="s">
        <v>208</v>
      </c>
      <c r="G321" s="303">
        <v>44498</v>
      </c>
      <c r="H321" s="303">
        <v>44662</v>
      </c>
      <c r="I321" s="309" t="s">
        <v>1192</v>
      </c>
      <c r="J321" s="310">
        <v>100000</v>
      </c>
      <c r="K321" s="310">
        <v>100687.49</v>
      </c>
      <c r="L321" s="310">
        <v>102022.52</v>
      </c>
      <c r="M321" s="310">
        <v>100000</v>
      </c>
      <c r="N321" s="306">
        <v>4.2500000000000003E-2</v>
      </c>
      <c r="O321" s="306">
        <v>2.7000000000000001E-3</v>
      </c>
      <c r="P321" s="307">
        <v>0.1</v>
      </c>
      <c r="Q321" s="306">
        <v>8.0000000000000002E-3</v>
      </c>
      <c r="R321" s="308"/>
      <c r="T321" s="360"/>
    </row>
    <row r="322" spans="1:20" s="300" customFormat="1">
      <c r="A322" s="298"/>
      <c r="B322" s="331" t="s">
        <v>1140</v>
      </c>
      <c r="C322" s="350" t="s">
        <v>385</v>
      </c>
      <c r="D322" s="349"/>
      <c r="E322" s="302" t="s">
        <v>207</v>
      </c>
      <c r="F322" s="302" t="s">
        <v>208</v>
      </c>
      <c r="G322" s="303">
        <v>44498</v>
      </c>
      <c r="H322" s="303">
        <v>44662</v>
      </c>
      <c r="I322" s="309" t="s">
        <v>1192</v>
      </c>
      <c r="J322" s="310">
        <v>100000</v>
      </c>
      <c r="K322" s="310">
        <v>100687.49</v>
      </c>
      <c r="L322" s="310">
        <v>102022.52</v>
      </c>
      <c r="M322" s="310">
        <v>100000</v>
      </c>
      <c r="N322" s="306">
        <v>4.2500000000000003E-2</v>
      </c>
      <c r="O322" s="306">
        <v>2.7000000000000001E-3</v>
      </c>
      <c r="P322" s="307">
        <v>0.1</v>
      </c>
      <c r="Q322" s="306">
        <v>1.06E-2</v>
      </c>
      <c r="R322" s="308"/>
      <c r="T322" s="360"/>
    </row>
    <row r="323" spans="1:20" s="300" customFormat="1">
      <c r="A323" s="298"/>
      <c r="B323" s="331" t="s">
        <v>1140</v>
      </c>
      <c r="C323" s="350" t="s">
        <v>385</v>
      </c>
      <c r="D323" s="349"/>
      <c r="E323" s="302" t="s">
        <v>207</v>
      </c>
      <c r="F323" s="302" t="s">
        <v>208</v>
      </c>
      <c r="G323" s="303">
        <v>44498</v>
      </c>
      <c r="H323" s="303">
        <v>44662</v>
      </c>
      <c r="I323" s="309" t="s">
        <v>1192</v>
      </c>
      <c r="J323" s="310">
        <v>100000</v>
      </c>
      <c r="K323" s="310">
        <v>100687.49</v>
      </c>
      <c r="L323" s="310">
        <v>102022.52</v>
      </c>
      <c r="M323" s="310">
        <v>100000</v>
      </c>
      <c r="N323" s="306">
        <v>4.2500000000000003E-2</v>
      </c>
      <c r="O323" s="306">
        <v>2.7000000000000001E-3</v>
      </c>
      <c r="P323" s="307">
        <v>0.1</v>
      </c>
      <c r="Q323" s="306">
        <v>1.3299999999999999E-2</v>
      </c>
      <c r="R323" s="308"/>
      <c r="T323" s="360"/>
    </row>
    <row r="324" spans="1:20" s="300" customFormat="1">
      <c r="A324" s="298"/>
      <c r="B324" s="331" t="s">
        <v>1140</v>
      </c>
      <c r="C324" s="350" t="s">
        <v>385</v>
      </c>
      <c r="D324" s="349"/>
      <c r="E324" s="302" t="s">
        <v>207</v>
      </c>
      <c r="F324" s="302" t="s">
        <v>208</v>
      </c>
      <c r="G324" s="303">
        <v>44498</v>
      </c>
      <c r="H324" s="303">
        <v>44662</v>
      </c>
      <c r="I324" s="309" t="s">
        <v>1192</v>
      </c>
      <c r="J324" s="310">
        <v>100000</v>
      </c>
      <c r="K324" s="310">
        <v>100687.49</v>
      </c>
      <c r="L324" s="310">
        <v>102022.52</v>
      </c>
      <c r="M324" s="310">
        <v>100000</v>
      </c>
      <c r="N324" s="306">
        <v>4.2500000000000003E-2</v>
      </c>
      <c r="O324" s="306">
        <v>2.7000000000000001E-3</v>
      </c>
      <c r="P324" s="307">
        <v>0.1</v>
      </c>
      <c r="Q324" s="306">
        <v>1.6E-2</v>
      </c>
      <c r="R324" s="308"/>
      <c r="T324" s="360"/>
    </row>
    <row r="325" spans="1:20" s="300" customFormat="1">
      <c r="A325" s="298"/>
      <c r="B325" s="331" t="s">
        <v>1140</v>
      </c>
      <c r="C325" s="350" t="s">
        <v>385</v>
      </c>
      <c r="D325" s="349"/>
      <c r="E325" s="302" t="s">
        <v>207</v>
      </c>
      <c r="F325" s="302" t="s">
        <v>208</v>
      </c>
      <c r="G325" s="303">
        <v>44635</v>
      </c>
      <c r="H325" s="303">
        <v>44966</v>
      </c>
      <c r="I325" s="309" t="s">
        <v>1192</v>
      </c>
      <c r="J325" s="310">
        <v>100000</v>
      </c>
      <c r="K325" s="310">
        <v>100672.21</v>
      </c>
      <c r="L325" s="310">
        <v>100804.21</v>
      </c>
      <c r="M325" s="310">
        <v>100000</v>
      </c>
      <c r="N325" s="306">
        <v>3.4000000000000002E-2</v>
      </c>
      <c r="O325" s="306">
        <v>2.5999999999999999E-3</v>
      </c>
      <c r="P325" s="307">
        <v>0.1</v>
      </c>
      <c r="Q325" s="306">
        <v>1.8599999999999998E-2</v>
      </c>
      <c r="R325" s="308"/>
      <c r="T325" s="360"/>
    </row>
    <row r="326" spans="1:20" s="300" customFormat="1">
      <c r="A326" s="298"/>
      <c r="B326" s="331" t="s">
        <v>1140</v>
      </c>
      <c r="C326" s="350" t="s">
        <v>385</v>
      </c>
      <c r="D326" s="349"/>
      <c r="E326" s="302" t="s">
        <v>207</v>
      </c>
      <c r="F326" s="302" t="s">
        <v>208</v>
      </c>
      <c r="G326" s="303">
        <v>44635</v>
      </c>
      <c r="H326" s="303">
        <v>44966</v>
      </c>
      <c r="I326" s="309" t="s">
        <v>1192</v>
      </c>
      <c r="J326" s="310">
        <v>100000</v>
      </c>
      <c r="K326" s="310">
        <v>100672.21</v>
      </c>
      <c r="L326" s="310">
        <v>100804.21</v>
      </c>
      <c r="M326" s="310">
        <v>100000</v>
      </c>
      <c r="N326" s="306">
        <v>3.4000000000000002E-2</v>
      </c>
      <c r="O326" s="306">
        <v>2.5999999999999999E-3</v>
      </c>
      <c r="P326" s="307">
        <v>0.1</v>
      </c>
      <c r="Q326" s="306">
        <v>2.12E-2</v>
      </c>
      <c r="R326" s="308"/>
      <c r="T326" s="360"/>
    </row>
    <row r="327" spans="1:20" s="300" customFormat="1">
      <c r="A327" s="298"/>
      <c r="B327" s="331" t="s">
        <v>1140</v>
      </c>
      <c r="C327" s="350" t="s">
        <v>385</v>
      </c>
      <c r="D327" s="349"/>
      <c r="E327" s="302" t="s">
        <v>207</v>
      </c>
      <c r="F327" s="302" t="s">
        <v>208</v>
      </c>
      <c r="G327" s="303">
        <v>44635</v>
      </c>
      <c r="H327" s="303">
        <v>44966</v>
      </c>
      <c r="I327" s="309" t="s">
        <v>1192</v>
      </c>
      <c r="J327" s="310">
        <v>100000</v>
      </c>
      <c r="K327" s="310">
        <v>100672.21</v>
      </c>
      <c r="L327" s="310">
        <v>100804.21</v>
      </c>
      <c r="M327" s="310">
        <v>100000</v>
      </c>
      <c r="N327" s="306">
        <v>3.4000000000000002E-2</v>
      </c>
      <c r="O327" s="306">
        <v>2.5999999999999999E-3</v>
      </c>
      <c r="P327" s="307">
        <v>0.1</v>
      </c>
      <c r="Q327" s="306">
        <v>2.3800000000000002E-2</v>
      </c>
      <c r="R327" s="308"/>
      <c r="T327" s="360"/>
    </row>
    <row r="328" spans="1:20" s="300" customFormat="1">
      <c r="A328" s="298"/>
      <c r="B328" s="331" t="s">
        <v>1140</v>
      </c>
      <c r="C328" s="350" t="s">
        <v>385</v>
      </c>
      <c r="D328" s="349"/>
      <c r="E328" s="302" t="s">
        <v>207</v>
      </c>
      <c r="F328" s="302" t="s">
        <v>208</v>
      </c>
      <c r="G328" s="303">
        <v>44635</v>
      </c>
      <c r="H328" s="303">
        <v>44966</v>
      </c>
      <c r="I328" s="309" t="s">
        <v>1192</v>
      </c>
      <c r="J328" s="310">
        <v>100000</v>
      </c>
      <c r="K328" s="310">
        <v>100672.21</v>
      </c>
      <c r="L328" s="310">
        <v>100804.21</v>
      </c>
      <c r="M328" s="310">
        <v>100000</v>
      </c>
      <c r="N328" s="306">
        <v>3.4000000000000002E-2</v>
      </c>
      <c r="O328" s="306">
        <v>2.5999999999999999E-3</v>
      </c>
      <c r="P328" s="307">
        <v>0.1</v>
      </c>
      <c r="Q328" s="306">
        <v>2.6499999999999999E-2</v>
      </c>
      <c r="R328" s="308"/>
      <c r="T328" s="360"/>
    </row>
    <row r="329" spans="1:20" s="300" customFormat="1">
      <c r="A329" s="298"/>
      <c r="B329" s="331" t="s">
        <v>1140</v>
      </c>
      <c r="C329" s="350" t="s">
        <v>385</v>
      </c>
      <c r="D329" s="349"/>
      <c r="E329" s="302" t="s">
        <v>207</v>
      </c>
      <c r="F329" s="302" t="s">
        <v>208</v>
      </c>
      <c r="G329" s="303">
        <v>44635</v>
      </c>
      <c r="H329" s="303">
        <v>44966</v>
      </c>
      <c r="I329" s="309" t="s">
        <v>1192</v>
      </c>
      <c r="J329" s="310">
        <v>100000</v>
      </c>
      <c r="K329" s="310">
        <v>100672.21</v>
      </c>
      <c r="L329" s="310">
        <v>100804.21</v>
      </c>
      <c r="M329" s="310">
        <v>100000</v>
      </c>
      <c r="N329" s="306">
        <v>3.4000000000000002E-2</v>
      </c>
      <c r="O329" s="306">
        <v>2.5999999999999999E-3</v>
      </c>
      <c r="P329" s="307">
        <v>0.1</v>
      </c>
      <c r="Q329" s="306">
        <v>2.9100000000000001E-2</v>
      </c>
      <c r="R329" s="308"/>
      <c r="T329" s="360"/>
    </row>
    <row r="330" spans="1:20" s="300" customFormat="1">
      <c r="A330" s="298"/>
      <c r="B330" s="331" t="s">
        <v>1140</v>
      </c>
      <c r="C330" s="350" t="s">
        <v>385</v>
      </c>
      <c r="D330" s="349"/>
      <c r="E330" s="302" t="s">
        <v>207</v>
      </c>
      <c r="F330" s="302" t="s">
        <v>208</v>
      </c>
      <c r="G330" s="303">
        <v>44327</v>
      </c>
      <c r="H330" s="303">
        <v>45059</v>
      </c>
      <c r="I330" s="309" t="s">
        <v>1192</v>
      </c>
      <c r="J330" s="310">
        <v>100000</v>
      </c>
      <c r="K330" s="310">
        <v>100000</v>
      </c>
      <c r="L330" s="310">
        <v>101214.69</v>
      </c>
      <c r="M330" s="310">
        <v>100000</v>
      </c>
      <c r="N330" s="306">
        <v>3.15E-2</v>
      </c>
      <c r="O330" s="306">
        <v>2.5999999999999999E-3</v>
      </c>
      <c r="P330" s="307">
        <v>0.1</v>
      </c>
      <c r="Q330" s="306">
        <v>3.1699999999999999E-2</v>
      </c>
      <c r="R330" s="308"/>
      <c r="T330" s="360"/>
    </row>
    <row r="331" spans="1:20" s="300" customFormat="1">
      <c r="A331" s="298"/>
      <c r="B331" s="331" t="s">
        <v>1140</v>
      </c>
      <c r="C331" s="350" t="s">
        <v>385</v>
      </c>
      <c r="D331" s="349"/>
      <c r="E331" s="302" t="s">
        <v>207</v>
      </c>
      <c r="F331" s="302" t="s">
        <v>208</v>
      </c>
      <c r="G331" s="303">
        <v>44327</v>
      </c>
      <c r="H331" s="303">
        <v>45059</v>
      </c>
      <c r="I331" s="309" t="s">
        <v>1192</v>
      </c>
      <c r="J331" s="310">
        <v>250000</v>
      </c>
      <c r="K331" s="310">
        <v>250000</v>
      </c>
      <c r="L331" s="310">
        <v>253036.72</v>
      </c>
      <c r="M331" s="310">
        <v>250000</v>
      </c>
      <c r="N331" s="306">
        <v>3.15E-2</v>
      </c>
      <c r="O331" s="306">
        <v>6.6E-3</v>
      </c>
      <c r="P331" s="307">
        <v>0.1</v>
      </c>
      <c r="Q331" s="306">
        <v>3.8300000000000001E-2</v>
      </c>
      <c r="R331" s="308"/>
      <c r="T331" s="360"/>
    </row>
    <row r="332" spans="1:20" s="300" customFormat="1">
      <c r="A332" s="298"/>
      <c r="B332" s="331" t="s">
        <v>1140</v>
      </c>
      <c r="C332" s="350" t="s">
        <v>385</v>
      </c>
      <c r="D332" s="349"/>
      <c r="E332" s="302" t="s">
        <v>207</v>
      </c>
      <c r="F332" s="302" t="s">
        <v>208</v>
      </c>
      <c r="G332" s="303">
        <v>44327</v>
      </c>
      <c r="H332" s="303">
        <v>45059</v>
      </c>
      <c r="I332" s="309" t="s">
        <v>1192</v>
      </c>
      <c r="J332" s="310">
        <v>100000</v>
      </c>
      <c r="K332" s="310">
        <v>100000</v>
      </c>
      <c r="L332" s="310">
        <v>101214.69</v>
      </c>
      <c r="M332" s="310">
        <v>100000</v>
      </c>
      <c r="N332" s="306">
        <v>3.15E-2</v>
      </c>
      <c r="O332" s="306">
        <v>2.5999999999999999E-3</v>
      </c>
      <c r="P332" s="307">
        <v>0.1</v>
      </c>
      <c r="Q332" s="306">
        <v>4.1000000000000002E-2</v>
      </c>
      <c r="R332" s="308"/>
      <c r="T332" s="360"/>
    </row>
    <row r="333" spans="1:20" s="300" customFormat="1">
      <c r="A333" s="298"/>
      <c r="B333" s="331" t="s">
        <v>1140</v>
      </c>
      <c r="C333" s="350" t="s">
        <v>385</v>
      </c>
      <c r="D333" s="349"/>
      <c r="E333" s="302" t="s">
        <v>207</v>
      </c>
      <c r="F333" s="302" t="s">
        <v>208</v>
      </c>
      <c r="G333" s="303">
        <v>44327</v>
      </c>
      <c r="H333" s="303">
        <v>45059</v>
      </c>
      <c r="I333" s="309" t="s">
        <v>1192</v>
      </c>
      <c r="J333" s="310">
        <v>100000</v>
      </c>
      <c r="K333" s="310">
        <v>100000</v>
      </c>
      <c r="L333" s="310">
        <v>101214.69</v>
      </c>
      <c r="M333" s="310">
        <v>100000</v>
      </c>
      <c r="N333" s="306">
        <v>3.15E-2</v>
      </c>
      <c r="O333" s="306">
        <v>2.5999999999999999E-3</v>
      </c>
      <c r="P333" s="307">
        <v>0.1</v>
      </c>
      <c r="Q333" s="306">
        <v>4.36E-2</v>
      </c>
      <c r="R333" s="308"/>
      <c r="T333" s="360"/>
    </row>
    <row r="334" spans="1:20" s="300" customFormat="1">
      <c r="A334" s="298"/>
      <c r="B334" s="331" t="s">
        <v>1140</v>
      </c>
      <c r="C334" s="350" t="s">
        <v>385</v>
      </c>
      <c r="D334" s="349"/>
      <c r="E334" s="302" t="s">
        <v>207</v>
      </c>
      <c r="F334" s="302" t="s">
        <v>208</v>
      </c>
      <c r="G334" s="303">
        <v>44327</v>
      </c>
      <c r="H334" s="303">
        <v>45059</v>
      </c>
      <c r="I334" s="309" t="s">
        <v>1192</v>
      </c>
      <c r="J334" s="310">
        <v>100000</v>
      </c>
      <c r="K334" s="310">
        <v>100000</v>
      </c>
      <c r="L334" s="310">
        <v>101214.69</v>
      </c>
      <c r="M334" s="310">
        <v>100000</v>
      </c>
      <c r="N334" s="306">
        <v>3.15E-2</v>
      </c>
      <c r="O334" s="306">
        <v>2.5999999999999999E-3</v>
      </c>
      <c r="P334" s="307">
        <v>0.1</v>
      </c>
      <c r="Q334" s="306">
        <v>4.6199999999999998E-2</v>
      </c>
      <c r="R334" s="308"/>
      <c r="T334" s="360"/>
    </row>
    <row r="335" spans="1:20" s="300" customFormat="1">
      <c r="A335" s="298"/>
      <c r="B335" s="331" t="s">
        <v>1140</v>
      </c>
      <c r="C335" s="350" t="s">
        <v>385</v>
      </c>
      <c r="D335" s="349"/>
      <c r="E335" s="302" t="s">
        <v>207</v>
      </c>
      <c r="F335" s="302" t="s">
        <v>208</v>
      </c>
      <c r="G335" s="303">
        <v>44327</v>
      </c>
      <c r="H335" s="303">
        <v>45059</v>
      </c>
      <c r="I335" s="309" t="s">
        <v>1192</v>
      </c>
      <c r="J335" s="310">
        <v>100000</v>
      </c>
      <c r="K335" s="310">
        <v>250000</v>
      </c>
      <c r="L335" s="310">
        <v>101214.69</v>
      </c>
      <c r="M335" s="310">
        <v>100000</v>
      </c>
      <c r="N335" s="306">
        <v>3.15E-2</v>
      </c>
      <c r="O335" s="306">
        <v>2.5999999999999999E-3</v>
      </c>
      <c r="P335" s="307">
        <v>0.1</v>
      </c>
      <c r="Q335" s="306">
        <v>4.8899999999999999E-2</v>
      </c>
      <c r="R335" s="308"/>
      <c r="T335" s="360"/>
    </row>
    <row r="336" spans="1:20" s="300" customFormat="1">
      <c r="A336" s="298"/>
      <c r="B336" s="331" t="s">
        <v>1140</v>
      </c>
      <c r="C336" s="350" t="s">
        <v>385</v>
      </c>
      <c r="D336" s="349"/>
      <c r="E336" s="302" t="s">
        <v>207</v>
      </c>
      <c r="F336" s="302" t="s">
        <v>208</v>
      </c>
      <c r="G336" s="303">
        <v>44327</v>
      </c>
      <c r="H336" s="303">
        <v>45059</v>
      </c>
      <c r="I336" s="309" t="s">
        <v>1192</v>
      </c>
      <c r="J336" s="310">
        <v>250000</v>
      </c>
      <c r="K336" s="310">
        <v>250000</v>
      </c>
      <c r="L336" s="310">
        <v>253036.72</v>
      </c>
      <c r="M336" s="310">
        <v>250000</v>
      </c>
      <c r="N336" s="306">
        <v>3.15E-2</v>
      </c>
      <c r="O336" s="306">
        <v>6.6E-3</v>
      </c>
      <c r="P336" s="307">
        <v>0.1</v>
      </c>
      <c r="Q336" s="306">
        <v>5.5500000000000001E-2</v>
      </c>
      <c r="R336" s="308"/>
      <c r="T336" s="360"/>
    </row>
    <row r="337" spans="1:20" s="300" customFormat="1">
      <c r="A337" s="298"/>
      <c r="B337" s="331" t="s">
        <v>1140</v>
      </c>
      <c r="C337" s="350" t="s">
        <v>385</v>
      </c>
      <c r="D337" s="349"/>
      <c r="E337" s="302" t="s">
        <v>207</v>
      </c>
      <c r="F337" s="302" t="s">
        <v>208</v>
      </c>
      <c r="G337" s="303">
        <v>44335</v>
      </c>
      <c r="H337" s="303">
        <v>45068</v>
      </c>
      <c r="I337" s="309" t="s">
        <v>1192</v>
      </c>
      <c r="J337" s="310">
        <v>250000</v>
      </c>
      <c r="K337" s="310">
        <v>250000</v>
      </c>
      <c r="L337" s="310">
        <v>252863.72</v>
      </c>
      <c r="M337" s="310">
        <v>250000</v>
      </c>
      <c r="N337" s="306">
        <v>3.15E-2</v>
      </c>
      <c r="O337" s="306">
        <v>6.6E-3</v>
      </c>
      <c r="P337" s="307">
        <v>0.1</v>
      </c>
      <c r="Q337" s="306">
        <v>6.2100000000000002E-2</v>
      </c>
      <c r="R337" s="308"/>
      <c r="T337" s="360"/>
    </row>
    <row r="338" spans="1:20" s="300" customFormat="1">
      <c r="A338" s="298"/>
      <c r="B338" s="331" t="s">
        <v>1140</v>
      </c>
      <c r="C338" s="350" t="s">
        <v>385</v>
      </c>
      <c r="D338" s="349"/>
      <c r="E338" s="302" t="s">
        <v>207</v>
      </c>
      <c r="F338" s="302" t="s">
        <v>208</v>
      </c>
      <c r="G338" s="303">
        <v>44335</v>
      </c>
      <c r="H338" s="303">
        <v>45068</v>
      </c>
      <c r="I338" s="309" t="s">
        <v>1192</v>
      </c>
      <c r="J338" s="310">
        <v>250000</v>
      </c>
      <c r="K338" s="310">
        <v>250000</v>
      </c>
      <c r="L338" s="310">
        <v>252863.72</v>
      </c>
      <c r="M338" s="310">
        <v>250000</v>
      </c>
      <c r="N338" s="306">
        <v>3.15E-2</v>
      </c>
      <c r="O338" s="306">
        <v>6.6E-3</v>
      </c>
      <c r="P338" s="307">
        <v>0.1</v>
      </c>
      <c r="Q338" s="306">
        <v>6.8699999999999997E-2</v>
      </c>
      <c r="R338" s="308"/>
      <c r="T338" s="360"/>
    </row>
    <row r="339" spans="1:20" s="300" customFormat="1">
      <c r="A339" s="298"/>
      <c r="B339" s="331" t="s">
        <v>1140</v>
      </c>
      <c r="C339" s="350" t="s">
        <v>385</v>
      </c>
      <c r="D339" s="349"/>
      <c r="E339" s="302" t="s">
        <v>207</v>
      </c>
      <c r="F339" s="302" t="s">
        <v>208</v>
      </c>
      <c r="G339" s="303">
        <v>44204</v>
      </c>
      <c r="H339" s="303">
        <v>44935</v>
      </c>
      <c r="I339" s="309" t="s">
        <v>1192</v>
      </c>
      <c r="J339" s="310">
        <v>25000</v>
      </c>
      <c r="K339" s="310">
        <v>25167.69</v>
      </c>
      <c r="L339" s="310">
        <v>25524.58</v>
      </c>
      <c r="M339" s="310">
        <v>25000</v>
      </c>
      <c r="N339" s="306">
        <v>3.85E-2</v>
      </c>
      <c r="O339" s="306">
        <v>6.9999999999999999E-4</v>
      </c>
      <c r="P339" s="307">
        <v>0.1</v>
      </c>
      <c r="Q339" s="306">
        <v>6.93E-2</v>
      </c>
      <c r="R339" s="308"/>
      <c r="T339" s="360"/>
    </row>
    <row r="340" spans="1:20" s="300" customFormat="1">
      <c r="A340" s="298"/>
      <c r="B340" s="331" t="s">
        <v>1140</v>
      </c>
      <c r="C340" s="350" t="s">
        <v>385</v>
      </c>
      <c r="D340" s="349"/>
      <c r="E340" s="302" t="s">
        <v>207</v>
      </c>
      <c r="F340" s="302" t="s">
        <v>208</v>
      </c>
      <c r="G340" s="303">
        <v>44204</v>
      </c>
      <c r="H340" s="303">
        <v>44935</v>
      </c>
      <c r="I340" s="309" t="s">
        <v>1192</v>
      </c>
      <c r="J340" s="310">
        <v>25000</v>
      </c>
      <c r="K340" s="310">
        <v>25167.69</v>
      </c>
      <c r="L340" s="310">
        <v>25524.58</v>
      </c>
      <c r="M340" s="310">
        <v>25000</v>
      </c>
      <c r="N340" s="306">
        <v>3.85E-2</v>
      </c>
      <c r="O340" s="306">
        <v>6.9999999999999999E-4</v>
      </c>
      <c r="P340" s="307">
        <v>0.1</v>
      </c>
      <c r="Q340" s="306">
        <v>7.0000000000000007E-2</v>
      </c>
      <c r="R340" s="308"/>
      <c r="T340" s="360"/>
    </row>
    <row r="341" spans="1:20" s="300" customFormat="1">
      <c r="A341" s="298"/>
      <c r="B341" s="331" t="s">
        <v>1140</v>
      </c>
      <c r="C341" s="350" t="s">
        <v>385</v>
      </c>
      <c r="D341" s="349"/>
      <c r="E341" s="302" t="s">
        <v>207</v>
      </c>
      <c r="F341" s="302" t="s">
        <v>208</v>
      </c>
      <c r="G341" s="303">
        <v>44204</v>
      </c>
      <c r="H341" s="303">
        <v>44935</v>
      </c>
      <c r="I341" s="309" t="s">
        <v>1192</v>
      </c>
      <c r="J341" s="310">
        <v>25000</v>
      </c>
      <c r="K341" s="310">
        <v>25167.69</v>
      </c>
      <c r="L341" s="310">
        <v>25524.58</v>
      </c>
      <c r="M341" s="310">
        <v>25000</v>
      </c>
      <c r="N341" s="306">
        <v>3.85E-2</v>
      </c>
      <c r="O341" s="306">
        <v>6.9999999999999999E-4</v>
      </c>
      <c r="P341" s="307">
        <v>0.1</v>
      </c>
      <c r="Q341" s="306">
        <v>7.0599999999999996E-2</v>
      </c>
      <c r="R341" s="308"/>
      <c r="T341" s="360"/>
    </row>
    <row r="342" spans="1:20" s="300" customFormat="1">
      <c r="A342" s="298"/>
      <c r="B342" s="331" t="s">
        <v>1140</v>
      </c>
      <c r="C342" s="350" t="s">
        <v>385</v>
      </c>
      <c r="D342" s="349"/>
      <c r="E342" s="302" t="s">
        <v>207</v>
      </c>
      <c r="F342" s="302" t="s">
        <v>208</v>
      </c>
      <c r="G342" s="303">
        <v>44204</v>
      </c>
      <c r="H342" s="303">
        <v>44935</v>
      </c>
      <c r="I342" s="309" t="s">
        <v>1192</v>
      </c>
      <c r="J342" s="310">
        <v>25000</v>
      </c>
      <c r="K342" s="310">
        <v>25167.69</v>
      </c>
      <c r="L342" s="310">
        <v>25524.58</v>
      </c>
      <c r="M342" s="310">
        <v>25000</v>
      </c>
      <c r="N342" s="306">
        <v>3.85E-2</v>
      </c>
      <c r="O342" s="306">
        <v>6.9999999999999999E-4</v>
      </c>
      <c r="P342" s="307">
        <v>0.1</v>
      </c>
      <c r="Q342" s="306">
        <v>7.1300000000000002E-2</v>
      </c>
      <c r="R342" s="308"/>
      <c r="T342" s="360"/>
    </row>
    <row r="343" spans="1:20" s="300" customFormat="1" ht="15" customHeight="1">
      <c r="A343" s="298"/>
      <c r="B343" s="331" t="s">
        <v>1140</v>
      </c>
      <c r="C343" s="350" t="s">
        <v>385</v>
      </c>
      <c r="D343" s="349"/>
      <c r="E343" s="302" t="s">
        <v>207</v>
      </c>
      <c r="F343" s="302" t="s">
        <v>208</v>
      </c>
      <c r="G343" s="303">
        <v>44204</v>
      </c>
      <c r="H343" s="303">
        <v>44935</v>
      </c>
      <c r="I343" s="302" t="s">
        <v>1192</v>
      </c>
      <c r="J343" s="304">
        <v>25000</v>
      </c>
      <c r="K343" s="304">
        <v>25167.69</v>
      </c>
      <c r="L343" s="304">
        <v>25524.58</v>
      </c>
      <c r="M343" s="304">
        <v>25000</v>
      </c>
      <c r="N343" s="305">
        <v>3.85E-2</v>
      </c>
      <c r="O343" s="306">
        <v>6.9999999999999999E-4</v>
      </c>
      <c r="P343" s="307">
        <v>0.1</v>
      </c>
      <c r="Q343" s="306">
        <v>7.1999999999999995E-2</v>
      </c>
      <c r="R343" s="308"/>
      <c r="T343" s="360"/>
    </row>
    <row r="344" spans="1:20" s="300" customFormat="1">
      <c r="A344" s="298"/>
      <c r="B344" s="331" t="s">
        <v>1140</v>
      </c>
      <c r="C344" s="350" t="s">
        <v>385</v>
      </c>
      <c r="D344" s="349"/>
      <c r="E344" s="302" t="s">
        <v>207</v>
      </c>
      <c r="F344" s="302" t="s">
        <v>208</v>
      </c>
      <c r="G344" s="303">
        <v>44204</v>
      </c>
      <c r="H344" s="303">
        <v>44935</v>
      </c>
      <c r="I344" s="309" t="s">
        <v>1192</v>
      </c>
      <c r="J344" s="310">
        <v>25000</v>
      </c>
      <c r="K344" s="310">
        <v>25167.69</v>
      </c>
      <c r="L344" s="310">
        <v>25524.58</v>
      </c>
      <c r="M344" s="310">
        <v>25000</v>
      </c>
      <c r="N344" s="306">
        <v>3.85E-2</v>
      </c>
      <c r="O344" s="306">
        <v>6.9999999999999999E-4</v>
      </c>
      <c r="P344" s="307">
        <v>0.1</v>
      </c>
      <c r="Q344" s="306">
        <v>7.2599999999999998E-2</v>
      </c>
      <c r="R344" s="308"/>
      <c r="T344" s="360"/>
    </row>
    <row r="345" spans="1:20" s="300" customFormat="1">
      <c r="A345" s="298"/>
      <c r="B345" s="331" t="s">
        <v>1140</v>
      </c>
      <c r="C345" s="350" t="s">
        <v>385</v>
      </c>
      <c r="D345" s="349"/>
      <c r="E345" s="302" t="s">
        <v>207</v>
      </c>
      <c r="F345" s="302" t="s">
        <v>208</v>
      </c>
      <c r="G345" s="303">
        <v>44428</v>
      </c>
      <c r="H345" s="303">
        <v>45160</v>
      </c>
      <c r="I345" s="309" t="s">
        <v>1192</v>
      </c>
      <c r="J345" s="310">
        <v>100000</v>
      </c>
      <c r="K345" s="310">
        <v>100000</v>
      </c>
      <c r="L345" s="310">
        <v>100279.42</v>
      </c>
      <c r="M345" s="310">
        <v>100000</v>
      </c>
      <c r="N345" s="306">
        <v>2.5000000000000001E-2</v>
      </c>
      <c r="O345" s="306">
        <v>2.5999999999999999E-3</v>
      </c>
      <c r="P345" s="307">
        <v>0.1</v>
      </c>
      <c r="Q345" s="306">
        <v>7.5300000000000006E-2</v>
      </c>
      <c r="R345" s="308"/>
      <c r="T345" s="360"/>
    </row>
    <row r="346" spans="1:20" s="300" customFormat="1">
      <c r="A346" s="298"/>
      <c r="B346" s="331" t="s">
        <v>1140</v>
      </c>
      <c r="C346" s="350" t="s">
        <v>385</v>
      </c>
      <c r="D346" s="349"/>
      <c r="E346" s="302" t="s">
        <v>207</v>
      </c>
      <c r="F346" s="302" t="s">
        <v>208</v>
      </c>
      <c r="G346" s="303">
        <v>44428</v>
      </c>
      <c r="H346" s="303">
        <v>45160</v>
      </c>
      <c r="I346" s="309" t="s">
        <v>1192</v>
      </c>
      <c r="J346" s="310">
        <v>100000</v>
      </c>
      <c r="K346" s="310">
        <v>100000</v>
      </c>
      <c r="L346" s="310">
        <v>100279.42</v>
      </c>
      <c r="M346" s="310">
        <v>100000</v>
      </c>
      <c r="N346" s="306">
        <v>2.5000000000000001E-2</v>
      </c>
      <c r="O346" s="306">
        <v>2.5999999999999999E-3</v>
      </c>
      <c r="P346" s="307">
        <v>0.1</v>
      </c>
      <c r="Q346" s="306">
        <v>7.7899999999999997E-2</v>
      </c>
      <c r="R346" s="308"/>
      <c r="T346" s="360"/>
    </row>
    <row r="347" spans="1:20" s="300" customFormat="1">
      <c r="A347" s="298"/>
      <c r="B347" s="331" t="s">
        <v>1140</v>
      </c>
      <c r="C347" s="350" t="s">
        <v>1143</v>
      </c>
      <c r="D347" s="349"/>
      <c r="E347" s="302" t="s">
        <v>207</v>
      </c>
      <c r="F347" s="302" t="s">
        <v>208</v>
      </c>
      <c r="G347" s="303">
        <v>44207</v>
      </c>
      <c r="H347" s="303">
        <v>44937</v>
      </c>
      <c r="I347" s="309" t="s">
        <v>1192</v>
      </c>
      <c r="J347" s="310">
        <v>50000</v>
      </c>
      <c r="K347" s="310">
        <v>50718.83</v>
      </c>
      <c r="L347" s="310">
        <v>50774.8</v>
      </c>
      <c r="M347" s="310">
        <v>50000</v>
      </c>
      <c r="N347" s="306">
        <v>4.2500000000000003E-2</v>
      </c>
      <c r="O347" s="306">
        <v>1.2999999999999999E-3</v>
      </c>
      <c r="P347" s="307">
        <v>0.1</v>
      </c>
      <c r="Q347" s="306">
        <v>1.2999999999999999E-3</v>
      </c>
      <c r="R347" s="308"/>
      <c r="T347" s="360"/>
    </row>
    <row r="348" spans="1:20" s="300" customFormat="1">
      <c r="A348" s="298"/>
      <c r="B348" s="331" t="s">
        <v>1140</v>
      </c>
      <c r="C348" s="350" t="s">
        <v>1143</v>
      </c>
      <c r="D348" s="349"/>
      <c r="E348" s="302" t="s">
        <v>207</v>
      </c>
      <c r="F348" s="302" t="s">
        <v>208</v>
      </c>
      <c r="G348" s="303">
        <v>44207</v>
      </c>
      <c r="H348" s="303">
        <v>44937</v>
      </c>
      <c r="I348" s="309" t="s">
        <v>1192</v>
      </c>
      <c r="J348" s="310">
        <v>50000</v>
      </c>
      <c r="K348" s="310">
        <v>50718.83</v>
      </c>
      <c r="L348" s="310">
        <v>50774.8</v>
      </c>
      <c r="M348" s="310">
        <v>50000</v>
      </c>
      <c r="N348" s="306">
        <v>4.2500000000000003E-2</v>
      </c>
      <c r="O348" s="306">
        <v>1.2999999999999999E-3</v>
      </c>
      <c r="P348" s="307">
        <v>0.1</v>
      </c>
      <c r="Q348" s="306">
        <v>2.5999999999999999E-3</v>
      </c>
      <c r="R348" s="308"/>
      <c r="T348" s="360"/>
    </row>
    <row r="349" spans="1:20" s="300" customFormat="1">
      <c r="A349" s="298"/>
      <c r="B349" s="331" t="s">
        <v>1140</v>
      </c>
      <c r="C349" s="350" t="s">
        <v>1143</v>
      </c>
      <c r="D349" s="349"/>
      <c r="E349" s="302" t="s">
        <v>207</v>
      </c>
      <c r="F349" s="302" t="s">
        <v>208</v>
      </c>
      <c r="G349" s="303">
        <v>44207</v>
      </c>
      <c r="H349" s="303">
        <v>44937</v>
      </c>
      <c r="I349" s="309" t="s">
        <v>1192</v>
      </c>
      <c r="J349" s="310">
        <v>50000</v>
      </c>
      <c r="K349" s="310">
        <v>50718.83</v>
      </c>
      <c r="L349" s="310">
        <v>50774.8</v>
      </c>
      <c r="M349" s="310">
        <v>50000</v>
      </c>
      <c r="N349" s="306">
        <v>4.2500000000000003E-2</v>
      </c>
      <c r="O349" s="306">
        <v>1.2999999999999999E-3</v>
      </c>
      <c r="P349" s="307">
        <v>0.1</v>
      </c>
      <c r="Q349" s="306">
        <v>4.0000000000000001E-3</v>
      </c>
      <c r="R349" s="308"/>
      <c r="T349" s="360"/>
    </row>
    <row r="350" spans="1:20" s="300" customFormat="1">
      <c r="A350" s="298"/>
      <c r="B350" s="331" t="s">
        <v>1140</v>
      </c>
      <c r="C350" s="350" t="s">
        <v>1143</v>
      </c>
      <c r="D350" s="349"/>
      <c r="E350" s="302" t="s">
        <v>207</v>
      </c>
      <c r="F350" s="302" t="s">
        <v>208</v>
      </c>
      <c r="G350" s="303">
        <v>44207</v>
      </c>
      <c r="H350" s="303">
        <v>44937</v>
      </c>
      <c r="I350" s="309" t="s">
        <v>1192</v>
      </c>
      <c r="J350" s="310">
        <v>50000</v>
      </c>
      <c r="K350" s="310">
        <v>50718.83</v>
      </c>
      <c r="L350" s="310">
        <v>50774.8</v>
      </c>
      <c r="M350" s="310">
        <v>50000</v>
      </c>
      <c r="N350" s="306">
        <v>4.2500000000000003E-2</v>
      </c>
      <c r="O350" s="306">
        <v>1.2999999999999999E-3</v>
      </c>
      <c r="P350" s="307">
        <v>0.1</v>
      </c>
      <c r="Q350" s="306">
        <v>5.3E-3</v>
      </c>
      <c r="R350" s="308"/>
      <c r="T350" s="360"/>
    </row>
    <row r="351" spans="1:20" s="300" customFormat="1">
      <c r="A351" s="298"/>
      <c r="B351" s="331" t="s">
        <v>1140</v>
      </c>
      <c r="C351" s="350" t="s">
        <v>1143</v>
      </c>
      <c r="D351" s="349"/>
      <c r="E351" s="302" t="s">
        <v>207</v>
      </c>
      <c r="F351" s="302" t="s">
        <v>208</v>
      </c>
      <c r="G351" s="303">
        <v>44207</v>
      </c>
      <c r="H351" s="303">
        <v>44937</v>
      </c>
      <c r="I351" s="309" t="s">
        <v>1192</v>
      </c>
      <c r="J351" s="310">
        <v>50000</v>
      </c>
      <c r="K351" s="310">
        <v>50718.83</v>
      </c>
      <c r="L351" s="310">
        <v>50774.8</v>
      </c>
      <c r="M351" s="310">
        <v>50000</v>
      </c>
      <c r="N351" s="306">
        <v>4.2500000000000003E-2</v>
      </c>
      <c r="O351" s="306">
        <v>1.2999999999999999E-3</v>
      </c>
      <c r="P351" s="307">
        <v>0.1</v>
      </c>
      <c r="Q351" s="306">
        <v>6.6E-3</v>
      </c>
      <c r="R351" s="308"/>
      <c r="T351" s="360"/>
    </row>
    <row r="352" spans="1:20" s="300" customFormat="1">
      <c r="A352" s="298"/>
      <c r="B352" s="331" t="s">
        <v>1140</v>
      </c>
      <c r="C352" s="350" t="s">
        <v>1143</v>
      </c>
      <c r="D352" s="349"/>
      <c r="E352" s="302" t="s">
        <v>207</v>
      </c>
      <c r="F352" s="302" t="s">
        <v>208</v>
      </c>
      <c r="G352" s="303">
        <v>44207</v>
      </c>
      <c r="H352" s="303">
        <v>44937</v>
      </c>
      <c r="I352" s="309" t="s">
        <v>1192</v>
      </c>
      <c r="J352" s="310">
        <v>50000</v>
      </c>
      <c r="K352" s="310">
        <v>50718.83</v>
      </c>
      <c r="L352" s="310">
        <v>50776.35</v>
      </c>
      <c r="M352" s="310">
        <v>50000</v>
      </c>
      <c r="N352" s="306">
        <v>4.2500000000000003E-2</v>
      </c>
      <c r="O352" s="306">
        <v>1.2999999999999999E-3</v>
      </c>
      <c r="P352" s="307">
        <v>0.1</v>
      </c>
      <c r="Q352" s="306">
        <v>7.9000000000000008E-3</v>
      </c>
      <c r="R352" s="308"/>
      <c r="T352" s="360"/>
    </row>
    <row r="353" spans="1:20" s="300" customFormat="1">
      <c r="A353" s="298"/>
      <c r="B353" s="331" t="s">
        <v>1140</v>
      </c>
      <c r="C353" s="350" t="s">
        <v>1143</v>
      </c>
      <c r="D353" s="349"/>
      <c r="E353" s="302" t="s">
        <v>207</v>
      </c>
      <c r="F353" s="302" t="s">
        <v>208</v>
      </c>
      <c r="G353" s="303">
        <v>44207</v>
      </c>
      <c r="H353" s="303">
        <v>44937</v>
      </c>
      <c r="I353" s="309" t="s">
        <v>1192</v>
      </c>
      <c r="J353" s="310">
        <v>50000</v>
      </c>
      <c r="K353" s="310">
        <v>50718.83</v>
      </c>
      <c r="L353" s="310">
        <v>50776.35</v>
      </c>
      <c r="M353" s="310">
        <v>50000</v>
      </c>
      <c r="N353" s="306">
        <v>4.2500000000000003E-2</v>
      </c>
      <c r="O353" s="306">
        <v>1.2999999999999999E-3</v>
      </c>
      <c r="P353" s="307">
        <v>0.1</v>
      </c>
      <c r="Q353" s="306">
        <v>9.2999999999999992E-3</v>
      </c>
      <c r="R353" s="308"/>
      <c r="T353" s="360"/>
    </row>
    <row r="354" spans="1:20" s="300" customFormat="1">
      <c r="A354" s="298"/>
      <c r="B354" s="331" t="s">
        <v>1140</v>
      </c>
      <c r="C354" s="350" t="s">
        <v>1143</v>
      </c>
      <c r="D354" s="349"/>
      <c r="E354" s="302" t="s">
        <v>207</v>
      </c>
      <c r="F354" s="302" t="s">
        <v>208</v>
      </c>
      <c r="G354" s="303">
        <v>44207</v>
      </c>
      <c r="H354" s="303">
        <v>44937</v>
      </c>
      <c r="I354" s="309" t="s">
        <v>1192</v>
      </c>
      <c r="J354" s="310">
        <v>50000</v>
      </c>
      <c r="K354" s="310">
        <v>50718.83</v>
      </c>
      <c r="L354" s="310">
        <v>50776.35</v>
      </c>
      <c r="M354" s="310">
        <v>50000</v>
      </c>
      <c r="N354" s="306">
        <v>4.2500000000000003E-2</v>
      </c>
      <c r="O354" s="306">
        <v>1.2999999999999999E-3</v>
      </c>
      <c r="P354" s="307">
        <v>0.1</v>
      </c>
      <c r="Q354" s="306">
        <v>1.06E-2</v>
      </c>
      <c r="R354" s="308"/>
      <c r="T354" s="360"/>
    </row>
    <row r="355" spans="1:20" s="300" customFormat="1">
      <c r="A355" s="298"/>
      <c r="B355" s="331" t="s">
        <v>1140</v>
      </c>
      <c r="C355" s="350" t="s">
        <v>1143</v>
      </c>
      <c r="D355" s="349"/>
      <c r="E355" s="302" t="s">
        <v>207</v>
      </c>
      <c r="F355" s="302" t="s">
        <v>208</v>
      </c>
      <c r="G355" s="303">
        <v>44207</v>
      </c>
      <c r="H355" s="303">
        <v>44937</v>
      </c>
      <c r="I355" s="309" t="s">
        <v>1192</v>
      </c>
      <c r="J355" s="310">
        <v>25000</v>
      </c>
      <c r="K355" s="310">
        <v>25359.41</v>
      </c>
      <c r="L355" s="310">
        <v>25388.17</v>
      </c>
      <c r="M355" s="310">
        <v>25000</v>
      </c>
      <c r="N355" s="306">
        <v>4.2500000000000003E-2</v>
      </c>
      <c r="O355" s="306">
        <v>6.9999999999999999E-4</v>
      </c>
      <c r="P355" s="307">
        <v>0.1</v>
      </c>
      <c r="Q355" s="306">
        <v>1.12E-2</v>
      </c>
      <c r="R355" s="308"/>
      <c r="T355" s="360"/>
    </row>
    <row r="356" spans="1:20" s="300" customFormat="1">
      <c r="A356" s="298"/>
      <c r="B356" s="331" t="s">
        <v>1140</v>
      </c>
      <c r="C356" s="350" t="s">
        <v>1143</v>
      </c>
      <c r="D356" s="349"/>
      <c r="E356" s="302" t="s">
        <v>207</v>
      </c>
      <c r="F356" s="302" t="s">
        <v>208</v>
      </c>
      <c r="G356" s="303">
        <v>44207</v>
      </c>
      <c r="H356" s="303">
        <v>44937</v>
      </c>
      <c r="I356" s="309" t="s">
        <v>1192</v>
      </c>
      <c r="J356" s="310">
        <v>25000</v>
      </c>
      <c r="K356" s="310">
        <v>25359.41</v>
      </c>
      <c r="L356" s="310">
        <v>25388.17</v>
      </c>
      <c r="M356" s="310">
        <v>25000</v>
      </c>
      <c r="N356" s="306">
        <v>4.2500000000000003E-2</v>
      </c>
      <c r="O356" s="306">
        <v>6.9999999999999999E-4</v>
      </c>
      <c r="P356" s="307">
        <v>0.1</v>
      </c>
      <c r="Q356" s="306">
        <v>1.1900000000000001E-2</v>
      </c>
      <c r="R356" s="308"/>
      <c r="T356" s="360"/>
    </row>
    <row r="357" spans="1:20" s="300" customFormat="1">
      <c r="A357" s="298"/>
      <c r="B357" s="331" t="s">
        <v>1140</v>
      </c>
      <c r="C357" s="350" t="s">
        <v>1143</v>
      </c>
      <c r="D357" s="349"/>
      <c r="E357" s="302" t="s">
        <v>207</v>
      </c>
      <c r="F357" s="302" t="s">
        <v>208</v>
      </c>
      <c r="G357" s="303">
        <v>44207</v>
      </c>
      <c r="H357" s="303">
        <v>44937</v>
      </c>
      <c r="I357" s="309" t="s">
        <v>1192</v>
      </c>
      <c r="J357" s="310">
        <v>25000</v>
      </c>
      <c r="K357" s="310">
        <v>25359.41</v>
      </c>
      <c r="L357" s="310">
        <v>25388.17</v>
      </c>
      <c r="M357" s="310">
        <v>25000</v>
      </c>
      <c r="N357" s="306">
        <v>4.2500000000000003E-2</v>
      </c>
      <c r="O357" s="306">
        <v>6.9999999999999999E-4</v>
      </c>
      <c r="P357" s="307">
        <v>0.1</v>
      </c>
      <c r="Q357" s="306">
        <v>1.26E-2</v>
      </c>
      <c r="R357" s="308"/>
      <c r="T357" s="360"/>
    </row>
    <row r="358" spans="1:20" s="300" customFormat="1">
      <c r="A358" s="298"/>
      <c r="B358" s="331" t="s">
        <v>1140</v>
      </c>
      <c r="C358" s="350" t="s">
        <v>1143</v>
      </c>
      <c r="D358" s="349"/>
      <c r="E358" s="302" t="s">
        <v>207</v>
      </c>
      <c r="F358" s="302" t="s">
        <v>208</v>
      </c>
      <c r="G358" s="303">
        <v>44207</v>
      </c>
      <c r="H358" s="303">
        <v>44937</v>
      </c>
      <c r="I358" s="309" t="s">
        <v>1192</v>
      </c>
      <c r="J358" s="310">
        <v>25000</v>
      </c>
      <c r="K358" s="310">
        <v>25359.41</v>
      </c>
      <c r="L358" s="310">
        <v>25388.17</v>
      </c>
      <c r="M358" s="310">
        <v>25000</v>
      </c>
      <c r="N358" s="306">
        <v>4.2500000000000003E-2</v>
      </c>
      <c r="O358" s="306">
        <v>6.9999999999999999E-4</v>
      </c>
      <c r="P358" s="307">
        <v>0.1</v>
      </c>
      <c r="Q358" s="306">
        <v>1.32E-2</v>
      </c>
      <c r="R358" s="308"/>
      <c r="T358" s="360"/>
    </row>
    <row r="359" spans="1:20" s="300" customFormat="1">
      <c r="A359" s="298"/>
      <c r="B359" s="331" t="s">
        <v>1140</v>
      </c>
      <c r="C359" s="350" t="s">
        <v>1143</v>
      </c>
      <c r="D359" s="349"/>
      <c r="E359" s="302" t="s">
        <v>207</v>
      </c>
      <c r="F359" s="302" t="s">
        <v>208</v>
      </c>
      <c r="G359" s="303">
        <v>44207</v>
      </c>
      <c r="H359" s="303">
        <v>44937</v>
      </c>
      <c r="I359" s="309" t="s">
        <v>1192</v>
      </c>
      <c r="J359" s="310">
        <v>25000</v>
      </c>
      <c r="K359" s="310">
        <v>25359.41</v>
      </c>
      <c r="L359" s="310">
        <v>25388.17</v>
      </c>
      <c r="M359" s="310">
        <v>25000</v>
      </c>
      <c r="N359" s="306">
        <v>4.2500000000000003E-2</v>
      </c>
      <c r="O359" s="306">
        <v>6.9999999999999999E-4</v>
      </c>
      <c r="P359" s="307">
        <v>0.1</v>
      </c>
      <c r="Q359" s="306">
        <v>1.3899999999999999E-2</v>
      </c>
      <c r="R359" s="308"/>
      <c r="T359" s="360"/>
    </row>
    <row r="360" spans="1:20" s="300" customFormat="1">
      <c r="A360" s="298"/>
      <c r="B360" s="331" t="s">
        <v>1140</v>
      </c>
      <c r="C360" s="350" t="s">
        <v>1143</v>
      </c>
      <c r="D360" s="349"/>
      <c r="E360" s="302" t="s">
        <v>207</v>
      </c>
      <c r="F360" s="302" t="s">
        <v>208</v>
      </c>
      <c r="G360" s="303">
        <v>44207</v>
      </c>
      <c r="H360" s="303">
        <v>44937</v>
      </c>
      <c r="I360" s="309" t="s">
        <v>1192</v>
      </c>
      <c r="J360" s="310">
        <v>25000</v>
      </c>
      <c r="K360" s="310">
        <v>25359.41</v>
      </c>
      <c r="L360" s="310">
        <v>25388.17</v>
      </c>
      <c r="M360" s="310">
        <v>25000</v>
      </c>
      <c r="N360" s="306">
        <v>4.2500000000000003E-2</v>
      </c>
      <c r="O360" s="306">
        <v>6.9999999999999999E-4</v>
      </c>
      <c r="P360" s="307">
        <v>0.1</v>
      </c>
      <c r="Q360" s="306">
        <v>1.46E-2</v>
      </c>
      <c r="R360" s="308"/>
      <c r="T360" s="360"/>
    </row>
    <row r="361" spans="1:20" s="300" customFormat="1">
      <c r="A361" s="298"/>
      <c r="B361" s="331" t="s">
        <v>1140</v>
      </c>
      <c r="C361" s="350" t="s">
        <v>1143</v>
      </c>
      <c r="D361" s="349"/>
      <c r="E361" s="302" t="s">
        <v>207</v>
      </c>
      <c r="F361" s="302" t="s">
        <v>208</v>
      </c>
      <c r="G361" s="303">
        <v>44207</v>
      </c>
      <c r="H361" s="303">
        <v>44937</v>
      </c>
      <c r="I361" s="309" t="s">
        <v>1192</v>
      </c>
      <c r="J361" s="310">
        <v>25000</v>
      </c>
      <c r="K361" s="310">
        <v>25359.41</v>
      </c>
      <c r="L361" s="310">
        <v>25388.17</v>
      </c>
      <c r="M361" s="310">
        <v>25000</v>
      </c>
      <c r="N361" s="306">
        <v>4.2500000000000003E-2</v>
      </c>
      <c r="O361" s="306">
        <v>6.9999999999999999E-4</v>
      </c>
      <c r="P361" s="307">
        <v>0.1</v>
      </c>
      <c r="Q361" s="306">
        <v>1.52E-2</v>
      </c>
      <c r="R361" s="308"/>
      <c r="T361" s="360"/>
    </row>
    <row r="362" spans="1:20" s="300" customFormat="1">
      <c r="A362" s="298"/>
      <c r="B362" s="331" t="s">
        <v>1140</v>
      </c>
      <c r="C362" s="350" t="s">
        <v>1143</v>
      </c>
      <c r="D362" s="349"/>
      <c r="E362" s="302" t="s">
        <v>207</v>
      </c>
      <c r="F362" s="302" t="s">
        <v>208</v>
      </c>
      <c r="G362" s="303">
        <v>44207</v>
      </c>
      <c r="H362" s="303">
        <v>44937</v>
      </c>
      <c r="I362" s="309" t="s">
        <v>1192</v>
      </c>
      <c r="J362" s="310">
        <v>25000</v>
      </c>
      <c r="K362" s="310">
        <v>25359.41</v>
      </c>
      <c r="L362" s="310">
        <v>25388.17</v>
      </c>
      <c r="M362" s="310">
        <v>25000</v>
      </c>
      <c r="N362" s="306">
        <v>4.2500000000000003E-2</v>
      </c>
      <c r="O362" s="306">
        <v>6.9999999999999999E-4</v>
      </c>
      <c r="P362" s="307">
        <v>0.1</v>
      </c>
      <c r="Q362" s="306">
        <v>1.5900000000000001E-2</v>
      </c>
      <c r="R362" s="308"/>
      <c r="T362" s="360"/>
    </row>
    <row r="363" spans="1:20" s="300" customFormat="1">
      <c r="A363" s="298"/>
      <c r="B363" s="331" t="s">
        <v>1140</v>
      </c>
      <c r="C363" s="350" t="s">
        <v>1143</v>
      </c>
      <c r="D363" s="349"/>
      <c r="E363" s="302" t="s">
        <v>207</v>
      </c>
      <c r="F363" s="302" t="s">
        <v>208</v>
      </c>
      <c r="G363" s="303">
        <v>44207</v>
      </c>
      <c r="H363" s="303">
        <v>44937</v>
      </c>
      <c r="I363" s="309" t="s">
        <v>1192</v>
      </c>
      <c r="J363" s="310">
        <v>25000</v>
      </c>
      <c r="K363" s="310">
        <v>25359.41</v>
      </c>
      <c r="L363" s="310">
        <v>25388.17</v>
      </c>
      <c r="M363" s="310">
        <v>25000</v>
      </c>
      <c r="N363" s="306">
        <v>4.2500000000000003E-2</v>
      </c>
      <c r="O363" s="306">
        <v>6.9999999999999999E-4</v>
      </c>
      <c r="P363" s="307">
        <v>0.1</v>
      </c>
      <c r="Q363" s="306">
        <v>1.6500000000000001E-2</v>
      </c>
      <c r="R363" s="308"/>
      <c r="T363" s="360"/>
    </row>
    <row r="364" spans="1:20" s="300" customFormat="1">
      <c r="A364" s="298"/>
      <c r="B364" s="331" t="s">
        <v>1140</v>
      </c>
      <c r="C364" s="350" t="s">
        <v>1143</v>
      </c>
      <c r="D364" s="349"/>
      <c r="E364" s="302" t="s">
        <v>207</v>
      </c>
      <c r="F364" s="302" t="s">
        <v>208</v>
      </c>
      <c r="G364" s="303">
        <v>44207</v>
      </c>
      <c r="H364" s="303">
        <v>44937</v>
      </c>
      <c r="I364" s="309" t="s">
        <v>1192</v>
      </c>
      <c r="J364" s="310">
        <v>25000</v>
      </c>
      <c r="K364" s="310">
        <v>25359.41</v>
      </c>
      <c r="L364" s="310">
        <v>25388.17</v>
      </c>
      <c r="M364" s="310">
        <v>25000</v>
      </c>
      <c r="N364" s="306">
        <v>4.2500000000000003E-2</v>
      </c>
      <c r="O364" s="306">
        <v>6.9999999999999999E-4</v>
      </c>
      <c r="P364" s="307">
        <v>0.1</v>
      </c>
      <c r="Q364" s="306">
        <v>1.72E-2</v>
      </c>
      <c r="R364" s="308"/>
      <c r="T364" s="360"/>
    </row>
    <row r="365" spans="1:20" s="300" customFormat="1">
      <c r="A365" s="298"/>
      <c r="B365" s="331" t="s">
        <v>1140</v>
      </c>
      <c r="C365" s="350" t="s">
        <v>1143</v>
      </c>
      <c r="D365" s="349"/>
      <c r="E365" s="302" t="s">
        <v>207</v>
      </c>
      <c r="F365" s="302" t="s">
        <v>208</v>
      </c>
      <c r="G365" s="303">
        <v>44207</v>
      </c>
      <c r="H365" s="303">
        <v>44937</v>
      </c>
      <c r="I365" s="309" t="s">
        <v>1192</v>
      </c>
      <c r="J365" s="310">
        <v>25000</v>
      </c>
      <c r="K365" s="310">
        <v>25359.41</v>
      </c>
      <c r="L365" s="310">
        <v>25388.17</v>
      </c>
      <c r="M365" s="310">
        <v>25000</v>
      </c>
      <c r="N365" s="306">
        <v>4.2500000000000003E-2</v>
      </c>
      <c r="O365" s="306">
        <v>6.9999999999999999E-4</v>
      </c>
      <c r="P365" s="307">
        <v>0.1</v>
      </c>
      <c r="Q365" s="306">
        <v>1.7899999999999999E-2</v>
      </c>
      <c r="R365" s="308"/>
      <c r="T365" s="360"/>
    </row>
    <row r="366" spans="1:20" s="300" customFormat="1">
      <c r="A366" s="298"/>
      <c r="B366" s="331" t="s">
        <v>1140</v>
      </c>
      <c r="C366" s="350" t="s">
        <v>1143</v>
      </c>
      <c r="D366" s="349"/>
      <c r="E366" s="302" t="s">
        <v>207</v>
      </c>
      <c r="F366" s="302" t="s">
        <v>208</v>
      </c>
      <c r="G366" s="303">
        <v>44207</v>
      </c>
      <c r="H366" s="303">
        <v>44937</v>
      </c>
      <c r="I366" s="309" t="s">
        <v>1192</v>
      </c>
      <c r="J366" s="310">
        <v>25000</v>
      </c>
      <c r="K366" s="310">
        <v>25359.41</v>
      </c>
      <c r="L366" s="310">
        <v>25388.17</v>
      </c>
      <c r="M366" s="310">
        <v>25000</v>
      </c>
      <c r="N366" s="306">
        <v>4.2500000000000003E-2</v>
      </c>
      <c r="O366" s="306">
        <v>6.9999999999999999E-4</v>
      </c>
      <c r="P366" s="307">
        <v>0.1</v>
      </c>
      <c r="Q366" s="306">
        <v>1.8499999999999999E-2</v>
      </c>
      <c r="R366" s="308"/>
      <c r="T366" s="360"/>
    </row>
    <row r="367" spans="1:20" s="300" customFormat="1">
      <c r="A367" s="298"/>
      <c r="B367" s="331" t="s">
        <v>1140</v>
      </c>
      <c r="C367" s="350" t="s">
        <v>1143</v>
      </c>
      <c r="D367" s="349"/>
      <c r="E367" s="302" t="s">
        <v>207</v>
      </c>
      <c r="F367" s="302" t="s">
        <v>208</v>
      </c>
      <c r="G367" s="303">
        <v>44321</v>
      </c>
      <c r="H367" s="303">
        <v>44862</v>
      </c>
      <c r="I367" s="309" t="s">
        <v>1192</v>
      </c>
      <c r="J367" s="310">
        <v>250000</v>
      </c>
      <c r="K367" s="310">
        <v>250524.56</v>
      </c>
      <c r="L367" s="310">
        <v>251680.67</v>
      </c>
      <c r="M367" s="310">
        <v>250000</v>
      </c>
      <c r="N367" s="306">
        <v>3.6499999999999998E-2</v>
      </c>
      <c r="O367" s="306">
        <v>6.6E-3</v>
      </c>
      <c r="P367" s="307">
        <v>0.1</v>
      </c>
      <c r="Q367" s="306">
        <v>2.5100000000000001E-2</v>
      </c>
      <c r="R367" s="308"/>
      <c r="T367" s="360"/>
    </row>
    <row r="368" spans="1:20" s="300" customFormat="1">
      <c r="A368" s="298"/>
      <c r="B368" s="331" t="s">
        <v>1140</v>
      </c>
      <c r="C368" s="350" t="s">
        <v>1143</v>
      </c>
      <c r="D368" s="349"/>
      <c r="E368" s="302" t="s">
        <v>207</v>
      </c>
      <c r="F368" s="302" t="s">
        <v>208</v>
      </c>
      <c r="G368" s="303">
        <v>44321</v>
      </c>
      <c r="H368" s="303">
        <v>44862</v>
      </c>
      <c r="I368" s="309" t="s">
        <v>1192</v>
      </c>
      <c r="J368" s="310">
        <v>250000</v>
      </c>
      <c r="K368" s="310">
        <v>250524.56</v>
      </c>
      <c r="L368" s="310">
        <v>251680.67</v>
      </c>
      <c r="M368" s="310">
        <v>250000</v>
      </c>
      <c r="N368" s="306">
        <v>3.6499999999999998E-2</v>
      </c>
      <c r="O368" s="306">
        <v>6.6E-3</v>
      </c>
      <c r="P368" s="307">
        <v>0.1</v>
      </c>
      <c r="Q368" s="306">
        <v>3.1600000000000003E-2</v>
      </c>
      <c r="R368" s="308"/>
      <c r="T368" s="360"/>
    </row>
    <row r="369" spans="1:20" s="300" customFormat="1">
      <c r="A369" s="298"/>
      <c r="B369" s="331" t="s">
        <v>1140</v>
      </c>
      <c r="C369" s="350" t="s">
        <v>1143</v>
      </c>
      <c r="D369" s="349"/>
      <c r="E369" s="302" t="s">
        <v>207</v>
      </c>
      <c r="F369" s="302" t="s">
        <v>208</v>
      </c>
      <c r="G369" s="303">
        <v>44321</v>
      </c>
      <c r="H369" s="303">
        <v>44862</v>
      </c>
      <c r="I369" s="309" t="s">
        <v>1192</v>
      </c>
      <c r="J369" s="310">
        <v>250000</v>
      </c>
      <c r="K369" s="310">
        <v>250524.56</v>
      </c>
      <c r="L369" s="310">
        <v>251680.67</v>
      </c>
      <c r="M369" s="310">
        <v>250000</v>
      </c>
      <c r="N369" s="306">
        <v>3.6499999999999998E-2</v>
      </c>
      <c r="O369" s="306">
        <v>6.6E-3</v>
      </c>
      <c r="P369" s="307">
        <v>0.1</v>
      </c>
      <c r="Q369" s="306">
        <v>3.8199999999999998E-2</v>
      </c>
      <c r="R369" s="308"/>
      <c r="T369" s="360"/>
    </row>
    <row r="370" spans="1:20" s="300" customFormat="1">
      <c r="A370" s="298"/>
      <c r="B370" s="331" t="s">
        <v>1140</v>
      </c>
      <c r="C370" s="350" t="s">
        <v>1143</v>
      </c>
      <c r="D370" s="349"/>
      <c r="E370" s="302" t="s">
        <v>207</v>
      </c>
      <c r="F370" s="302" t="s">
        <v>208</v>
      </c>
      <c r="G370" s="303">
        <v>44321</v>
      </c>
      <c r="H370" s="303">
        <v>44862</v>
      </c>
      <c r="I370" s="309" t="s">
        <v>1192</v>
      </c>
      <c r="J370" s="310">
        <v>250000</v>
      </c>
      <c r="K370" s="310">
        <v>250524.56</v>
      </c>
      <c r="L370" s="310">
        <v>251680.67</v>
      </c>
      <c r="M370" s="310">
        <v>250000</v>
      </c>
      <c r="N370" s="306">
        <v>3.6499999999999998E-2</v>
      </c>
      <c r="O370" s="306">
        <v>6.6E-3</v>
      </c>
      <c r="P370" s="307">
        <v>0.1</v>
      </c>
      <c r="Q370" s="306">
        <v>4.48E-2</v>
      </c>
      <c r="R370" s="308"/>
      <c r="T370" s="360"/>
    </row>
    <row r="371" spans="1:20" s="300" customFormat="1">
      <c r="A371" s="298"/>
      <c r="B371" s="331" t="s">
        <v>1140</v>
      </c>
      <c r="C371" s="350" t="s">
        <v>1143</v>
      </c>
      <c r="D371" s="349"/>
      <c r="E371" s="302" t="s">
        <v>207</v>
      </c>
      <c r="F371" s="302" t="s">
        <v>208</v>
      </c>
      <c r="G371" s="303">
        <v>44414</v>
      </c>
      <c r="H371" s="303">
        <v>45145</v>
      </c>
      <c r="I371" s="309" t="s">
        <v>1192</v>
      </c>
      <c r="J371" s="310">
        <v>100000</v>
      </c>
      <c r="K371" s="310">
        <v>100000</v>
      </c>
      <c r="L371" s="310">
        <v>100506.65</v>
      </c>
      <c r="M371" s="310">
        <v>100000</v>
      </c>
      <c r="N371" s="306">
        <v>3.2500000000000001E-2</v>
      </c>
      <c r="O371" s="306">
        <v>2.5999999999999999E-3</v>
      </c>
      <c r="P371" s="307">
        <v>0.1</v>
      </c>
      <c r="Q371" s="306">
        <v>4.7399999999999998E-2</v>
      </c>
      <c r="R371" s="308"/>
      <c r="T371" s="360"/>
    </row>
    <row r="372" spans="1:20" s="300" customFormat="1">
      <c r="A372" s="298"/>
      <c r="B372" s="331" t="s">
        <v>1140</v>
      </c>
      <c r="C372" s="350" t="s">
        <v>1143</v>
      </c>
      <c r="D372" s="349"/>
      <c r="E372" s="302" t="s">
        <v>207</v>
      </c>
      <c r="F372" s="302" t="s">
        <v>208</v>
      </c>
      <c r="G372" s="303">
        <v>44414</v>
      </c>
      <c r="H372" s="303">
        <v>45145</v>
      </c>
      <c r="I372" s="309" t="s">
        <v>1192</v>
      </c>
      <c r="J372" s="310">
        <v>100000</v>
      </c>
      <c r="K372" s="310">
        <v>100000</v>
      </c>
      <c r="L372" s="310">
        <v>100506.65</v>
      </c>
      <c r="M372" s="310">
        <v>100000</v>
      </c>
      <c r="N372" s="306">
        <v>3.2500000000000001E-2</v>
      </c>
      <c r="O372" s="306">
        <v>2.5999999999999999E-3</v>
      </c>
      <c r="P372" s="307">
        <v>0.1</v>
      </c>
      <c r="Q372" s="306">
        <v>0.05</v>
      </c>
      <c r="R372" s="308"/>
      <c r="T372" s="360"/>
    </row>
    <row r="373" spans="1:20" s="300" customFormat="1">
      <c r="A373" s="298"/>
      <c r="B373" s="331" t="s">
        <v>1140</v>
      </c>
      <c r="C373" s="350" t="s">
        <v>1143</v>
      </c>
      <c r="D373" s="349"/>
      <c r="E373" s="302" t="s">
        <v>207</v>
      </c>
      <c r="F373" s="302" t="s">
        <v>208</v>
      </c>
      <c r="G373" s="303">
        <v>44414</v>
      </c>
      <c r="H373" s="303">
        <v>45145</v>
      </c>
      <c r="I373" s="309" t="s">
        <v>1192</v>
      </c>
      <c r="J373" s="310">
        <v>50000</v>
      </c>
      <c r="K373" s="310">
        <v>50000</v>
      </c>
      <c r="L373" s="310">
        <v>50253.33</v>
      </c>
      <c r="M373" s="310">
        <v>50000</v>
      </c>
      <c r="N373" s="306">
        <v>3.2500000000000001E-2</v>
      </c>
      <c r="O373" s="306">
        <v>1.2999999999999999E-3</v>
      </c>
      <c r="P373" s="307">
        <v>0.1</v>
      </c>
      <c r="Q373" s="306">
        <v>5.1299999999999998E-2</v>
      </c>
      <c r="R373" s="308"/>
      <c r="T373" s="360"/>
    </row>
    <row r="374" spans="1:20" s="300" customFormat="1">
      <c r="A374" s="298"/>
      <c r="B374" s="331" t="s">
        <v>1140</v>
      </c>
      <c r="C374" s="350" t="s">
        <v>1143</v>
      </c>
      <c r="D374" s="349"/>
      <c r="E374" s="302" t="s">
        <v>207</v>
      </c>
      <c r="F374" s="302" t="s">
        <v>208</v>
      </c>
      <c r="G374" s="303">
        <v>44414</v>
      </c>
      <c r="H374" s="303">
        <v>45145</v>
      </c>
      <c r="I374" s="309" t="s">
        <v>1192</v>
      </c>
      <c r="J374" s="310">
        <v>50000</v>
      </c>
      <c r="K374" s="310">
        <v>50000</v>
      </c>
      <c r="L374" s="310">
        <v>50253.33</v>
      </c>
      <c r="M374" s="310">
        <v>50000</v>
      </c>
      <c r="N374" s="306">
        <v>3.2500000000000001E-2</v>
      </c>
      <c r="O374" s="306">
        <v>1.2999999999999999E-3</v>
      </c>
      <c r="P374" s="307">
        <v>0.1</v>
      </c>
      <c r="Q374" s="306">
        <v>5.2600000000000001E-2</v>
      </c>
      <c r="R374" s="308"/>
      <c r="T374" s="360"/>
    </row>
    <row r="375" spans="1:20" s="300" customFormat="1">
      <c r="A375" s="298"/>
      <c r="B375" s="331" t="s">
        <v>1140</v>
      </c>
      <c r="C375" s="350" t="s">
        <v>1143</v>
      </c>
      <c r="D375" s="349"/>
      <c r="E375" s="302" t="s">
        <v>207</v>
      </c>
      <c r="F375" s="302" t="s">
        <v>208</v>
      </c>
      <c r="G375" s="303">
        <v>44414</v>
      </c>
      <c r="H375" s="303">
        <v>45145</v>
      </c>
      <c r="I375" s="309" t="s">
        <v>1192</v>
      </c>
      <c r="J375" s="310">
        <v>50000</v>
      </c>
      <c r="K375" s="310">
        <v>50000</v>
      </c>
      <c r="L375" s="310">
        <v>50253.33</v>
      </c>
      <c r="M375" s="310">
        <v>50000</v>
      </c>
      <c r="N375" s="306">
        <v>3.2500000000000001E-2</v>
      </c>
      <c r="O375" s="306">
        <v>1.2999999999999999E-3</v>
      </c>
      <c r="P375" s="307">
        <v>0.1</v>
      </c>
      <c r="Q375" s="306">
        <v>5.3900000000000003E-2</v>
      </c>
      <c r="R375" s="308"/>
      <c r="T375" s="360"/>
    </row>
    <row r="376" spans="1:20" s="300" customFormat="1">
      <c r="A376" s="298"/>
      <c r="B376" s="331" t="s">
        <v>1140</v>
      </c>
      <c r="C376" s="350" t="s">
        <v>1143</v>
      </c>
      <c r="D376" s="349"/>
      <c r="E376" s="302" t="s">
        <v>207</v>
      </c>
      <c r="F376" s="302" t="s">
        <v>208</v>
      </c>
      <c r="G376" s="303">
        <v>44414</v>
      </c>
      <c r="H376" s="303">
        <v>45145</v>
      </c>
      <c r="I376" s="309" t="s">
        <v>1192</v>
      </c>
      <c r="J376" s="310">
        <v>50000</v>
      </c>
      <c r="K376" s="310">
        <v>50000</v>
      </c>
      <c r="L376" s="310">
        <v>50253.33</v>
      </c>
      <c r="M376" s="310">
        <v>50000</v>
      </c>
      <c r="N376" s="306">
        <v>3.2500000000000001E-2</v>
      </c>
      <c r="O376" s="306">
        <v>1.2999999999999999E-3</v>
      </c>
      <c r="P376" s="307">
        <v>0.1</v>
      </c>
      <c r="Q376" s="306">
        <v>5.5199999999999999E-2</v>
      </c>
      <c r="R376" s="308"/>
      <c r="T376" s="360"/>
    </row>
    <row r="377" spans="1:20" s="300" customFormat="1">
      <c r="A377" s="298"/>
      <c r="B377" s="331" t="s">
        <v>1140</v>
      </c>
      <c r="C377" s="350" t="s">
        <v>1143</v>
      </c>
      <c r="D377" s="349"/>
      <c r="E377" s="302" t="s">
        <v>207</v>
      </c>
      <c r="F377" s="302" t="s">
        <v>208</v>
      </c>
      <c r="G377" s="303">
        <v>44414</v>
      </c>
      <c r="H377" s="303">
        <v>45145</v>
      </c>
      <c r="I377" s="309" t="s">
        <v>1192</v>
      </c>
      <c r="J377" s="310">
        <v>50000</v>
      </c>
      <c r="K377" s="310">
        <v>50000</v>
      </c>
      <c r="L377" s="310">
        <v>50253.33</v>
      </c>
      <c r="M377" s="310">
        <v>50000</v>
      </c>
      <c r="N377" s="306">
        <v>3.2500000000000001E-2</v>
      </c>
      <c r="O377" s="306">
        <v>1.2999999999999999E-3</v>
      </c>
      <c r="P377" s="307">
        <v>0.1</v>
      </c>
      <c r="Q377" s="306">
        <v>5.6599999999999998E-2</v>
      </c>
      <c r="R377" s="308"/>
      <c r="T377" s="360"/>
    </row>
    <row r="378" spans="1:20" s="300" customFormat="1">
      <c r="A378" s="298"/>
      <c r="B378" s="331" t="s">
        <v>1140</v>
      </c>
      <c r="C378" s="350" t="s">
        <v>1143</v>
      </c>
      <c r="D378" s="349"/>
      <c r="E378" s="302" t="s">
        <v>207</v>
      </c>
      <c r="F378" s="302" t="s">
        <v>208</v>
      </c>
      <c r="G378" s="303">
        <v>44414</v>
      </c>
      <c r="H378" s="303">
        <v>45145</v>
      </c>
      <c r="I378" s="309" t="s">
        <v>1192</v>
      </c>
      <c r="J378" s="310">
        <v>50000</v>
      </c>
      <c r="K378" s="310">
        <v>50000</v>
      </c>
      <c r="L378" s="310">
        <v>50253.33</v>
      </c>
      <c r="M378" s="310">
        <v>50000</v>
      </c>
      <c r="N378" s="306">
        <v>3.2500000000000001E-2</v>
      </c>
      <c r="O378" s="306">
        <v>1.2999999999999999E-3</v>
      </c>
      <c r="P378" s="307">
        <v>0.1</v>
      </c>
      <c r="Q378" s="306">
        <v>5.79E-2</v>
      </c>
      <c r="R378" s="308"/>
      <c r="T378" s="360"/>
    </row>
    <row r="379" spans="1:20" s="300" customFormat="1">
      <c r="A379" s="298"/>
      <c r="B379" s="331" t="s">
        <v>1140</v>
      </c>
      <c r="C379" s="350" t="s">
        <v>209</v>
      </c>
      <c r="D379" s="349"/>
      <c r="E379" s="302" t="s">
        <v>207</v>
      </c>
      <c r="F379" s="302" t="s">
        <v>208</v>
      </c>
      <c r="G379" s="303">
        <v>44280</v>
      </c>
      <c r="H379" s="303">
        <v>44774</v>
      </c>
      <c r="I379" s="309" t="s">
        <v>1192</v>
      </c>
      <c r="J379" s="310">
        <v>50000</v>
      </c>
      <c r="K379" s="310">
        <v>50381.99</v>
      </c>
      <c r="L379" s="310">
        <v>50367.7</v>
      </c>
      <c r="M379" s="310">
        <v>50000</v>
      </c>
      <c r="N379" s="306">
        <v>4.2500000000000003E-2</v>
      </c>
      <c r="O379" s="306">
        <v>1.2999999999999999E-3</v>
      </c>
      <c r="P379" s="307">
        <v>0.1</v>
      </c>
      <c r="Q379" s="306">
        <v>1.2999999999999999E-3</v>
      </c>
      <c r="R379" s="308"/>
      <c r="T379" s="360"/>
    </row>
    <row r="380" spans="1:20" s="300" customFormat="1">
      <c r="A380" s="298"/>
      <c r="B380" s="331" t="s">
        <v>1140</v>
      </c>
      <c r="C380" s="350" t="s">
        <v>209</v>
      </c>
      <c r="D380" s="349"/>
      <c r="E380" s="302" t="s">
        <v>207</v>
      </c>
      <c r="F380" s="302" t="s">
        <v>208</v>
      </c>
      <c r="G380" s="303">
        <v>44280</v>
      </c>
      <c r="H380" s="303">
        <v>44774</v>
      </c>
      <c r="I380" s="309" t="s">
        <v>1192</v>
      </c>
      <c r="J380" s="310">
        <v>50000</v>
      </c>
      <c r="K380" s="310">
        <v>50381.99</v>
      </c>
      <c r="L380" s="310">
        <v>50367.7</v>
      </c>
      <c r="M380" s="310">
        <v>50000</v>
      </c>
      <c r="N380" s="306">
        <v>4.2500000000000003E-2</v>
      </c>
      <c r="O380" s="306">
        <v>1.2999999999999999E-3</v>
      </c>
      <c r="P380" s="307">
        <v>0.1</v>
      </c>
      <c r="Q380" s="306">
        <v>2.5999999999999999E-3</v>
      </c>
      <c r="R380" s="308"/>
      <c r="T380" s="360"/>
    </row>
    <row r="381" spans="1:20" s="300" customFormat="1">
      <c r="A381" s="298"/>
      <c r="B381" s="331" t="s">
        <v>1140</v>
      </c>
      <c r="C381" s="350" t="s">
        <v>209</v>
      </c>
      <c r="D381" s="349"/>
      <c r="E381" s="302" t="s">
        <v>207</v>
      </c>
      <c r="F381" s="302" t="s">
        <v>208</v>
      </c>
      <c r="G381" s="303">
        <v>44251</v>
      </c>
      <c r="H381" s="303">
        <v>44774</v>
      </c>
      <c r="I381" s="309" t="s">
        <v>1192</v>
      </c>
      <c r="J381" s="310">
        <v>50000</v>
      </c>
      <c r="K381" s="310">
        <v>50248.58</v>
      </c>
      <c r="L381" s="310">
        <v>50374.49</v>
      </c>
      <c r="M381" s="310">
        <v>50000</v>
      </c>
      <c r="N381" s="306">
        <v>4.2500000000000003E-2</v>
      </c>
      <c r="O381" s="306">
        <v>1.2999999999999999E-3</v>
      </c>
      <c r="P381" s="307">
        <v>0.1</v>
      </c>
      <c r="Q381" s="306">
        <v>3.8999999999999998E-3</v>
      </c>
      <c r="R381" s="308"/>
      <c r="T381" s="360"/>
    </row>
    <row r="382" spans="1:20" s="300" customFormat="1">
      <c r="A382" s="298"/>
      <c r="B382" s="331" t="s">
        <v>1140</v>
      </c>
      <c r="C382" s="350" t="s">
        <v>209</v>
      </c>
      <c r="D382" s="349"/>
      <c r="E382" s="302" t="s">
        <v>207</v>
      </c>
      <c r="F382" s="302" t="s">
        <v>208</v>
      </c>
      <c r="G382" s="303">
        <v>44280</v>
      </c>
      <c r="H382" s="303">
        <v>44774</v>
      </c>
      <c r="I382" s="309" t="s">
        <v>1192</v>
      </c>
      <c r="J382" s="310">
        <v>50000</v>
      </c>
      <c r="K382" s="310">
        <v>50381.99</v>
      </c>
      <c r="L382" s="310">
        <v>50367.7</v>
      </c>
      <c r="M382" s="310">
        <v>50000</v>
      </c>
      <c r="N382" s="306">
        <v>4.2500000000000003E-2</v>
      </c>
      <c r="O382" s="306">
        <v>1.2999999999999999E-3</v>
      </c>
      <c r="P382" s="307">
        <v>0.1</v>
      </c>
      <c r="Q382" s="306">
        <v>5.3E-3</v>
      </c>
      <c r="R382" s="308"/>
      <c r="T382" s="360"/>
    </row>
    <row r="383" spans="1:20" s="300" customFormat="1">
      <c r="A383" s="298"/>
      <c r="B383" s="331" t="s">
        <v>1140</v>
      </c>
      <c r="C383" s="350" t="s">
        <v>209</v>
      </c>
      <c r="D383" s="349"/>
      <c r="E383" s="302" t="s">
        <v>207</v>
      </c>
      <c r="F383" s="302" t="s">
        <v>208</v>
      </c>
      <c r="G383" s="303">
        <v>44280</v>
      </c>
      <c r="H383" s="303">
        <v>44774</v>
      </c>
      <c r="I383" s="309" t="s">
        <v>1192</v>
      </c>
      <c r="J383" s="310">
        <v>50000</v>
      </c>
      <c r="K383" s="310">
        <v>50381.99</v>
      </c>
      <c r="L383" s="310">
        <v>50367.7</v>
      </c>
      <c r="M383" s="310">
        <v>50000</v>
      </c>
      <c r="N383" s="306">
        <v>4.2500000000000003E-2</v>
      </c>
      <c r="O383" s="306">
        <v>1.2999999999999999E-3</v>
      </c>
      <c r="P383" s="307">
        <v>0.1</v>
      </c>
      <c r="Q383" s="306">
        <v>6.6E-3</v>
      </c>
      <c r="R383" s="308"/>
      <c r="T383" s="360"/>
    </row>
    <row r="384" spans="1:20" s="300" customFormat="1">
      <c r="A384" s="298"/>
      <c r="B384" s="331" t="s">
        <v>1140</v>
      </c>
      <c r="C384" s="350" t="s">
        <v>209</v>
      </c>
      <c r="D384" s="349"/>
      <c r="E384" s="302" t="s">
        <v>207</v>
      </c>
      <c r="F384" s="302" t="s">
        <v>208</v>
      </c>
      <c r="G384" s="303">
        <v>44280</v>
      </c>
      <c r="H384" s="303">
        <v>44774</v>
      </c>
      <c r="I384" s="309" t="s">
        <v>1192</v>
      </c>
      <c r="J384" s="310">
        <v>50000</v>
      </c>
      <c r="K384" s="310">
        <v>50381.99</v>
      </c>
      <c r="L384" s="310">
        <v>50367.7</v>
      </c>
      <c r="M384" s="310">
        <v>50000</v>
      </c>
      <c r="N384" s="306">
        <v>4.2500000000000003E-2</v>
      </c>
      <c r="O384" s="306">
        <v>1.2999999999999999E-3</v>
      </c>
      <c r="P384" s="307">
        <v>0.1</v>
      </c>
      <c r="Q384" s="306">
        <v>7.9000000000000008E-3</v>
      </c>
      <c r="R384" s="308"/>
      <c r="T384" s="360"/>
    </row>
    <row r="385" spans="1:20" s="300" customFormat="1">
      <c r="A385" s="298"/>
      <c r="B385" s="331" t="s">
        <v>1140</v>
      </c>
      <c r="C385" s="350" t="s">
        <v>1144</v>
      </c>
      <c r="D385" s="349"/>
      <c r="E385" s="302" t="s">
        <v>207</v>
      </c>
      <c r="F385" s="302" t="s">
        <v>208</v>
      </c>
      <c r="G385" s="303">
        <v>44314</v>
      </c>
      <c r="H385" s="303">
        <v>44831</v>
      </c>
      <c r="I385" s="309" t="s">
        <v>1192</v>
      </c>
      <c r="J385" s="310">
        <v>100000</v>
      </c>
      <c r="K385" s="310">
        <v>101091.74</v>
      </c>
      <c r="L385" s="310">
        <v>100294.88</v>
      </c>
      <c r="M385" s="310">
        <v>100000</v>
      </c>
      <c r="N385" s="306">
        <v>3.6999999999999998E-2</v>
      </c>
      <c r="O385" s="306">
        <v>2.5999999999999999E-3</v>
      </c>
      <c r="P385" s="307">
        <v>0.1</v>
      </c>
      <c r="Q385" s="306">
        <v>2.5999999999999999E-3</v>
      </c>
      <c r="R385" s="308"/>
      <c r="T385" s="360"/>
    </row>
    <row r="386" spans="1:20" s="300" customFormat="1">
      <c r="A386" s="298"/>
      <c r="B386" s="331" t="s">
        <v>1140</v>
      </c>
      <c r="C386" s="350" t="s">
        <v>1144</v>
      </c>
      <c r="D386" s="349"/>
      <c r="E386" s="302" t="s">
        <v>207</v>
      </c>
      <c r="F386" s="302" t="s">
        <v>208</v>
      </c>
      <c r="G386" s="303">
        <v>44314</v>
      </c>
      <c r="H386" s="303">
        <v>44831</v>
      </c>
      <c r="I386" s="309" t="s">
        <v>1192</v>
      </c>
      <c r="J386" s="310">
        <v>100000</v>
      </c>
      <c r="K386" s="310">
        <v>101091.74</v>
      </c>
      <c r="L386" s="310">
        <v>100294.88</v>
      </c>
      <c r="M386" s="310">
        <v>100000</v>
      </c>
      <c r="N386" s="306">
        <v>3.6999999999999998E-2</v>
      </c>
      <c r="O386" s="306">
        <v>2.5999999999999999E-3</v>
      </c>
      <c r="P386" s="307">
        <v>0.1</v>
      </c>
      <c r="Q386" s="306">
        <v>5.1999999999999998E-3</v>
      </c>
      <c r="R386" s="308"/>
      <c r="T386" s="360"/>
    </row>
    <row r="387" spans="1:20" s="300" customFormat="1">
      <c r="A387" s="298"/>
      <c r="B387" s="331" t="s">
        <v>1140</v>
      </c>
      <c r="C387" s="350" t="s">
        <v>1144</v>
      </c>
      <c r="D387" s="349"/>
      <c r="E387" s="302" t="s">
        <v>207</v>
      </c>
      <c r="F387" s="302" t="s">
        <v>208</v>
      </c>
      <c r="G387" s="303">
        <v>44413</v>
      </c>
      <c r="H387" s="303">
        <v>44964</v>
      </c>
      <c r="I387" s="309" t="s">
        <v>1192</v>
      </c>
      <c r="J387" s="310">
        <v>25000</v>
      </c>
      <c r="K387" s="310">
        <v>25000</v>
      </c>
      <c r="L387" s="310">
        <v>25123.93</v>
      </c>
      <c r="M387" s="310">
        <v>25000</v>
      </c>
      <c r="N387" s="306">
        <v>3.5000000000000003E-2</v>
      </c>
      <c r="O387" s="306">
        <v>6.9999999999999999E-4</v>
      </c>
      <c r="P387" s="307">
        <v>0.1</v>
      </c>
      <c r="Q387" s="306">
        <v>5.8999999999999999E-3</v>
      </c>
      <c r="R387" s="308"/>
      <c r="T387" s="360"/>
    </row>
    <row r="388" spans="1:20" s="300" customFormat="1">
      <c r="A388" s="298"/>
      <c r="B388" s="331" t="s">
        <v>1140</v>
      </c>
      <c r="C388" s="350" t="s">
        <v>1144</v>
      </c>
      <c r="D388" s="349"/>
      <c r="E388" s="302" t="s">
        <v>207</v>
      </c>
      <c r="F388" s="302" t="s">
        <v>208</v>
      </c>
      <c r="G388" s="303">
        <v>44413</v>
      </c>
      <c r="H388" s="303">
        <v>44964</v>
      </c>
      <c r="I388" s="309" t="s">
        <v>1192</v>
      </c>
      <c r="J388" s="310">
        <v>25000</v>
      </c>
      <c r="K388" s="310">
        <v>25000</v>
      </c>
      <c r="L388" s="310">
        <v>25123.93</v>
      </c>
      <c r="M388" s="310">
        <v>25000</v>
      </c>
      <c r="N388" s="306">
        <v>3.5000000000000003E-2</v>
      </c>
      <c r="O388" s="306">
        <v>6.9999999999999999E-4</v>
      </c>
      <c r="P388" s="307">
        <v>0.1</v>
      </c>
      <c r="Q388" s="306">
        <v>6.4999999999999997E-3</v>
      </c>
      <c r="R388" s="308"/>
      <c r="T388" s="360"/>
    </row>
    <row r="389" spans="1:20" s="300" customFormat="1">
      <c r="A389" s="298"/>
      <c r="B389" s="331" t="s">
        <v>1140</v>
      </c>
      <c r="C389" s="350" t="s">
        <v>1144</v>
      </c>
      <c r="D389" s="349"/>
      <c r="E389" s="302" t="s">
        <v>207</v>
      </c>
      <c r="F389" s="302" t="s">
        <v>208</v>
      </c>
      <c r="G389" s="303">
        <v>44413</v>
      </c>
      <c r="H389" s="303">
        <v>44964</v>
      </c>
      <c r="I389" s="309" t="s">
        <v>1192</v>
      </c>
      <c r="J389" s="310">
        <v>25000</v>
      </c>
      <c r="K389" s="310">
        <v>25000</v>
      </c>
      <c r="L389" s="310">
        <v>25123.93</v>
      </c>
      <c r="M389" s="310">
        <v>25000</v>
      </c>
      <c r="N389" s="306">
        <v>3.5000000000000003E-2</v>
      </c>
      <c r="O389" s="306">
        <v>6.9999999999999999E-4</v>
      </c>
      <c r="P389" s="307">
        <v>0.1</v>
      </c>
      <c r="Q389" s="306">
        <v>7.1999999999999998E-3</v>
      </c>
      <c r="R389" s="308"/>
      <c r="T389" s="360"/>
    </row>
    <row r="390" spans="1:20" s="300" customFormat="1">
      <c r="A390" s="298"/>
      <c r="B390" s="331" t="s">
        <v>1140</v>
      </c>
      <c r="C390" s="350" t="s">
        <v>1144</v>
      </c>
      <c r="D390" s="349"/>
      <c r="E390" s="302" t="s">
        <v>207</v>
      </c>
      <c r="F390" s="302" t="s">
        <v>208</v>
      </c>
      <c r="G390" s="303">
        <v>44413</v>
      </c>
      <c r="H390" s="303">
        <v>44964</v>
      </c>
      <c r="I390" s="309" t="s">
        <v>1192</v>
      </c>
      <c r="J390" s="310">
        <v>25000</v>
      </c>
      <c r="K390" s="310">
        <v>25000</v>
      </c>
      <c r="L390" s="310">
        <v>25123.93</v>
      </c>
      <c r="M390" s="310">
        <v>25000</v>
      </c>
      <c r="N390" s="306">
        <v>3.5000000000000003E-2</v>
      </c>
      <c r="O390" s="306">
        <v>6.9999999999999999E-4</v>
      </c>
      <c r="P390" s="307">
        <v>0.1</v>
      </c>
      <c r="Q390" s="306">
        <v>7.7999999999999996E-3</v>
      </c>
      <c r="R390" s="308"/>
      <c r="T390" s="360"/>
    </row>
    <row r="391" spans="1:20" s="300" customFormat="1">
      <c r="A391" s="298"/>
      <c r="B391" s="331" t="s">
        <v>1140</v>
      </c>
      <c r="C391" s="350" t="s">
        <v>1144</v>
      </c>
      <c r="D391" s="349"/>
      <c r="E391" s="302" t="s">
        <v>207</v>
      </c>
      <c r="F391" s="302" t="s">
        <v>208</v>
      </c>
      <c r="G391" s="303">
        <v>44413</v>
      </c>
      <c r="H391" s="303">
        <v>44964</v>
      </c>
      <c r="I391" s="309" t="s">
        <v>1192</v>
      </c>
      <c r="J391" s="310">
        <v>25000</v>
      </c>
      <c r="K391" s="310">
        <v>25000</v>
      </c>
      <c r="L391" s="310">
        <v>25123.93</v>
      </c>
      <c r="M391" s="310">
        <v>25000</v>
      </c>
      <c r="N391" s="306">
        <v>3.5000000000000003E-2</v>
      </c>
      <c r="O391" s="306">
        <v>6.9999999999999999E-4</v>
      </c>
      <c r="P391" s="307">
        <v>0.1</v>
      </c>
      <c r="Q391" s="306">
        <v>8.5000000000000006E-3</v>
      </c>
      <c r="R391" s="308"/>
      <c r="T391" s="360"/>
    </row>
    <row r="392" spans="1:20" s="300" customFormat="1">
      <c r="A392" s="298"/>
      <c r="B392" s="331" t="s">
        <v>1140</v>
      </c>
      <c r="C392" s="350" t="s">
        <v>1144</v>
      </c>
      <c r="D392" s="349"/>
      <c r="E392" s="302" t="s">
        <v>207</v>
      </c>
      <c r="F392" s="302" t="s">
        <v>208</v>
      </c>
      <c r="G392" s="303">
        <v>44413</v>
      </c>
      <c r="H392" s="303">
        <v>44964</v>
      </c>
      <c r="I392" s="309" t="s">
        <v>1192</v>
      </c>
      <c r="J392" s="310">
        <v>25000</v>
      </c>
      <c r="K392" s="310">
        <v>25000</v>
      </c>
      <c r="L392" s="310">
        <v>25123.93</v>
      </c>
      <c r="M392" s="310">
        <v>25000</v>
      </c>
      <c r="N392" s="306">
        <v>3.5000000000000003E-2</v>
      </c>
      <c r="O392" s="306">
        <v>6.9999999999999999E-4</v>
      </c>
      <c r="P392" s="307">
        <v>0.1</v>
      </c>
      <c r="Q392" s="306">
        <v>9.1999999999999998E-3</v>
      </c>
      <c r="R392" s="308"/>
      <c r="T392" s="360"/>
    </row>
    <row r="393" spans="1:20" s="300" customFormat="1">
      <c r="A393" s="298"/>
      <c r="B393" s="331" t="s">
        <v>1140</v>
      </c>
      <c r="C393" s="350" t="s">
        <v>1144</v>
      </c>
      <c r="D393" s="349"/>
      <c r="E393" s="302" t="s">
        <v>207</v>
      </c>
      <c r="F393" s="302" t="s">
        <v>208</v>
      </c>
      <c r="G393" s="303">
        <v>44413</v>
      </c>
      <c r="H393" s="303">
        <v>44964</v>
      </c>
      <c r="I393" s="309" t="s">
        <v>1192</v>
      </c>
      <c r="J393" s="310">
        <v>25000</v>
      </c>
      <c r="K393" s="310">
        <v>25000</v>
      </c>
      <c r="L393" s="310">
        <v>25123.93</v>
      </c>
      <c r="M393" s="310">
        <v>25000</v>
      </c>
      <c r="N393" s="306">
        <v>3.5000000000000003E-2</v>
      </c>
      <c r="O393" s="306">
        <v>6.9999999999999999E-4</v>
      </c>
      <c r="P393" s="307">
        <v>0.1</v>
      </c>
      <c r="Q393" s="306">
        <v>9.7999999999999997E-3</v>
      </c>
      <c r="R393" s="308"/>
      <c r="T393" s="360"/>
    </row>
    <row r="394" spans="1:20" s="300" customFormat="1">
      <c r="A394" s="298"/>
      <c r="B394" s="331" t="s">
        <v>1140</v>
      </c>
      <c r="C394" s="350" t="s">
        <v>1144</v>
      </c>
      <c r="D394" s="349"/>
      <c r="E394" s="302" t="s">
        <v>207</v>
      </c>
      <c r="F394" s="302" t="s">
        <v>208</v>
      </c>
      <c r="G394" s="303">
        <v>44413</v>
      </c>
      <c r="H394" s="303">
        <v>44964</v>
      </c>
      <c r="I394" s="309" t="s">
        <v>1192</v>
      </c>
      <c r="J394" s="310">
        <v>25000</v>
      </c>
      <c r="K394" s="310">
        <v>25000</v>
      </c>
      <c r="L394" s="310">
        <v>25123.93</v>
      </c>
      <c r="M394" s="310">
        <v>25000</v>
      </c>
      <c r="N394" s="306">
        <v>3.5000000000000003E-2</v>
      </c>
      <c r="O394" s="306">
        <v>6.9999999999999999E-4</v>
      </c>
      <c r="P394" s="307">
        <v>0.1</v>
      </c>
      <c r="Q394" s="306">
        <v>1.0500000000000001E-2</v>
      </c>
      <c r="R394" s="308"/>
      <c r="T394" s="360"/>
    </row>
    <row r="395" spans="1:20" s="300" customFormat="1">
      <c r="A395" s="298"/>
      <c r="B395" s="331" t="s">
        <v>1140</v>
      </c>
      <c r="C395" s="350" t="s">
        <v>1144</v>
      </c>
      <c r="D395" s="349"/>
      <c r="E395" s="302" t="s">
        <v>207</v>
      </c>
      <c r="F395" s="302" t="s">
        <v>208</v>
      </c>
      <c r="G395" s="303">
        <v>44413</v>
      </c>
      <c r="H395" s="303">
        <v>44964</v>
      </c>
      <c r="I395" s="309" t="s">
        <v>1192</v>
      </c>
      <c r="J395" s="310">
        <v>25000</v>
      </c>
      <c r="K395" s="310">
        <v>25000</v>
      </c>
      <c r="L395" s="310">
        <v>25123.93</v>
      </c>
      <c r="M395" s="310">
        <v>25000</v>
      </c>
      <c r="N395" s="306">
        <v>3.5000000000000003E-2</v>
      </c>
      <c r="O395" s="306">
        <v>6.9999999999999999E-4</v>
      </c>
      <c r="P395" s="307">
        <v>0.1</v>
      </c>
      <c r="Q395" s="306">
        <v>1.11E-2</v>
      </c>
      <c r="R395" s="308"/>
      <c r="T395" s="360"/>
    </row>
    <row r="396" spans="1:20" s="300" customFormat="1">
      <c r="A396" s="298"/>
      <c r="B396" s="331" t="s">
        <v>1140</v>
      </c>
      <c r="C396" s="350" t="s">
        <v>1144</v>
      </c>
      <c r="D396" s="349"/>
      <c r="E396" s="302" t="s">
        <v>207</v>
      </c>
      <c r="F396" s="302" t="s">
        <v>208</v>
      </c>
      <c r="G396" s="303">
        <v>44413</v>
      </c>
      <c r="H396" s="303">
        <v>44964</v>
      </c>
      <c r="I396" s="309" t="s">
        <v>1192</v>
      </c>
      <c r="J396" s="310">
        <v>25000</v>
      </c>
      <c r="K396" s="310">
        <v>25000</v>
      </c>
      <c r="L396" s="310">
        <v>25123.93</v>
      </c>
      <c r="M396" s="310">
        <v>25000</v>
      </c>
      <c r="N396" s="306">
        <v>3.5000000000000003E-2</v>
      </c>
      <c r="O396" s="306">
        <v>6.9999999999999999E-4</v>
      </c>
      <c r="P396" s="307">
        <v>0.1</v>
      </c>
      <c r="Q396" s="306">
        <v>1.18E-2</v>
      </c>
      <c r="R396" s="308"/>
      <c r="T396" s="360"/>
    </row>
    <row r="397" spans="1:20" s="300" customFormat="1">
      <c r="A397" s="298"/>
      <c r="B397" s="331" t="s">
        <v>392</v>
      </c>
      <c r="C397" s="350" t="s">
        <v>958</v>
      </c>
      <c r="D397" s="349"/>
      <c r="E397" s="302" t="s">
        <v>1145</v>
      </c>
      <c r="F397" s="302" t="s">
        <v>208</v>
      </c>
      <c r="G397" s="303">
        <v>44467</v>
      </c>
      <c r="H397" s="303">
        <v>48018</v>
      </c>
      <c r="I397" s="309" t="s">
        <v>1192</v>
      </c>
      <c r="J397" s="310">
        <v>250000</v>
      </c>
      <c r="K397" s="310">
        <v>277297.26</v>
      </c>
      <c r="L397" s="310">
        <v>276384.28000000003</v>
      </c>
      <c r="M397" s="310">
        <v>250000</v>
      </c>
      <c r="N397" s="306">
        <v>5.6000000000000001E-2</v>
      </c>
      <c r="O397" s="306">
        <v>7.1999999999999998E-3</v>
      </c>
      <c r="P397" s="307">
        <v>0.1</v>
      </c>
      <c r="Q397" s="306">
        <v>7.1999999999999998E-3</v>
      </c>
      <c r="R397" s="308"/>
      <c r="T397" s="360"/>
    </row>
    <row r="398" spans="1:20" s="300" customFormat="1">
      <c r="A398" s="298"/>
      <c r="B398" s="331" t="s">
        <v>392</v>
      </c>
      <c r="C398" s="350" t="s">
        <v>958</v>
      </c>
      <c r="D398" s="349"/>
      <c r="E398" s="302" t="s">
        <v>1145</v>
      </c>
      <c r="F398" s="302" t="s">
        <v>208</v>
      </c>
      <c r="G398" s="303">
        <v>44488</v>
      </c>
      <c r="H398" s="303">
        <v>48018</v>
      </c>
      <c r="I398" s="309" t="s">
        <v>1192</v>
      </c>
      <c r="J398" s="310">
        <v>200000</v>
      </c>
      <c r="K398" s="310">
        <v>224882.19</v>
      </c>
      <c r="L398" s="310">
        <v>223496.48</v>
      </c>
      <c r="M398" s="310">
        <v>200000</v>
      </c>
      <c r="N398" s="306">
        <v>5.6000000000000001E-2</v>
      </c>
      <c r="O398" s="306">
        <v>5.7999999999999996E-3</v>
      </c>
      <c r="P398" s="307">
        <v>0.1</v>
      </c>
      <c r="Q398" s="306">
        <v>1.2999999999999999E-2</v>
      </c>
      <c r="R398" s="308"/>
      <c r="T398" s="360"/>
    </row>
    <row r="399" spans="1:20" s="300" customFormat="1">
      <c r="A399" s="298"/>
      <c r="B399" s="331" t="s">
        <v>401</v>
      </c>
      <c r="C399" s="350" t="s">
        <v>401</v>
      </c>
      <c r="D399" s="349"/>
      <c r="E399" s="302"/>
      <c r="F399" s="302"/>
      <c r="G399" s="303"/>
      <c r="H399" s="303"/>
      <c r="I399" s="309"/>
      <c r="J399" s="310"/>
      <c r="K399" s="310"/>
      <c r="L399" s="310">
        <v>3888268.62</v>
      </c>
      <c r="M399" s="310"/>
      <c r="N399" s="306"/>
      <c r="O399" s="306"/>
      <c r="P399" s="306"/>
      <c r="Q399" s="306"/>
      <c r="R399" s="308"/>
    </row>
    <row r="400" spans="1:20" s="300" customFormat="1">
      <c r="A400" s="298"/>
      <c r="B400" s="422" t="s">
        <v>10</v>
      </c>
      <c r="C400" s="422"/>
      <c r="D400" s="422"/>
      <c r="E400" s="422"/>
      <c r="F400" s="422"/>
      <c r="G400" s="422"/>
      <c r="H400" s="422"/>
      <c r="I400" s="422"/>
      <c r="J400" s="422"/>
      <c r="K400" s="422"/>
      <c r="L400" s="311">
        <f>+SUM(L59:L399)</f>
        <v>33816713.45000001</v>
      </c>
      <c r="M400" s="312"/>
      <c r="N400" s="312"/>
      <c r="O400" s="312"/>
      <c r="P400" s="312"/>
      <c r="Q400" s="312"/>
    </row>
    <row r="401" spans="1:20" s="300" customFormat="1">
      <c r="A401" s="298"/>
      <c r="C401" s="342"/>
      <c r="J401" s="301"/>
      <c r="L401" s="313">
        <f>+L400-'Activo Neto'!E19</f>
        <v>7.4505805969238281E-8</v>
      </c>
    </row>
    <row r="402" spans="1:20" s="300" customFormat="1">
      <c r="A402" s="298"/>
      <c r="B402" s="361" t="s">
        <v>1208</v>
      </c>
      <c r="C402" s="337"/>
      <c r="J402" s="301"/>
      <c r="L402" s="313"/>
      <c r="O402" s="360"/>
    </row>
    <row r="403" spans="1:20" s="300" customFormat="1" ht="15" customHeight="1">
      <c r="A403" s="298"/>
      <c r="B403" s="380" t="s">
        <v>82</v>
      </c>
      <c r="C403" s="380" t="s">
        <v>83</v>
      </c>
      <c r="D403" s="429"/>
      <c r="E403" s="425" t="s">
        <v>84</v>
      </c>
      <c r="F403" s="425" t="s">
        <v>229</v>
      </c>
      <c r="G403" s="425" t="s">
        <v>85</v>
      </c>
      <c r="H403" s="425" t="s">
        <v>86</v>
      </c>
      <c r="I403" s="425" t="s">
        <v>1</v>
      </c>
      <c r="J403" s="425" t="s">
        <v>41</v>
      </c>
      <c r="K403" s="425" t="s">
        <v>87</v>
      </c>
      <c r="L403" s="425" t="s">
        <v>88</v>
      </c>
      <c r="M403" s="425" t="s">
        <v>89</v>
      </c>
      <c r="N403" s="425" t="s">
        <v>230</v>
      </c>
      <c r="O403" s="386" t="s">
        <v>231</v>
      </c>
      <c r="P403" s="386" t="s">
        <v>90</v>
      </c>
      <c r="Q403" s="386" t="s">
        <v>1207</v>
      </c>
    </row>
    <row r="404" spans="1:20" s="300" customFormat="1" ht="52.5" customHeight="1">
      <c r="A404" s="298"/>
      <c r="B404" s="428"/>
      <c r="C404" s="428"/>
      <c r="D404" s="430"/>
      <c r="E404" s="425"/>
      <c r="F404" s="425"/>
      <c r="G404" s="425"/>
      <c r="H404" s="425"/>
      <c r="I404" s="425"/>
      <c r="J404" s="425"/>
      <c r="K404" s="425"/>
      <c r="L404" s="425"/>
      <c r="M404" s="425"/>
      <c r="N404" s="425"/>
      <c r="O404" s="386"/>
      <c r="P404" s="386"/>
      <c r="Q404" s="386"/>
    </row>
    <row r="405" spans="1:20" s="300" customFormat="1" ht="15" customHeight="1">
      <c r="A405" s="298"/>
      <c r="B405" s="331" t="s">
        <v>1140</v>
      </c>
      <c r="C405" s="350" t="s">
        <v>955</v>
      </c>
      <c r="D405" s="349"/>
      <c r="E405" s="302" t="s">
        <v>207</v>
      </c>
      <c r="F405" s="302" t="s">
        <v>208</v>
      </c>
      <c r="G405" s="303" t="s">
        <v>1146</v>
      </c>
      <c r="H405" s="303">
        <v>44576</v>
      </c>
      <c r="I405" s="302" t="s">
        <v>1192</v>
      </c>
      <c r="J405" s="304">
        <v>26568.69</v>
      </c>
      <c r="K405" s="304">
        <v>27563.71</v>
      </c>
      <c r="L405" s="304">
        <v>26568.69</v>
      </c>
      <c r="M405" s="304">
        <v>26533</v>
      </c>
      <c r="N405" s="305">
        <v>5.8000000000000003E-2</v>
      </c>
      <c r="O405" s="306">
        <v>9.1799287659340666E-4</v>
      </c>
      <c r="P405" s="307">
        <v>0.1</v>
      </c>
      <c r="Q405" s="306">
        <v>9.4598670927392508E-4</v>
      </c>
      <c r="R405" s="308"/>
      <c r="T405" s="360"/>
    </row>
    <row r="406" spans="1:20" s="300" customFormat="1">
      <c r="A406" s="298"/>
      <c r="B406" s="331" t="s">
        <v>1140</v>
      </c>
      <c r="C406" s="350" t="s">
        <v>955</v>
      </c>
      <c r="D406" s="349"/>
      <c r="E406" s="302" t="s">
        <v>207</v>
      </c>
      <c r="F406" s="302" t="s">
        <v>208</v>
      </c>
      <c r="G406" s="303" t="s">
        <v>1146</v>
      </c>
      <c r="H406" s="303">
        <v>44638</v>
      </c>
      <c r="I406" s="309" t="s">
        <v>1192</v>
      </c>
      <c r="J406" s="310">
        <v>42258.13</v>
      </c>
      <c r="K406" s="310">
        <v>41461.379999999997</v>
      </c>
      <c r="L406" s="310">
        <v>42258.13</v>
      </c>
      <c r="M406" s="310">
        <v>40100</v>
      </c>
      <c r="N406" s="306">
        <v>0.06</v>
      </c>
      <c r="O406" s="306">
        <v>1.4073817464397259E-3</v>
      </c>
      <c r="P406" s="307">
        <v>0.1</v>
      </c>
      <c r="Q406" s="306">
        <v>2.4506009502760118E-3</v>
      </c>
      <c r="R406" s="308"/>
      <c r="T406" s="360"/>
    </row>
    <row r="407" spans="1:20" s="300" customFormat="1">
      <c r="A407" s="298"/>
      <c r="B407" s="331" t="s">
        <v>1140</v>
      </c>
      <c r="C407" s="350" t="s">
        <v>955</v>
      </c>
      <c r="D407" s="349"/>
      <c r="E407" s="302" t="s">
        <v>207</v>
      </c>
      <c r="F407" s="302" t="s">
        <v>208</v>
      </c>
      <c r="G407" s="303" t="s">
        <v>1146</v>
      </c>
      <c r="H407" s="303">
        <v>44681</v>
      </c>
      <c r="I407" s="309" t="s">
        <v>1192</v>
      </c>
      <c r="J407" s="310">
        <v>131116.5</v>
      </c>
      <c r="K407" s="310">
        <v>128648.97</v>
      </c>
      <c r="L407" s="310">
        <v>131116.5</v>
      </c>
      <c r="M407" s="310">
        <v>125000</v>
      </c>
      <c r="N407" s="306">
        <v>0.06</v>
      </c>
      <c r="O407" s="306">
        <v>4.3667566159947052E-3</v>
      </c>
      <c r="P407" s="307">
        <v>0.1</v>
      </c>
      <c r="Q407" s="306">
        <v>6.1730591800079095E-3</v>
      </c>
      <c r="R407" s="308"/>
      <c r="T407" s="360"/>
    </row>
    <row r="408" spans="1:20" s="300" customFormat="1">
      <c r="A408" s="298"/>
      <c r="B408" s="331" t="s">
        <v>1140</v>
      </c>
      <c r="C408" s="350" t="s">
        <v>956</v>
      </c>
      <c r="D408" s="349"/>
      <c r="E408" s="302" t="s">
        <v>207</v>
      </c>
      <c r="F408" s="302" t="s">
        <v>208</v>
      </c>
      <c r="G408" s="303" t="s">
        <v>1147</v>
      </c>
      <c r="H408" s="303">
        <v>45530</v>
      </c>
      <c r="I408" s="309" t="s">
        <v>1192</v>
      </c>
      <c r="J408" s="310">
        <v>50527.45</v>
      </c>
      <c r="K408" s="310">
        <v>50000</v>
      </c>
      <c r="L408" s="310">
        <v>50527.45</v>
      </c>
      <c r="M408" s="310">
        <v>50000</v>
      </c>
      <c r="N408" s="306">
        <v>2.9000000000000001E-2</v>
      </c>
      <c r="O408" s="306">
        <v>1.682786503428948E-3</v>
      </c>
      <c r="P408" s="307">
        <v>0.1</v>
      </c>
      <c r="Q408" s="306">
        <v>1.7990460257356605E-3</v>
      </c>
      <c r="R408" s="308"/>
      <c r="T408" s="360"/>
    </row>
    <row r="409" spans="1:20" s="300" customFormat="1">
      <c r="A409" s="298"/>
      <c r="B409" s="331" t="s">
        <v>1140</v>
      </c>
      <c r="C409" s="350" t="s">
        <v>956</v>
      </c>
      <c r="D409" s="349"/>
      <c r="E409" s="302" t="s">
        <v>207</v>
      </c>
      <c r="F409" s="302" t="s">
        <v>208</v>
      </c>
      <c r="G409" s="303" t="s">
        <v>1147</v>
      </c>
      <c r="H409" s="303">
        <v>45530</v>
      </c>
      <c r="I409" s="309" t="s">
        <v>1192</v>
      </c>
      <c r="J409" s="310">
        <v>50527.45</v>
      </c>
      <c r="K409" s="310">
        <v>50000</v>
      </c>
      <c r="L409" s="310">
        <v>50527.45</v>
      </c>
      <c r="M409" s="310">
        <v>50000</v>
      </c>
      <c r="N409" s="306">
        <v>2.9000000000000001E-2</v>
      </c>
      <c r="O409" s="306">
        <v>1.682786503428948E-3</v>
      </c>
      <c r="P409" s="307">
        <v>0.1</v>
      </c>
      <c r="Q409" s="306">
        <v>3.5980920514713209E-3</v>
      </c>
      <c r="R409" s="308"/>
      <c r="T409" s="360"/>
    </row>
    <row r="410" spans="1:20" s="300" customFormat="1">
      <c r="A410" s="298"/>
      <c r="B410" s="331" t="s">
        <v>1140</v>
      </c>
      <c r="C410" s="350" t="s">
        <v>956</v>
      </c>
      <c r="D410" s="349"/>
      <c r="E410" s="302" t="s">
        <v>207</v>
      </c>
      <c r="F410" s="302" t="s">
        <v>208</v>
      </c>
      <c r="G410" s="303" t="s">
        <v>1147</v>
      </c>
      <c r="H410" s="303">
        <v>45530</v>
      </c>
      <c r="I410" s="309" t="s">
        <v>1192</v>
      </c>
      <c r="J410" s="310">
        <v>50527.45</v>
      </c>
      <c r="K410" s="310">
        <v>50000</v>
      </c>
      <c r="L410" s="310">
        <v>50527.45</v>
      </c>
      <c r="M410" s="310">
        <v>50000</v>
      </c>
      <c r="N410" s="306">
        <v>2.9000000000000001E-2</v>
      </c>
      <c r="O410" s="306">
        <v>1.682786503428948E-3</v>
      </c>
      <c r="P410" s="307">
        <v>0.1</v>
      </c>
      <c r="Q410" s="306">
        <v>5.3971380772069814E-3</v>
      </c>
      <c r="R410" s="308"/>
      <c r="T410" s="360"/>
    </row>
    <row r="411" spans="1:20" s="300" customFormat="1">
      <c r="A411" s="298"/>
      <c r="B411" s="331" t="s">
        <v>1140</v>
      </c>
      <c r="C411" s="350" t="s">
        <v>956</v>
      </c>
      <c r="D411" s="349"/>
      <c r="E411" s="302" t="s">
        <v>207</v>
      </c>
      <c r="F411" s="302" t="s">
        <v>208</v>
      </c>
      <c r="G411" s="303" t="s">
        <v>1147</v>
      </c>
      <c r="H411" s="303">
        <v>45530</v>
      </c>
      <c r="I411" s="309" t="s">
        <v>1192</v>
      </c>
      <c r="J411" s="310">
        <v>50527.45</v>
      </c>
      <c r="K411" s="310">
        <v>50000</v>
      </c>
      <c r="L411" s="310">
        <v>50527.45</v>
      </c>
      <c r="M411" s="310">
        <v>50000</v>
      </c>
      <c r="N411" s="306">
        <v>2.9000000000000001E-2</v>
      </c>
      <c r="O411" s="306">
        <v>1.682786503428948E-3</v>
      </c>
      <c r="P411" s="307">
        <v>0.1</v>
      </c>
      <c r="Q411" s="306">
        <v>7.1961841029426418E-3</v>
      </c>
      <c r="R411" s="308"/>
      <c r="T411" s="360"/>
    </row>
    <row r="412" spans="1:20" s="300" customFormat="1">
      <c r="A412" s="298"/>
      <c r="B412" s="331" t="s">
        <v>1140</v>
      </c>
      <c r="C412" s="350" t="s">
        <v>956</v>
      </c>
      <c r="D412" s="349"/>
      <c r="E412" s="302" t="s">
        <v>207</v>
      </c>
      <c r="F412" s="302" t="s">
        <v>208</v>
      </c>
      <c r="G412" s="303" t="s">
        <v>1147</v>
      </c>
      <c r="H412" s="303">
        <v>45530</v>
      </c>
      <c r="I412" s="309" t="s">
        <v>1192</v>
      </c>
      <c r="J412" s="310">
        <v>50527.45</v>
      </c>
      <c r="K412" s="310">
        <v>50000</v>
      </c>
      <c r="L412" s="310">
        <v>50527.45</v>
      </c>
      <c r="M412" s="310">
        <v>50000</v>
      </c>
      <c r="N412" s="306">
        <v>2.9000000000000001E-2</v>
      </c>
      <c r="O412" s="306">
        <v>1.682786503428948E-3</v>
      </c>
      <c r="P412" s="307">
        <v>0.1</v>
      </c>
      <c r="Q412" s="306">
        <v>8.9952301286783023E-3</v>
      </c>
      <c r="R412" s="308"/>
      <c r="T412" s="360"/>
    </row>
    <row r="413" spans="1:20" s="300" customFormat="1">
      <c r="A413" s="298"/>
      <c r="B413" s="331" t="s">
        <v>1140</v>
      </c>
      <c r="C413" s="350" t="s">
        <v>956</v>
      </c>
      <c r="D413" s="349"/>
      <c r="E413" s="302" t="s">
        <v>207</v>
      </c>
      <c r="F413" s="302" t="s">
        <v>208</v>
      </c>
      <c r="G413" s="303" t="s">
        <v>1147</v>
      </c>
      <c r="H413" s="303">
        <v>45530</v>
      </c>
      <c r="I413" s="309" t="s">
        <v>1192</v>
      </c>
      <c r="J413" s="310">
        <v>50527.45</v>
      </c>
      <c r="K413" s="310">
        <v>50000</v>
      </c>
      <c r="L413" s="310">
        <v>50527.45</v>
      </c>
      <c r="M413" s="310">
        <v>50000</v>
      </c>
      <c r="N413" s="306">
        <v>2.9000000000000001E-2</v>
      </c>
      <c r="O413" s="306">
        <v>1.682786503428948E-3</v>
      </c>
      <c r="P413" s="307">
        <v>0.1</v>
      </c>
      <c r="Q413" s="306">
        <v>1.0794276154413963E-2</v>
      </c>
      <c r="R413" s="308"/>
      <c r="T413" s="360"/>
    </row>
    <row r="414" spans="1:20" s="300" customFormat="1">
      <c r="A414" s="298"/>
      <c r="B414" s="331" t="s">
        <v>1140</v>
      </c>
      <c r="C414" s="350" t="s">
        <v>956</v>
      </c>
      <c r="D414" s="349"/>
      <c r="E414" s="302" t="s">
        <v>207</v>
      </c>
      <c r="F414" s="302" t="s">
        <v>208</v>
      </c>
      <c r="G414" s="303" t="s">
        <v>1147</v>
      </c>
      <c r="H414" s="303">
        <v>45530</v>
      </c>
      <c r="I414" s="309" t="s">
        <v>1192</v>
      </c>
      <c r="J414" s="310">
        <v>50527.45</v>
      </c>
      <c r="K414" s="310">
        <v>50000</v>
      </c>
      <c r="L414" s="310">
        <v>50527.45</v>
      </c>
      <c r="M414" s="310">
        <v>50000</v>
      </c>
      <c r="N414" s="306">
        <v>2.9000000000000001E-2</v>
      </c>
      <c r="O414" s="306">
        <v>1.682786503428948E-3</v>
      </c>
      <c r="P414" s="307">
        <v>0.1</v>
      </c>
      <c r="Q414" s="306">
        <v>1.2593322180149623E-2</v>
      </c>
      <c r="R414" s="308"/>
      <c r="T414" s="360"/>
    </row>
    <row r="415" spans="1:20" s="300" customFormat="1">
      <c r="A415" s="298"/>
      <c r="B415" s="331" t="s">
        <v>1140</v>
      </c>
      <c r="C415" s="350" t="s">
        <v>956</v>
      </c>
      <c r="D415" s="349"/>
      <c r="E415" s="302" t="s">
        <v>207</v>
      </c>
      <c r="F415" s="302" t="s">
        <v>208</v>
      </c>
      <c r="G415" s="303" t="s">
        <v>1147</v>
      </c>
      <c r="H415" s="303">
        <v>45530</v>
      </c>
      <c r="I415" s="309" t="s">
        <v>1192</v>
      </c>
      <c r="J415" s="310">
        <v>50527.45</v>
      </c>
      <c r="K415" s="310">
        <v>50000</v>
      </c>
      <c r="L415" s="310">
        <v>50527.45</v>
      </c>
      <c r="M415" s="310">
        <v>50000</v>
      </c>
      <c r="N415" s="306">
        <v>2.9000000000000001E-2</v>
      </c>
      <c r="O415" s="306">
        <v>1.682786503428948E-3</v>
      </c>
      <c r="P415" s="307">
        <v>0.1</v>
      </c>
      <c r="Q415" s="306">
        <v>1.4392368205885284E-2</v>
      </c>
      <c r="R415" s="308"/>
      <c r="T415" s="360"/>
    </row>
    <row r="416" spans="1:20" s="300" customFormat="1">
      <c r="A416" s="298"/>
      <c r="B416" s="331" t="s">
        <v>1140</v>
      </c>
      <c r="C416" s="350" t="s">
        <v>956</v>
      </c>
      <c r="D416" s="349"/>
      <c r="E416" s="302" t="s">
        <v>207</v>
      </c>
      <c r="F416" s="302" t="s">
        <v>208</v>
      </c>
      <c r="G416" s="303" t="s">
        <v>1147</v>
      </c>
      <c r="H416" s="303">
        <v>45530</v>
      </c>
      <c r="I416" s="309" t="s">
        <v>1192</v>
      </c>
      <c r="J416" s="310">
        <v>50527.45</v>
      </c>
      <c r="K416" s="310">
        <v>50000</v>
      </c>
      <c r="L416" s="310">
        <v>50527.45</v>
      </c>
      <c r="M416" s="310">
        <v>50000</v>
      </c>
      <c r="N416" s="306">
        <v>2.9000000000000001E-2</v>
      </c>
      <c r="O416" s="306">
        <v>1.682786503428948E-3</v>
      </c>
      <c r="P416" s="307">
        <v>0.1</v>
      </c>
      <c r="Q416" s="306">
        <v>1.6191414231620946E-2</v>
      </c>
      <c r="R416" s="308"/>
      <c r="T416" s="360"/>
    </row>
    <row r="417" spans="1:20" s="300" customFormat="1">
      <c r="A417" s="298"/>
      <c r="B417" s="331" t="s">
        <v>1140</v>
      </c>
      <c r="C417" s="350" t="s">
        <v>956</v>
      </c>
      <c r="D417" s="349"/>
      <c r="E417" s="302" t="s">
        <v>207</v>
      </c>
      <c r="F417" s="302" t="s">
        <v>208</v>
      </c>
      <c r="G417" s="303" t="s">
        <v>1147</v>
      </c>
      <c r="H417" s="303">
        <v>45530</v>
      </c>
      <c r="I417" s="309" t="s">
        <v>1192</v>
      </c>
      <c r="J417" s="310">
        <v>50527.45</v>
      </c>
      <c r="K417" s="310">
        <v>50000</v>
      </c>
      <c r="L417" s="310">
        <v>50527.45</v>
      </c>
      <c r="M417" s="310">
        <v>50000</v>
      </c>
      <c r="N417" s="306">
        <v>2.9000000000000001E-2</v>
      </c>
      <c r="O417" s="306">
        <v>1.682786503428948E-3</v>
      </c>
      <c r="P417" s="307">
        <v>0.1</v>
      </c>
      <c r="Q417" s="306">
        <v>1.7990460257356608E-2</v>
      </c>
      <c r="R417" s="308"/>
      <c r="T417" s="360"/>
    </row>
    <row r="418" spans="1:20" s="300" customFormat="1">
      <c r="A418" s="298"/>
      <c r="B418" s="331" t="s">
        <v>1140</v>
      </c>
      <c r="C418" s="350" t="s">
        <v>956</v>
      </c>
      <c r="D418" s="349"/>
      <c r="E418" s="302" t="s">
        <v>207</v>
      </c>
      <c r="F418" s="302" t="s">
        <v>208</v>
      </c>
      <c r="G418" s="303" t="s">
        <v>1147</v>
      </c>
      <c r="H418" s="303">
        <v>45530</v>
      </c>
      <c r="I418" s="309" t="s">
        <v>1192</v>
      </c>
      <c r="J418" s="310">
        <v>50527.45</v>
      </c>
      <c r="K418" s="310">
        <v>50000</v>
      </c>
      <c r="L418" s="310">
        <v>50527.45</v>
      </c>
      <c r="M418" s="310">
        <v>50000</v>
      </c>
      <c r="N418" s="306">
        <v>2.9000000000000001E-2</v>
      </c>
      <c r="O418" s="306">
        <v>1.682786503428948E-3</v>
      </c>
      <c r="P418" s="307">
        <v>0.1</v>
      </c>
      <c r="Q418" s="306">
        <v>1.978950628309227E-2</v>
      </c>
      <c r="R418" s="308"/>
      <c r="T418" s="360"/>
    </row>
    <row r="419" spans="1:20" s="300" customFormat="1">
      <c r="A419" s="298"/>
      <c r="B419" s="331" t="s">
        <v>1140</v>
      </c>
      <c r="C419" s="350" t="s">
        <v>956</v>
      </c>
      <c r="D419" s="349"/>
      <c r="E419" s="302" t="s">
        <v>207</v>
      </c>
      <c r="F419" s="302" t="s">
        <v>208</v>
      </c>
      <c r="G419" s="303" t="s">
        <v>1147</v>
      </c>
      <c r="H419" s="303">
        <v>45530</v>
      </c>
      <c r="I419" s="309" t="s">
        <v>1192</v>
      </c>
      <c r="J419" s="310">
        <v>50527.45</v>
      </c>
      <c r="K419" s="310">
        <v>50000</v>
      </c>
      <c r="L419" s="310">
        <v>50527.45</v>
      </c>
      <c r="M419" s="310">
        <v>50000</v>
      </c>
      <c r="N419" s="306">
        <v>2.9000000000000001E-2</v>
      </c>
      <c r="O419" s="306">
        <v>1.682786503428948E-3</v>
      </c>
      <c r="P419" s="307">
        <v>0.1</v>
      </c>
      <c r="Q419" s="306">
        <v>2.1588552308827932E-2</v>
      </c>
      <c r="R419" s="308"/>
      <c r="T419" s="360"/>
    </row>
    <row r="420" spans="1:20" s="300" customFormat="1">
      <c r="A420" s="298"/>
      <c r="B420" s="331" t="s">
        <v>1140</v>
      </c>
      <c r="C420" s="350" t="s">
        <v>956</v>
      </c>
      <c r="D420" s="349"/>
      <c r="E420" s="302" t="s">
        <v>207</v>
      </c>
      <c r="F420" s="302" t="s">
        <v>208</v>
      </c>
      <c r="G420" s="303" t="s">
        <v>1147</v>
      </c>
      <c r="H420" s="303">
        <v>45530</v>
      </c>
      <c r="I420" s="309" t="s">
        <v>1192</v>
      </c>
      <c r="J420" s="310">
        <v>50527.45</v>
      </c>
      <c r="K420" s="310">
        <v>50000</v>
      </c>
      <c r="L420" s="310">
        <v>50527.45</v>
      </c>
      <c r="M420" s="310">
        <v>50000</v>
      </c>
      <c r="N420" s="306">
        <v>2.9000000000000001E-2</v>
      </c>
      <c r="O420" s="306">
        <v>1.682786503428948E-3</v>
      </c>
      <c r="P420" s="307">
        <v>0.1</v>
      </c>
      <c r="Q420" s="306">
        <v>2.3387598334563595E-2</v>
      </c>
      <c r="R420" s="308"/>
      <c r="T420" s="360"/>
    </row>
    <row r="421" spans="1:20" s="300" customFormat="1">
      <c r="A421" s="298"/>
      <c r="B421" s="331" t="s">
        <v>1140</v>
      </c>
      <c r="C421" s="350" t="s">
        <v>956</v>
      </c>
      <c r="D421" s="349"/>
      <c r="E421" s="302" t="s">
        <v>207</v>
      </c>
      <c r="F421" s="302" t="s">
        <v>208</v>
      </c>
      <c r="G421" s="303" t="s">
        <v>1147</v>
      </c>
      <c r="H421" s="303">
        <v>45530</v>
      </c>
      <c r="I421" s="309" t="s">
        <v>1192</v>
      </c>
      <c r="J421" s="310">
        <v>50527.45</v>
      </c>
      <c r="K421" s="310">
        <v>50000</v>
      </c>
      <c r="L421" s="310">
        <v>50527.45</v>
      </c>
      <c r="M421" s="310">
        <v>50000</v>
      </c>
      <c r="N421" s="306">
        <v>2.9000000000000001E-2</v>
      </c>
      <c r="O421" s="306">
        <v>1.682786503428948E-3</v>
      </c>
      <c r="P421" s="307">
        <v>0.1</v>
      </c>
      <c r="Q421" s="306">
        <v>2.5186644360299257E-2</v>
      </c>
      <c r="R421" s="308"/>
      <c r="T421" s="360"/>
    </row>
    <row r="422" spans="1:20" s="300" customFormat="1">
      <c r="A422" s="298"/>
      <c r="B422" s="331" t="s">
        <v>1140</v>
      </c>
      <c r="C422" s="350" t="s">
        <v>956</v>
      </c>
      <c r="D422" s="349"/>
      <c r="E422" s="302" t="s">
        <v>207</v>
      </c>
      <c r="F422" s="302" t="s">
        <v>208</v>
      </c>
      <c r="G422" s="303" t="s">
        <v>1147</v>
      </c>
      <c r="H422" s="303">
        <v>45530</v>
      </c>
      <c r="I422" s="309" t="s">
        <v>1192</v>
      </c>
      <c r="J422" s="310">
        <v>101054.9</v>
      </c>
      <c r="K422" s="310">
        <v>100000</v>
      </c>
      <c r="L422" s="310">
        <v>101054.9</v>
      </c>
      <c r="M422" s="310">
        <v>100000</v>
      </c>
      <c r="N422" s="306">
        <v>2.9000000000000001E-2</v>
      </c>
      <c r="O422" s="306">
        <v>3.3655730068578959E-3</v>
      </c>
      <c r="P422" s="307">
        <v>0.1</v>
      </c>
      <c r="Q422" s="306">
        <v>2.8784736411770578E-2</v>
      </c>
      <c r="R422" s="308"/>
      <c r="T422" s="360"/>
    </row>
    <row r="423" spans="1:20" s="300" customFormat="1">
      <c r="A423" s="298"/>
      <c r="B423" s="331" t="s">
        <v>1140</v>
      </c>
      <c r="C423" s="350" t="s">
        <v>956</v>
      </c>
      <c r="D423" s="349"/>
      <c r="E423" s="302" t="s">
        <v>207</v>
      </c>
      <c r="F423" s="302" t="s">
        <v>208</v>
      </c>
      <c r="G423" s="303" t="s">
        <v>1147</v>
      </c>
      <c r="H423" s="303">
        <v>45530</v>
      </c>
      <c r="I423" s="309" t="s">
        <v>1192</v>
      </c>
      <c r="J423" s="310">
        <v>101054.9</v>
      </c>
      <c r="K423" s="310">
        <v>100000</v>
      </c>
      <c r="L423" s="310">
        <v>101054.9</v>
      </c>
      <c r="M423" s="310">
        <v>100000</v>
      </c>
      <c r="N423" s="306">
        <v>2.9000000000000001E-2</v>
      </c>
      <c r="O423" s="306">
        <v>3.3655730068578959E-3</v>
      </c>
      <c r="P423" s="307">
        <v>0.1</v>
      </c>
      <c r="Q423" s="306">
        <v>3.2382828463241899E-2</v>
      </c>
      <c r="R423" s="308"/>
      <c r="T423" s="360"/>
    </row>
    <row r="424" spans="1:20" s="300" customFormat="1">
      <c r="A424" s="298"/>
      <c r="B424" s="331" t="s">
        <v>1140</v>
      </c>
      <c r="C424" s="350" t="s">
        <v>956</v>
      </c>
      <c r="D424" s="349"/>
      <c r="E424" s="302" t="s">
        <v>207</v>
      </c>
      <c r="F424" s="302" t="s">
        <v>208</v>
      </c>
      <c r="G424" s="303" t="s">
        <v>1147</v>
      </c>
      <c r="H424" s="303">
        <v>45530</v>
      </c>
      <c r="I424" s="309" t="s">
        <v>1192</v>
      </c>
      <c r="J424" s="310">
        <v>101054.9</v>
      </c>
      <c r="K424" s="310">
        <v>100000</v>
      </c>
      <c r="L424" s="310">
        <v>101054.9</v>
      </c>
      <c r="M424" s="310">
        <v>100000</v>
      </c>
      <c r="N424" s="306">
        <v>2.9000000000000001E-2</v>
      </c>
      <c r="O424" s="306">
        <v>3.3655730068578959E-3</v>
      </c>
      <c r="P424" s="307">
        <v>0.1</v>
      </c>
      <c r="Q424" s="306">
        <v>3.5980920514713216E-2</v>
      </c>
      <c r="R424" s="308"/>
      <c r="T424" s="360"/>
    </row>
    <row r="425" spans="1:20" s="300" customFormat="1">
      <c r="A425" s="298"/>
      <c r="B425" s="331" t="s">
        <v>1140</v>
      </c>
      <c r="C425" s="350" t="s">
        <v>956</v>
      </c>
      <c r="D425" s="349"/>
      <c r="E425" s="302" t="s">
        <v>207</v>
      </c>
      <c r="F425" s="302" t="s">
        <v>208</v>
      </c>
      <c r="G425" s="303" t="s">
        <v>1147</v>
      </c>
      <c r="H425" s="303">
        <v>45530</v>
      </c>
      <c r="I425" s="309" t="s">
        <v>1192</v>
      </c>
      <c r="J425" s="310">
        <v>101054.9</v>
      </c>
      <c r="K425" s="310">
        <v>100000</v>
      </c>
      <c r="L425" s="310">
        <v>101054.9</v>
      </c>
      <c r="M425" s="310">
        <v>100000</v>
      </c>
      <c r="N425" s="306">
        <v>2.9000000000000001E-2</v>
      </c>
      <c r="O425" s="306">
        <v>3.3655730068578959E-3</v>
      </c>
      <c r="P425" s="307">
        <v>0.1</v>
      </c>
      <c r="Q425" s="306">
        <v>3.957901256618454E-2</v>
      </c>
      <c r="R425" s="308"/>
      <c r="T425" s="360"/>
    </row>
    <row r="426" spans="1:20" s="300" customFormat="1">
      <c r="A426" s="298"/>
      <c r="B426" s="331" t="s">
        <v>1140</v>
      </c>
      <c r="C426" s="350" t="s">
        <v>956</v>
      </c>
      <c r="D426" s="349"/>
      <c r="E426" s="302" t="s">
        <v>207</v>
      </c>
      <c r="F426" s="302" t="s">
        <v>208</v>
      </c>
      <c r="G426" s="303" t="s">
        <v>1147</v>
      </c>
      <c r="H426" s="303">
        <v>45530</v>
      </c>
      <c r="I426" s="309" t="s">
        <v>1192</v>
      </c>
      <c r="J426" s="310">
        <v>101054.9</v>
      </c>
      <c r="K426" s="310">
        <v>100000</v>
      </c>
      <c r="L426" s="310">
        <v>101054.9</v>
      </c>
      <c r="M426" s="310">
        <v>100000</v>
      </c>
      <c r="N426" s="306">
        <v>2.9000000000000001E-2</v>
      </c>
      <c r="O426" s="306">
        <v>3.3655730068578959E-3</v>
      </c>
      <c r="P426" s="307">
        <v>0.1</v>
      </c>
      <c r="Q426" s="306">
        <v>4.3177104617655865E-2</v>
      </c>
      <c r="R426" s="308"/>
      <c r="T426" s="360"/>
    </row>
    <row r="427" spans="1:20" s="300" customFormat="1">
      <c r="A427" s="298"/>
      <c r="B427" s="331" t="s">
        <v>1140</v>
      </c>
      <c r="C427" s="350" t="s">
        <v>317</v>
      </c>
      <c r="D427" s="349"/>
      <c r="E427" s="302" t="s">
        <v>207</v>
      </c>
      <c r="F427" s="302" t="s">
        <v>208</v>
      </c>
      <c r="G427" s="303" t="s">
        <v>1148</v>
      </c>
      <c r="H427" s="303">
        <v>44603</v>
      </c>
      <c r="I427" s="309" t="s">
        <v>1192</v>
      </c>
      <c r="J427" s="310">
        <v>100626.87</v>
      </c>
      <c r="K427" s="310">
        <v>100967.88</v>
      </c>
      <c r="L427" s="310">
        <v>100626.87</v>
      </c>
      <c r="M427" s="310">
        <v>100000</v>
      </c>
      <c r="N427" s="306">
        <v>3.5499999999999997E-2</v>
      </c>
      <c r="O427" s="306">
        <v>3.3513177236986886E-3</v>
      </c>
      <c r="P427" s="307">
        <v>0.1</v>
      </c>
      <c r="Q427" s="306">
        <v>4.6759956524010111E-2</v>
      </c>
      <c r="R427" s="308"/>
      <c r="T427" s="360"/>
    </row>
    <row r="428" spans="1:20" s="300" customFormat="1">
      <c r="A428" s="298"/>
      <c r="B428" s="331" t="s">
        <v>1140</v>
      </c>
      <c r="C428" s="350" t="s">
        <v>317</v>
      </c>
      <c r="D428" s="349"/>
      <c r="E428" s="302" t="s">
        <v>207</v>
      </c>
      <c r="F428" s="302" t="s">
        <v>208</v>
      </c>
      <c r="G428" s="303" t="s">
        <v>1148</v>
      </c>
      <c r="H428" s="303">
        <v>44603</v>
      </c>
      <c r="I428" s="309" t="s">
        <v>1192</v>
      </c>
      <c r="J428" s="310">
        <v>100626.87</v>
      </c>
      <c r="K428" s="310">
        <v>100967.88</v>
      </c>
      <c r="L428" s="310">
        <v>100626.87</v>
      </c>
      <c r="M428" s="310">
        <v>100000</v>
      </c>
      <c r="N428" s="306">
        <v>3.5499999999999997E-2</v>
      </c>
      <c r="O428" s="306">
        <v>3.3513177236986886E-3</v>
      </c>
      <c r="P428" s="307">
        <v>0.1</v>
      </c>
      <c r="Q428" s="306">
        <v>5.0342808430364358E-2</v>
      </c>
      <c r="R428" s="308"/>
      <c r="T428" s="360"/>
    </row>
    <row r="429" spans="1:20" s="300" customFormat="1">
      <c r="A429" s="298"/>
      <c r="B429" s="331" t="s">
        <v>1140</v>
      </c>
      <c r="C429" s="350" t="s">
        <v>317</v>
      </c>
      <c r="D429" s="349"/>
      <c r="E429" s="302" t="s">
        <v>207</v>
      </c>
      <c r="F429" s="302" t="s">
        <v>208</v>
      </c>
      <c r="G429" s="303" t="s">
        <v>1148</v>
      </c>
      <c r="H429" s="303">
        <v>44603</v>
      </c>
      <c r="I429" s="309" t="s">
        <v>1192</v>
      </c>
      <c r="J429" s="310">
        <v>100626.87</v>
      </c>
      <c r="K429" s="310">
        <v>100967.88</v>
      </c>
      <c r="L429" s="310">
        <v>100626.87</v>
      </c>
      <c r="M429" s="310">
        <v>100000</v>
      </c>
      <c r="N429" s="306">
        <v>3.5499999999999997E-2</v>
      </c>
      <c r="O429" s="306">
        <v>3.3513177236986886E-3</v>
      </c>
      <c r="P429" s="307">
        <v>0.1</v>
      </c>
      <c r="Q429" s="306">
        <v>5.3925660336718605E-2</v>
      </c>
      <c r="R429" s="308"/>
      <c r="T429" s="360"/>
    </row>
    <row r="430" spans="1:20" s="300" customFormat="1">
      <c r="A430" s="298"/>
      <c r="B430" s="331" t="s">
        <v>1140</v>
      </c>
      <c r="C430" s="350" t="s">
        <v>317</v>
      </c>
      <c r="D430" s="349"/>
      <c r="E430" s="302" t="s">
        <v>207</v>
      </c>
      <c r="F430" s="302" t="s">
        <v>208</v>
      </c>
      <c r="G430" s="303" t="s">
        <v>1148</v>
      </c>
      <c r="H430" s="303">
        <v>44606</v>
      </c>
      <c r="I430" s="309" t="s">
        <v>1192</v>
      </c>
      <c r="J430" s="310">
        <v>100621.74</v>
      </c>
      <c r="K430" s="310">
        <v>100962.77</v>
      </c>
      <c r="L430" s="310">
        <v>100621.74</v>
      </c>
      <c r="M430" s="310">
        <v>100000</v>
      </c>
      <c r="N430" s="306">
        <v>3.5499999999999997E-2</v>
      </c>
      <c r="O430" s="306">
        <v>3.3511468721167744E-3</v>
      </c>
      <c r="P430" s="307">
        <v>0.1</v>
      </c>
      <c r="Q430" s="306">
        <v>5.7508329587781286E-2</v>
      </c>
      <c r="R430" s="308"/>
      <c r="T430" s="360"/>
    </row>
    <row r="431" spans="1:20" s="300" customFormat="1">
      <c r="A431" s="298"/>
      <c r="B431" s="331" t="s">
        <v>1140</v>
      </c>
      <c r="C431" s="350" t="s">
        <v>317</v>
      </c>
      <c r="D431" s="349"/>
      <c r="E431" s="302" t="s">
        <v>207</v>
      </c>
      <c r="F431" s="302" t="s">
        <v>208</v>
      </c>
      <c r="G431" s="303" t="s">
        <v>1148</v>
      </c>
      <c r="H431" s="303">
        <v>44606</v>
      </c>
      <c r="I431" s="309" t="s">
        <v>1192</v>
      </c>
      <c r="J431" s="310">
        <v>100621.74</v>
      </c>
      <c r="K431" s="310">
        <v>100962.77</v>
      </c>
      <c r="L431" s="310">
        <v>100621.74</v>
      </c>
      <c r="M431" s="310">
        <v>100000</v>
      </c>
      <c r="N431" s="306">
        <v>3.5499999999999997E-2</v>
      </c>
      <c r="O431" s="306">
        <v>3.3511468721167744E-3</v>
      </c>
      <c r="P431" s="307">
        <v>0.1</v>
      </c>
      <c r="Q431" s="306">
        <v>6.1090998838843967E-2</v>
      </c>
      <c r="R431" s="308"/>
      <c r="T431" s="360"/>
    </row>
    <row r="432" spans="1:20" s="300" customFormat="1">
      <c r="A432" s="298"/>
      <c r="B432" s="331" t="s">
        <v>1140</v>
      </c>
      <c r="C432" s="350" t="s">
        <v>317</v>
      </c>
      <c r="D432" s="349"/>
      <c r="E432" s="302" t="s">
        <v>207</v>
      </c>
      <c r="F432" s="302" t="s">
        <v>208</v>
      </c>
      <c r="G432" s="303" t="s">
        <v>1148</v>
      </c>
      <c r="H432" s="303">
        <v>44606</v>
      </c>
      <c r="I432" s="309" t="s">
        <v>1192</v>
      </c>
      <c r="J432" s="310">
        <v>100621.74</v>
      </c>
      <c r="K432" s="310">
        <v>100962.77</v>
      </c>
      <c r="L432" s="310">
        <v>100621.74</v>
      </c>
      <c r="M432" s="310">
        <v>100000</v>
      </c>
      <c r="N432" s="306">
        <v>3.5499999999999997E-2</v>
      </c>
      <c r="O432" s="306">
        <v>3.3511468721167744E-3</v>
      </c>
      <c r="P432" s="307">
        <v>0.1</v>
      </c>
      <c r="Q432" s="306">
        <v>6.4673668089906641E-2</v>
      </c>
      <c r="R432" s="308"/>
      <c r="T432" s="360"/>
    </row>
    <row r="433" spans="1:20" s="300" customFormat="1">
      <c r="A433" s="298"/>
      <c r="B433" s="331" t="s">
        <v>1140</v>
      </c>
      <c r="C433" s="350" t="s">
        <v>317</v>
      </c>
      <c r="D433" s="349"/>
      <c r="E433" s="302" t="s">
        <v>207</v>
      </c>
      <c r="F433" s="302" t="s">
        <v>208</v>
      </c>
      <c r="G433" s="303" t="s">
        <v>1149</v>
      </c>
      <c r="H433" s="303">
        <v>44858</v>
      </c>
      <c r="I433" s="309" t="s">
        <v>1192</v>
      </c>
      <c r="J433" s="310">
        <v>25161.59</v>
      </c>
      <c r="K433" s="310">
        <v>25000</v>
      </c>
      <c r="L433" s="310">
        <v>25161.59</v>
      </c>
      <c r="M433" s="310">
        <v>25000</v>
      </c>
      <c r="N433" s="306">
        <v>3.7499999999999999E-2</v>
      </c>
      <c r="O433" s="306">
        <v>8.3799170662308866E-4</v>
      </c>
      <c r="P433" s="307">
        <v>0.1</v>
      </c>
      <c r="Q433" s="306">
        <v>6.556955455341687E-2</v>
      </c>
      <c r="R433" s="308"/>
      <c r="T433" s="360"/>
    </row>
    <row r="434" spans="1:20" s="300" customFormat="1">
      <c r="A434" s="298"/>
      <c r="B434" s="331" t="s">
        <v>1140</v>
      </c>
      <c r="C434" s="350" t="s">
        <v>317</v>
      </c>
      <c r="D434" s="349"/>
      <c r="E434" s="302" t="s">
        <v>207</v>
      </c>
      <c r="F434" s="302" t="s">
        <v>208</v>
      </c>
      <c r="G434" s="303" t="s">
        <v>1149</v>
      </c>
      <c r="H434" s="303">
        <v>44858</v>
      </c>
      <c r="I434" s="309" t="s">
        <v>1192</v>
      </c>
      <c r="J434" s="310">
        <v>25161.59</v>
      </c>
      <c r="K434" s="310">
        <v>25000</v>
      </c>
      <c r="L434" s="310">
        <v>25161.59</v>
      </c>
      <c r="M434" s="310">
        <v>25000</v>
      </c>
      <c r="N434" s="306">
        <v>3.7499999999999999E-2</v>
      </c>
      <c r="O434" s="306">
        <v>8.3799170662308866E-4</v>
      </c>
      <c r="P434" s="307">
        <v>0.1</v>
      </c>
      <c r="Q434" s="306">
        <v>6.6465441016927099E-2</v>
      </c>
      <c r="R434" s="308"/>
      <c r="T434" s="360"/>
    </row>
    <row r="435" spans="1:20" s="300" customFormat="1">
      <c r="A435" s="298"/>
      <c r="B435" s="331" t="s">
        <v>1140</v>
      </c>
      <c r="C435" s="350" t="s">
        <v>317</v>
      </c>
      <c r="D435" s="349"/>
      <c r="E435" s="302" t="s">
        <v>207</v>
      </c>
      <c r="F435" s="302" t="s">
        <v>208</v>
      </c>
      <c r="G435" s="303" t="s">
        <v>1149</v>
      </c>
      <c r="H435" s="303">
        <v>44858</v>
      </c>
      <c r="I435" s="309" t="s">
        <v>1192</v>
      </c>
      <c r="J435" s="310">
        <v>25161.59</v>
      </c>
      <c r="K435" s="310">
        <v>25000</v>
      </c>
      <c r="L435" s="310">
        <v>25161.59</v>
      </c>
      <c r="M435" s="310">
        <v>25000</v>
      </c>
      <c r="N435" s="306">
        <v>3.7499999999999999E-2</v>
      </c>
      <c r="O435" s="306">
        <v>8.3799170662308866E-4</v>
      </c>
      <c r="P435" s="307">
        <v>0.1</v>
      </c>
      <c r="Q435" s="306">
        <v>6.7361327480437327E-2</v>
      </c>
      <c r="R435" s="308"/>
      <c r="T435" s="360"/>
    </row>
    <row r="436" spans="1:20" s="300" customFormat="1">
      <c r="A436" s="298"/>
      <c r="B436" s="331" t="s">
        <v>1140</v>
      </c>
      <c r="C436" s="350" t="s">
        <v>317</v>
      </c>
      <c r="D436" s="349"/>
      <c r="E436" s="302" t="s">
        <v>207</v>
      </c>
      <c r="F436" s="302" t="s">
        <v>208</v>
      </c>
      <c r="G436" s="303" t="s">
        <v>1149</v>
      </c>
      <c r="H436" s="303">
        <v>44858</v>
      </c>
      <c r="I436" s="309" t="s">
        <v>1192</v>
      </c>
      <c r="J436" s="310">
        <v>25161.59</v>
      </c>
      <c r="K436" s="310">
        <v>25000</v>
      </c>
      <c r="L436" s="310">
        <v>25161.59</v>
      </c>
      <c r="M436" s="310">
        <v>25000</v>
      </c>
      <c r="N436" s="306">
        <v>3.7499999999999999E-2</v>
      </c>
      <c r="O436" s="306">
        <v>8.3799170662308866E-4</v>
      </c>
      <c r="P436" s="307">
        <v>0.1</v>
      </c>
      <c r="Q436" s="306">
        <v>6.8257213943947556E-2</v>
      </c>
      <c r="R436" s="308"/>
      <c r="T436" s="360"/>
    </row>
    <row r="437" spans="1:20" s="300" customFormat="1">
      <c r="A437" s="298"/>
      <c r="B437" s="331" t="s">
        <v>1140</v>
      </c>
      <c r="C437" s="350" t="s">
        <v>317</v>
      </c>
      <c r="D437" s="349"/>
      <c r="E437" s="302" t="s">
        <v>207</v>
      </c>
      <c r="F437" s="302" t="s">
        <v>208</v>
      </c>
      <c r="G437" s="303" t="s">
        <v>1149</v>
      </c>
      <c r="H437" s="303">
        <v>44684</v>
      </c>
      <c r="I437" s="309" t="s">
        <v>1192</v>
      </c>
      <c r="J437" s="310">
        <v>50301.75</v>
      </c>
      <c r="K437" s="310">
        <v>50000</v>
      </c>
      <c r="L437" s="310">
        <v>50301.75</v>
      </c>
      <c r="M437" s="310">
        <v>50000</v>
      </c>
      <c r="N437" s="306">
        <v>3.5000000000000003E-2</v>
      </c>
      <c r="O437" s="306">
        <v>1.6752696999127619E-3</v>
      </c>
      <c r="P437" s="307">
        <v>0.1</v>
      </c>
      <c r="Q437" s="306">
        <v>7.0048223848960547E-2</v>
      </c>
      <c r="R437" s="308"/>
      <c r="T437" s="360"/>
    </row>
    <row r="438" spans="1:20" s="300" customFormat="1">
      <c r="A438" s="298"/>
      <c r="B438" s="331" t="s">
        <v>1140</v>
      </c>
      <c r="C438" s="350" t="s">
        <v>317</v>
      </c>
      <c r="D438" s="349"/>
      <c r="E438" s="302" t="s">
        <v>207</v>
      </c>
      <c r="F438" s="302" t="s">
        <v>208</v>
      </c>
      <c r="G438" s="303" t="s">
        <v>1149</v>
      </c>
      <c r="H438" s="303">
        <v>44684</v>
      </c>
      <c r="I438" s="309" t="s">
        <v>1192</v>
      </c>
      <c r="J438" s="310">
        <v>50301.75</v>
      </c>
      <c r="K438" s="310">
        <v>50000</v>
      </c>
      <c r="L438" s="310">
        <v>50301.75</v>
      </c>
      <c r="M438" s="310">
        <v>50000</v>
      </c>
      <c r="N438" s="306">
        <v>3.5000000000000003E-2</v>
      </c>
      <c r="O438" s="306">
        <v>1.6752696999127619E-3</v>
      </c>
      <c r="P438" s="307">
        <v>0.1</v>
      </c>
      <c r="Q438" s="306">
        <v>7.1839233753973539E-2</v>
      </c>
      <c r="R438" s="308"/>
      <c r="T438" s="360"/>
    </row>
    <row r="439" spans="1:20" s="300" customFormat="1">
      <c r="A439" s="298"/>
      <c r="B439" s="331" t="s">
        <v>1140</v>
      </c>
      <c r="C439" s="350" t="s">
        <v>317</v>
      </c>
      <c r="D439" s="349"/>
      <c r="E439" s="302" t="s">
        <v>207</v>
      </c>
      <c r="F439" s="302" t="s">
        <v>208</v>
      </c>
      <c r="G439" s="303" t="s">
        <v>1150</v>
      </c>
      <c r="H439" s="303" t="s">
        <v>1151</v>
      </c>
      <c r="I439" s="309" t="s">
        <v>1192</v>
      </c>
      <c r="J439" s="310">
        <v>100917.02</v>
      </c>
      <c r="K439" s="310">
        <v>100185.03</v>
      </c>
      <c r="L439" s="310">
        <v>100917.02</v>
      </c>
      <c r="M439" s="310">
        <v>100000</v>
      </c>
      <c r="N439" s="306">
        <v>3.4500000000000003E-2</v>
      </c>
      <c r="O439" s="306">
        <v>3.3609809959194302E-3</v>
      </c>
      <c r="P439" s="307">
        <v>0.1</v>
      </c>
      <c r="Q439" s="306">
        <v>7.5432416543924075E-2</v>
      </c>
      <c r="R439" s="308"/>
      <c r="T439" s="360"/>
    </row>
    <row r="440" spans="1:20" s="300" customFormat="1">
      <c r="A440" s="298"/>
      <c r="B440" s="331" t="s">
        <v>1140</v>
      </c>
      <c r="C440" s="350" t="s">
        <v>317</v>
      </c>
      <c r="D440" s="349"/>
      <c r="E440" s="302" t="s">
        <v>207</v>
      </c>
      <c r="F440" s="302" t="s">
        <v>208</v>
      </c>
      <c r="G440" s="303" t="s">
        <v>1150</v>
      </c>
      <c r="H440" s="303" t="s">
        <v>1151</v>
      </c>
      <c r="I440" s="309" t="s">
        <v>1192</v>
      </c>
      <c r="J440" s="310">
        <v>100917.02</v>
      </c>
      <c r="K440" s="310">
        <v>100185.03</v>
      </c>
      <c r="L440" s="310">
        <v>100917.02</v>
      </c>
      <c r="M440" s="310">
        <v>100000</v>
      </c>
      <c r="N440" s="306">
        <v>3.4500000000000003E-2</v>
      </c>
      <c r="O440" s="306">
        <v>3.3609809959194302E-3</v>
      </c>
      <c r="P440" s="307">
        <v>0.1</v>
      </c>
      <c r="Q440" s="306">
        <v>7.902559933387461E-2</v>
      </c>
      <c r="R440" s="308"/>
      <c r="T440" s="360"/>
    </row>
    <row r="441" spans="1:20" s="300" customFormat="1">
      <c r="A441" s="298"/>
      <c r="B441" s="331" t="s">
        <v>1140</v>
      </c>
      <c r="C441" s="350" t="s">
        <v>317</v>
      </c>
      <c r="D441" s="349"/>
      <c r="E441" s="302" t="s">
        <v>207</v>
      </c>
      <c r="F441" s="302" t="s">
        <v>208</v>
      </c>
      <c r="G441" s="303" t="s">
        <v>1150</v>
      </c>
      <c r="H441" s="303" t="s">
        <v>1151</v>
      </c>
      <c r="I441" s="309" t="s">
        <v>1192</v>
      </c>
      <c r="J441" s="310">
        <v>100917.02</v>
      </c>
      <c r="K441" s="310">
        <v>100185.03</v>
      </c>
      <c r="L441" s="310">
        <v>100917.02</v>
      </c>
      <c r="M441" s="310">
        <v>100000</v>
      </c>
      <c r="N441" s="306">
        <v>3.4500000000000003E-2</v>
      </c>
      <c r="O441" s="306">
        <v>3.3609809959194302E-3</v>
      </c>
      <c r="P441" s="307">
        <v>0.1</v>
      </c>
      <c r="Q441" s="306">
        <v>8.2618782123825146E-2</v>
      </c>
      <c r="R441" s="308"/>
      <c r="T441" s="360"/>
    </row>
    <row r="442" spans="1:20" s="300" customFormat="1">
      <c r="A442" s="298"/>
      <c r="B442" s="331" t="s">
        <v>1140</v>
      </c>
      <c r="C442" s="350" t="s">
        <v>317</v>
      </c>
      <c r="D442" s="349"/>
      <c r="E442" s="302" t="s">
        <v>207</v>
      </c>
      <c r="F442" s="302" t="s">
        <v>208</v>
      </c>
      <c r="G442" s="303" t="s">
        <v>1152</v>
      </c>
      <c r="H442" s="303">
        <v>46029</v>
      </c>
      <c r="I442" s="309" t="s">
        <v>1192</v>
      </c>
      <c r="J442" s="310">
        <v>25247.43</v>
      </c>
      <c r="K442" s="310">
        <v>25039.79</v>
      </c>
      <c r="L442" s="310">
        <v>25247.43</v>
      </c>
      <c r="M442" s="310">
        <v>25000</v>
      </c>
      <c r="N442" s="306">
        <v>4.1500000000000002E-2</v>
      </c>
      <c r="O442" s="306">
        <v>8.4085055648498242E-4</v>
      </c>
      <c r="P442" s="307">
        <v>0.1</v>
      </c>
      <c r="Q442" s="306">
        <v>8.3517724948003677E-2</v>
      </c>
      <c r="R442" s="308"/>
      <c r="T442" s="360"/>
    </row>
    <row r="443" spans="1:20" s="300" customFormat="1">
      <c r="A443" s="298"/>
      <c r="B443" s="331" t="s">
        <v>1140</v>
      </c>
      <c r="C443" s="350" t="s">
        <v>317</v>
      </c>
      <c r="D443" s="349"/>
      <c r="E443" s="302" t="s">
        <v>207</v>
      </c>
      <c r="F443" s="302" t="s">
        <v>208</v>
      </c>
      <c r="G443" s="303" t="s">
        <v>1149</v>
      </c>
      <c r="H443" s="303">
        <v>44684</v>
      </c>
      <c r="I443" s="309" t="s">
        <v>1192</v>
      </c>
      <c r="J443" s="310">
        <v>25150.880000000001</v>
      </c>
      <c r="K443" s="310">
        <v>25000</v>
      </c>
      <c r="L443" s="310">
        <v>25150.880000000001</v>
      </c>
      <c r="M443" s="310">
        <v>25000</v>
      </c>
      <c r="N443" s="306">
        <v>3.5000000000000003E-2</v>
      </c>
      <c r="O443" s="306">
        <v>8.3763501647839069E-4</v>
      </c>
      <c r="P443" s="307">
        <v>0.1</v>
      </c>
      <c r="Q443" s="306">
        <v>8.441323007853678E-2</v>
      </c>
      <c r="R443" s="308"/>
      <c r="T443" s="360"/>
    </row>
    <row r="444" spans="1:20" s="300" customFormat="1">
      <c r="A444" s="298"/>
      <c r="B444" s="331" t="s">
        <v>1140</v>
      </c>
      <c r="C444" s="350" t="s">
        <v>317</v>
      </c>
      <c r="D444" s="349"/>
      <c r="E444" s="302" t="s">
        <v>207</v>
      </c>
      <c r="F444" s="302" t="s">
        <v>208</v>
      </c>
      <c r="G444" s="303" t="s">
        <v>1149</v>
      </c>
      <c r="H444" s="303">
        <v>44684</v>
      </c>
      <c r="I444" s="309" t="s">
        <v>1192</v>
      </c>
      <c r="J444" s="310">
        <v>25150.880000000001</v>
      </c>
      <c r="K444" s="310">
        <v>25000</v>
      </c>
      <c r="L444" s="310">
        <v>25150.880000000001</v>
      </c>
      <c r="M444" s="310">
        <v>25000</v>
      </c>
      <c r="N444" s="306">
        <v>3.5000000000000003E-2</v>
      </c>
      <c r="O444" s="306">
        <v>8.3763501647839069E-4</v>
      </c>
      <c r="P444" s="307">
        <v>0.1</v>
      </c>
      <c r="Q444" s="306">
        <v>8.5308735209069883E-2</v>
      </c>
      <c r="R444" s="308"/>
      <c r="T444" s="360"/>
    </row>
    <row r="445" spans="1:20" s="300" customFormat="1">
      <c r="A445" s="298"/>
      <c r="B445" s="331" t="s">
        <v>1140</v>
      </c>
      <c r="C445" s="350" t="s">
        <v>317</v>
      </c>
      <c r="D445" s="349"/>
      <c r="E445" s="302" t="s">
        <v>207</v>
      </c>
      <c r="F445" s="302" t="s">
        <v>208</v>
      </c>
      <c r="G445" s="303" t="s">
        <v>1149</v>
      </c>
      <c r="H445" s="303">
        <v>44684</v>
      </c>
      <c r="I445" s="309" t="s">
        <v>1192</v>
      </c>
      <c r="J445" s="310">
        <v>25150.880000000001</v>
      </c>
      <c r="K445" s="310">
        <v>25000</v>
      </c>
      <c r="L445" s="310">
        <v>25150.880000000001</v>
      </c>
      <c r="M445" s="310">
        <v>25000</v>
      </c>
      <c r="N445" s="306">
        <v>3.5000000000000003E-2</v>
      </c>
      <c r="O445" s="306">
        <v>8.3763501647839069E-4</v>
      </c>
      <c r="P445" s="307">
        <v>0.1</v>
      </c>
      <c r="Q445" s="306">
        <v>8.6204240339602986E-2</v>
      </c>
      <c r="R445" s="308"/>
      <c r="T445" s="360"/>
    </row>
    <row r="446" spans="1:20" s="300" customFormat="1">
      <c r="A446" s="298"/>
      <c r="B446" s="331" t="s">
        <v>1140</v>
      </c>
      <c r="C446" s="350" t="s">
        <v>317</v>
      </c>
      <c r="D446" s="349"/>
      <c r="E446" s="302" t="s">
        <v>207</v>
      </c>
      <c r="F446" s="302" t="s">
        <v>208</v>
      </c>
      <c r="G446" s="303" t="s">
        <v>1149</v>
      </c>
      <c r="H446" s="303">
        <v>44684</v>
      </c>
      <c r="I446" s="309" t="s">
        <v>1192</v>
      </c>
      <c r="J446" s="310">
        <v>25150.880000000001</v>
      </c>
      <c r="K446" s="310">
        <v>25000</v>
      </c>
      <c r="L446" s="310">
        <v>25150.880000000001</v>
      </c>
      <c r="M446" s="310">
        <v>25000</v>
      </c>
      <c r="N446" s="306">
        <v>3.5000000000000003E-2</v>
      </c>
      <c r="O446" s="306">
        <v>8.3763501647839069E-4</v>
      </c>
      <c r="P446" s="307">
        <v>0.1</v>
      </c>
      <c r="Q446" s="306">
        <v>8.7099745470136089E-2</v>
      </c>
      <c r="R446" s="308"/>
      <c r="T446" s="360"/>
    </row>
    <row r="447" spans="1:20" s="300" customFormat="1">
      <c r="A447" s="298"/>
      <c r="B447" s="331" t="s">
        <v>1140</v>
      </c>
      <c r="C447" s="350" t="s">
        <v>317</v>
      </c>
      <c r="D447" s="349"/>
      <c r="E447" s="302" t="s">
        <v>207</v>
      </c>
      <c r="F447" s="302" t="s">
        <v>208</v>
      </c>
      <c r="G447" s="303" t="s">
        <v>1149</v>
      </c>
      <c r="H447" s="303">
        <v>44684</v>
      </c>
      <c r="I447" s="309" t="s">
        <v>1192</v>
      </c>
      <c r="J447" s="310">
        <v>50301.75</v>
      </c>
      <c r="K447" s="310">
        <v>50000</v>
      </c>
      <c r="L447" s="310">
        <v>50301.75</v>
      </c>
      <c r="M447" s="310">
        <v>50000</v>
      </c>
      <c r="N447" s="306">
        <v>3.5000000000000003E-2</v>
      </c>
      <c r="O447" s="306">
        <v>1.6752696999127619E-3</v>
      </c>
      <c r="P447" s="307">
        <v>0.1</v>
      </c>
      <c r="Q447" s="306">
        <v>8.889075537514908E-2</v>
      </c>
      <c r="R447" s="308"/>
      <c r="T447" s="360"/>
    </row>
    <row r="448" spans="1:20" s="300" customFormat="1">
      <c r="A448" s="298"/>
      <c r="B448" s="331" t="s">
        <v>1140</v>
      </c>
      <c r="C448" s="350" t="s">
        <v>317</v>
      </c>
      <c r="D448" s="349"/>
      <c r="E448" s="302" t="s">
        <v>207</v>
      </c>
      <c r="F448" s="302" t="s">
        <v>208</v>
      </c>
      <c r="G448" s="303" t="s">
        <v>1148</v>
      </c>
      <c r="H448" s="303">
        <v>44610</v>
      </c>
      <c r="I448" s="309" t="s">
        <v>1192</v>
      </c>
      <c r="J448" s="310">
        <v>100569.36</v>
      </c>
      <c r="K448" s="310">
        <v>100910.32</v>
      </c>
      <c r="L448" s="310">
        <v>100569.36</v>
      </c>
      <c r="M448" s="310">
        <v>100000</v>
      </c>
      <c r="N448" s="306">
        <v>3.5499999999999997E-2</v>
      </c>
      <c r="O448" s="306">
        <v>3.349402387543545E-3</v>
      </c>
      <c r="P448" s="307">
        <v>0.1</v>
      </c>
      <c r="Q448" s="306">
        <v>9.2471559619550475E-2</v>
      </c>
      <c r="R448" s="308"/>
      <c r="T448" s="360"/>
    </row>
    <row r="449" spans="1:20" s="300" customFormat="1">
      <c r="A449" s="298"/>
      <c r="B449" s="331" t="s">
        <v>1140</v>
      </c>
      <c r="C449" s="350" t="s">
        <v>317</v>
      </c>
      <c r="D449" s="349"/>
      <c r="E449" s="302" t="s">
        <v>207</v>
      </c>
      <c r="F449" s="302" t="s">
        <v>208</v>
      </c>
      <c r="G449" s="303" t="s">
        <v>1148</v>
      </c>
      <c r="H449" s="303">
        <v>44610</v>
      </c>
      <c r="I449" s="309" t="s">
        <v>1192</v>
      </c>
      <c r="J449" s="310">
        <v>100569.36</v>
      </c>
      <c r="K449" s="310">
        <v>100910.32</v>
      </c>
      <c r="L449" s="310">
        <v>100569.36</v>
      </c>
      <c r="M449" s="310">
        <v>100000</v>
      </c>
      <c r="N449" s="306">
        <v>3.5499999999999997E-2</v>
      </c>
      <c r="O449" s="306">
        <v>3.349402387543545E-3</v>
      </c>
      <c r="P449" s="307">
        <v>0.1</v>
      </c>
      <c r="Q449" s="306">
        <v>9.6052363863951856E-2</v>
      </c>
      <c r="R449" s="308"/>
      <c r="T449" s="360"/>
    </row>
    <row r="450" spans="1:20" s="300" customFormat="1">
      <c r="A450" s="298"/>
      <c r="B450" s="331" t="s">
        <v>1140</v>
      </c>
      <c r="C450" s="350" t="s">
        <v>317</v>
      </c>
      <c r="D450" s="349"/>
      <c r="E450" s="302" t="s">
        <v>207</v>
      </c>
      <c r="F450" s="302" t="s">
        <v>208</v>
      </c>
      <c r="G450" s="303" t="s">
        <v>1148</v>
      </c>
      <c r="H450" s="303">
        <v>44610</v>
      </c>
      <c r="I450" s="309" t="s">
        <v>1192</v>
      </c>
      <c r="J450" s="310">
        <v>100569.36</v>
      </c>
      <c r="K450" s="310">
        <v>100910.32</v>
      </c>
      <c r="L450" s="310">
        <v>100569.36</v>
      </c>
      <c r="M450" s="310">
        <v>100000</v>
      </c>
      <c r="N450" s="306">
        <v>3.5499999999999997E-2</v>
      </c>
      <c r="O450" s="306">
        <v>3.349402387543545E-3</v>
      </c>
      <c r="P450" s="307">
        <v>0.1</v>
      </c>
      <c r="Q450" s="306">
        <v>9.9633168108353237E-2</v>
      </c>
      <c r="R450" s="308"/>
      <c r="T450" s="360"/>
    </row>
    <row r="451" spans="1:20" s="300" customFormat="1">
      <c r="A451" s="298"/>
      <c r="B451" s="331" t="s">
        <v>1140</v>
      </c>
      <c r="C451" s="350" t="s">
        <v>386</v>
      </c>
      <c r="D451" s="349"/>
      <c r="E451" s="302" t="s">
        <v>207</v>
      </c>
      <c r="F451" s="302" t="s">
        <v>208</v>
      </c>
      <c r="G451" s="303" t="s">
        <v>1153</v>
      </c>
      <c r="H451" s="303">
        <v>45523</v>
      </c>
      <c r="I451" s="309" t="s">
        <v>1192</v>
      </c>
      <c r="J451" s="310">
        <v>505598.19</v>
      </c>
      <c r="K451" s="310">
        <v>501000</v>
      </c>
      <c r="L451" s="310">
        <v>505598.19</v>
      </c>
      <c r="M451" s="310">
        <v>500100</v>
      </c>
      <c r="N451" s="306">
        <v>3.7499999999999999E-2</v>
      </c>
      <c r="O451" s="306">
        <v>1.683864533615104E-2</v>
      </c>
      <c r="P451" s="307">
        <v>1</v>
      </c>
      <c r="Q451" s="306">
        <v>0.11763515345173874</v>
      </c>
      <c r="R451" s="308"/>
      <c r="T451" s="360"/>
    </row>
    <row r="452" spans="1:20" s="300" customFormat="1">
      <c r="A452" s="298"/>
      <c r="B452" s="331" t="s">
        <v>1140</v>
      </c>
      <c r="C452" s="350" t="s">
        <v>386</v>
      </c>
      <c r="D452" s="349"/>
      <c r="E452" s="302" t="s">
        <v>207</v>
      </c>
      <c r="F452" s="302" t="s">
        <v>208</v>
      </c>
      <c r="G452" s="303" t="s">
        <v>1154</v>
      </c>
      <c r="H452" s="303">
        <v>45026</v>
      </c>
      <c r="I452" s="309" t="s">
        <v>1192</v>
      </c>
      <c r="J452" s="310">
        <v>505598.19</v>
      </c>
      <c r="K452" s="310">
        <v>500949.48</v>
      </c>
      <c r="L452" s="310">
        <v>505598.19</v>
      </c>
      <c r="M452" s="310">
        <v>500100</v>
      </c>
      <c r="N452" s="306">
        <v>3.1E-2</v>
      </c>
      <c r="O452" s="306">
        <v>1.683864533615104E-2</v>
      </c>
      <c r="P452" s="307">
        <v>1</v>
      </c>
      <c r="Q452" s="306">
        <v>0.13563713879512423</v>
      </c>
      <c r="R452" s="308"/>
      <c r="T452" s="360"/>
    </row>
    <row r="453" spans="1:20" s="300" customFormat="1">
      <c r="A453" s="298"/>
      <c r="B453" s="331" t="s">
        <v>1140</v>
      </c>
      <c r="C453" s="350" t="s">
        <v>386</v>
      </c>
      <c r="D453" s="349"/>
      <c r="E453" s="302" t="s">
        <v>207</v>
      </c>
      <c r="F453" s="302" t="s">
        <v>208</v>
      </c>
      <c r="G453" s="303" t="s">
        <v>1155</v>
      </c>
      <c r="H453" s="303">
        <v>45026</v>
      </c>
      <c r="I453" s="309" t="s">
        <v>1192</v>
      </c>
      <c r="J453" s="310">
        <v>505598.59</v>
      </c>
      <c r="K453" s="310">
        <v>500142.47</v>
      </c>
      <c r="L453" s="310">
        <v>505598.59</v>
      </c>
      <c r="M453" s="310">
        <v>500100</v>
      </c>
      <c r="N453" s="306">
        <v>3.1E-2</v>
      </c>
      <c r="O453" s="306">
        <v>1.6838658657911815E-2</v>
      </c>
      <c r="P453" s="307">
        <v>1</v>
      </c>
      <c r="Q453" s="306">
        <v>0.15363913838063772</v>
      </c>
      <c r="R453" s="308"/>
      <c r="T453" s="360"/>
    </row>
    <row r="454" spans="1:20" s="300" customFormat="1">
      <c r="A454" s="298"/>
      <c r="B454" s="331" t="s">
        <v>1140</v>
      </c>
      <c r="C454" s="350" t="s">
        <v>386</v>
      </c>
      <c r="D454" s="349"/>
      <c r="E454" s="302" t="s">
        <v>207</v>
      </c>
      <c r="F454" s="302" t="s">
        <v>208</v>
      </c>
      <c r="G454" s="303" t="s">
        <v>1155</v>
      </c>
      <c r="H454" s="303">
        <v>45390</v>
      </c>
      <c r="I454" s="309" t="s">
        <v>1192</v>
      </c>
      <c r="J454" s="310">
        <v>503229.44</v>
      </c>
      <c r="K454" s="310">
        <v>500154.12</v>
      </c>
      <c r="L454" s="310">
        <v>503229.44</v>
      </c>
      <c r="M454" s="310">
        <v>500100</v>
      </c>
      <c r="N454" s="306">
        <v>3.95E-2</v>
      </c>
      <c r="O454" s="306">
        <v>1.6759755534073214E-2</v>
      </c>
      <c r="P454" s="307">
        <v>1</v>
      </c>
      <c r="Q454" s="306">
        <v>0.17155678362228721</v>
      </c>
      <c r="R454" s="308"/>
      <c r="T454" s="360"/>
    </row>
    <row r="455" spans="1:20" s="300" customFormat="1">
      <c r="A455" s="298"/>
      <c r="B455" s="331" t="s">
        <v>1140</v>
      </c>
      <c r="C455" s="350" t="s">
        <v>386</v>
      </c>
      <c r="D455" s="349"/>
      <c r="E455" s="302" t="s">
        <v>207</v>
      </c>
      <c r="F455" s="302" t="s">
        <v>208</v>
      </c>
      <c r="G455" s="303" t="s">
        <v>1155</v>
      </c>
      <c r="H455" s="303">
        <v>45390</v>
      </c>
      <c r="I455" s="309" t="s">
        <v>1192</v>
      </c>
      <c r="J455" s="310">
        <v>503229.44</v>
      </c>
      <c r="K455" s="310">
        <v>500154.12</v>
      </c>
      <c r="L455" s="310">
        <v>503229.44</v>
      </c>
      <c r="M455" s="310">
        <v>500100</v>
      </c>
      <c r="N455" s="306">
        <v>3.95E-2</v>
      </c>
      <c r="O455" s="306">
        <v>1.6759755534073214E-2</v>
      </c>
      <c r="P455" s="307">
        <v>1</v>
      </c>
      <c r="Q455" s="306">
        <v>0.1894744288639367</v>
      </c>
      <c r="R455" s="308"/>
      <c r="T455" s="360"/>
    </row>
    <row r="456" spans="1:20" s="300" customFormat="1">
      <c r="A456" s="298"/>
      <c r="B456" s="331" t="s">
        <v>1140</v>
      </c>
      <c r="C456" s="350" t="s">
        <v>386</v>
      </c>
      <c r="D456" s="349"/>
      <c r="E456" s="302" t="s">
        <v>207</v>
      </c>
      <c r="F456" s="302" t="s">
        <v>208</v>
      </c>
      <c r="G456" s="303" t="s">
        <v>1156</v>
      </c>
      <c r="H456" s="303">
        <v>45033</v>
      </c>
      <c r="I456" s="309" t="s">
        <v>1192</v>
      </c>
      <c r="J456" s="310">
        <v>503699.8</v>
      </c>
      <c r="K456" s="310">
        <v>500100</v>
      </c>
      <c r="L456" s="310">
        <v>503699.8</v>
      </c>
      <c r="M456" s="310">
        <v>500100</v>
      </c>
      <c r="N456" s="306">
        <v>3.1E-2</v>
      </c>
      <c r="O456" s="306">
        <v>1.6775420592566228E-2</v>
      </c>
      <c r="P456" s="307">
        <v>1</v>
      </c>
      <c r="Q456" s="306">
        <v>0.2074088214238986</v>
      </c>
      <c r="R456" s="308"/>
      <c r="T456" s="360"/>
    </row>
    <row r="457" spans="1:20" s="300" customFormat="1">
      <c r="A457" s="298"/>
      <c r="B457" s="331" t="s">
        <v>1140</v>
      </c>
      <c r="C457" s="350" t="s">
        <v>386</v>
      </c>
      <c r="D457" s="349"/>
      <c r="E457" s="302" t="s">
        <v>207</v>
      </c>
      <c r="F457" s="302" t="s">
        <v>208</v>
      </c>
      <c r="G457" s="303" t="s">
        <v>1156</v>
      </c>
      <c r="H457" s="303">
        <v>45033</v>
      </c>
      <c r="I457" s="309" t="s">
        <v>1192</v>
      </c>
      <c r="J457" s="310">
        <v>503696.19</v>
      </c>
      <c r="K457" s="310">
        <v>500100</v>
      </c>
      <c r="L457" s="310">
        <v>503696.19</v>
      </c>
      <c r="M457" s="310">
        <v>500100</v>
      </c>
      <c r="N457" s="306">
        <v>3.1E-2</v>
      </c>
      <c r="O457" s="306">
        <v>1.677530036367525E-2</v>
      </c>
      <c r="P457" s="307">
        <v>1</v>
      </c>
      <c r="Q457" s="306">
        <v>0.22534308544865533</v>
      </c>
      <c r="R457" s="308"/>
      <c r="T457" s="360"/>
    </row>
    <row r="458" spans="1:20" s="300" customFormat="1">
      <c r="A458" s="298"/>
      <c r="B458" s="331" t="s">
        <v>1140</v>
      </c>
      <c r="C458" s="350" t="s">
        <v>386</v>
      </c>
      <c r="D458" s="349"/>
      <c r="E458" s="302" t="s">
        <v>207</v>
      </c>
      <c r="F458" s="302" t="s">
        <v>208</v>
      </c>
      <c r="G458" s="303" t="s">
        <v>1156</v>
      </c>
      <c r="H458" s="303">
        <v>45398</v>
      </c>
      <c r="I458" s="309" t="s">
        <v>1192</v>
      </c>
      <c r="J458" s="310">
        <v>504676.62</v>
      </c>
      <c r="K458" s="310">
        <v>500100</v>
      </c>
      <c r="L458" s="310">
        <v>504676.62</v>
      </c>
      <c r="M458" s="310">
        <v>500100</v>
      </c>
      <c r="N458" s="306">
        <v>3.95E-2</v>
      </c>
      <c r="O458" s="306">
        <v>1.6807952998462022E-2</v>
      </c>
      <c r="P458" s="307">
        <v>1</v>
      </c>
      <c r="Q458" s="306">
        <v>0.24331225799729386</v>
      </c>
      <c r="R458" s="308"/>
      <c r="T458" s="360"/>
    </row>
    <row r="459" spans="1:20" s="300" customFormat="1">
      <c r="A459" s="298"/>
      <c r="B459" s="331" t="s">
        <v>1140</v>
      </c>
      <c r="C459" s="350" t="s">
        <v>386</v>
      </c>
      <c r="D459" s="349"/>
      <c r="E459" s="302" t="s">
        <v>207</v>
      </c>
      <c r="F459" s="302" t="s">
        <v>208</v>
      </c>
      <c r="G459" s="303" t="s">
        <v>1156</v>
      </c>
      <c r="H459" s="303">
        <v>45398</v>
      </c>
      <c r="I459" s="309" t="s">
        <v>1192</v>
      </c>
      <c r="J459" s="310">
        <v>504676.62</v>
      </c>
      <c r="K459" s="310">
        <v>500100</v>
      </c>
      <c r="L459" s="310">
        <v>504676.62</v>
      </c>
      <c r="M459" s="310">
        <v>500100</v>
      </c>
      <c r="N459" s="306">
        <v>3.95E-2</v>
      </c>
      <c r="O459" s="306">
        <v>1.6807952998462022E-2</v>
      </c>
      <c r="P459" s="307">
        <v>1</v>
      </c>
      <c r="Q459" s="306">
        <v>0.26128143054593239</v>
      </c>
      <c r="R459" s="308"/>
      <c r="T459" s="360"/>
    </row>
    <row r="460" spans="1:20" s="300" customFormat="1">
      <c r="A460" s="298"/>
      <c r="B460" s="331" t="s">
        <v>1140</v>
      </c>
      <c r="C460" s="350" t="s">
        <v>386</v>
      </c>
      <c r="D460" s="349"/>
      <c r="E460" s="302" t="s">
        <v>207</v>
      </c>
      <c r="F460" s="302" t="s">
        <v>208</v>
      </c>
      <c r="G460" s="303" t="s">
        <v>1157</v>
      </c>
      <c r="H460" s="303">
        <v>45369</v>
      </c>
      <c r="I460" s="309" t="s">
        <v>1192</v>
      </c>
      <c r="J460" s="310">
        <v>504082.85</v>
      </c>
      <c r="K460" s="310">
        <v>500100</v>
      </c>
      <c r="L460" s="310">
        <v>504082.85</v>
      </c>
      <c r="M460" s="310">
        <v>500100</v>
      </c>
      <c r="N460" s="306">
        <v>3.95E-2</v>
      </c>
      <c r="O460" s="306">
        <v>1.6788177843726507E-2</v>
      </c>
      <c r="P460" s="307">
        <v>1</v>
      </c>
      <c r="Q460" s="306">
        <v>0.27922946172371804</v>
      </c>
      <c r="R460" s="308"/>
      <c r="T460" s="360"/>
    </row>
    <row r="461" spans="1:20" s="300" customFormat="1">
      <c r="A461" s="298"/>
      <c r="B461" s="331" t="s">
        <v>1140</v>
      </c>
      <c r="C461" s="350" t="s">
        <v>386</v>
      </c>
      <c r="D461" s="349"/>
      <c r="E461" s="302" t="s">
        <v>207</v>
      </c>
      <c r="F461" s="302" t="s">
        <v>208</v>
      </c>
      <c r="G461" s="303" t="s">
        <v>1157</v>
      </c>
      <c r="H461" s="303">
        <v>45369</v>
      </c>
      <c r="I461" s="309" t="s">
        <v>1192</v>
      </c>
      <c r="J461" s="310">
        <v>504082.85</v>
      </c>
      <c r="K461" s="310">
        <v>500100</v>
      </c>
      <c r="L461" s="310">
        <v>504082.85</v>
      </c>
      <c r="M461" s="310">
        <v>500100</v>
      </c>
      <c r="N461" s="306">
        <v>3.95E-2</v>
      </c>
      <c r="O461" s="306">
        <v>1.6788177843726507E-2</v>
      </c>
      <c r="P461" s="307">
        <v>1</v>
      </c>
      <c r="Q461" s="306">
        <v>0.29717749290150369</v>
      </c>
      <c r="R461" s="308"/>
      <c r="T461" s="360"/>
    </row>
    <row r="462" spans="1:20" s="300" customFormat="1">
      <c r="A462" s="298"/>
      <c r="B462" s="331" t="s">
        <v>1140</v>
      </c>
      <c r="C462" s="350" t="s">
        <v>386</v>
      </c>
      <c r="D462" s="349"/>
      <c r="E462" s="302" t="s">
        <v>207</v>
      </c>
      <c r="F462" s="302" t="s">
        <v>208</v>
      </c>
      <c r="G462" s="303" t="s">
        <v>1158</v>
      </c>
      <c r="H462" s="303">
        <v>45369</v>
      </c>
      <c r="I462" s="309" t="s">
        <v>1192</v>
      </c>
      <c r="J462" s="310">
        <v>503556.71</v>
      </c>
      <c r="K462" s="310">
        <v>500154.12</v>
      </c>
      <c r="L462" s="310">
        <v>503556.71</v>
      </c>
      <c r="M462" s="310">
        <v>501000</v>
      </c>
      <c r="N462" s="306">
        <v>3.95E-2</v>
      </c>
      <c r="O462" s="306">
        <v>1.6770655065693692E-2</v>
      </c>
      <c r="P462" s="307">
        <v>1</v>
      </c>
      <c r="Q462" s="306">
        <v>0.31510679069622766</v>
      </c>
      <c r="R462" s="308"/>
      <c r="T462" s="360"/>
    </row>
    <row r="463" spans="1:20" s="300" customFormat="1">
      <c r="A463" s="298"/>
      <c r="B463" s="331" t="s">
        <v>1140</v>
      </c>
      <c r="C463" s="350" t="s">
        <v>386</v>
      </c>
      <c r="D463" s="349"/>
      <c r="E463" s="302" t="s">
        <v>207</v>
      </c>
      <c r="F463" s="302" t="s">
        <v>208</v>
      </c>
      <c r="G463" s="303" t="s">
        <v>1159</v>
      </c>
      <c r="H463" s="303">
        <v>45425</v>
      </c>
      <c r="I463" s="309" t="s">
        <v>1192</v>
      </c>
      <c r="J463" s="310">
        <v>503575.36</v>
      </c>
      <c r="K463" s="310">
        <v>501000</v>
      </c>
      <c r="L463" s="310">
        <v>503575.36</v>
      </c>
      <c r="M463" s="310">
        <v>501000</v>
      </c>
      <c r="N463" s="306">
        <v>3.7499999999999999E-2</v>
      </c>
      <c r="O463" s="306">
        <v>1.6771276192789734E-2</v>
      </c>
      <c r="P463" s="307">
        <v>1</v>
      </c>
      <c r="Q463" s="306">
        <v>0.33303675253016951</v>
      </c>
      <c r="R463" s="308"/>
      <c r="T463" s="360"/>
    </row>
    <row r="464" spans="1:20" s="300" customFormat="1">
      <c r="A464" s="298"/>
      <c r="B464" s="331" t="s">
        <v>1140</v>
      </c>
      <c r="C464" s="350" t="s">
        <v>386</v>
      </c>
      <c r="D464" s="349"/>
      <c r="E464" s="302" t="s">
        <v>207</v>
      </c>
      <c r="F464" s="302" t="s">
        <v>208</v>
      </c>
      <c r="G464" s="303" t="s">
        <v>1160</v>
      </c>
      <c r="H464" s="303">
        <v>45425</v>
      </c>
      <c r="I464" s="309" t="s">
        <v>1192</v>
      </c>
      <c r="J464" s="310">
        <v>507983.5</v>
      </c>
      <c r="K464" s="310">
        <v>506559.04</v>
      </c>
      <c r="L464" s="310">
        <v>507983.5</v>
      </c>
      <c r="M464" s="310">
        <v>501000</v>
      </c>
      <c r="N464" s="306">
        <v>3.7499999999999999E-2</v>
      </c>
      <c r="O464" s="306">
        <v>1.6918086659124872E-2</v>
      </c>
      <c r="P464" s="307">
        <v>1</v>
      </c>
      <c r="Q464" s="306">
        <v>0.35112366759939012</v>
      </c>
      <c r="R464" s="308"/>
      <c r="T464" s="360"/>
    </row>
    <row r="465" spans="1:20" s="300" customFormat="1">
      <c r="A465" s="298"/>
      <c r="B465" s="331" t="s">
        <v>1140</v>
      </c>
      <c r="C465" s="350" t="s">
        <v>384</v>
      </c>
      <c r="D465" s="349"/>
      <c r="E465" s="302" t="s">
        <v>207</v>
      </c>
      <c r="F465" s="302" t="s">
        <v>208</v>
      </c>
      <c r="G465" s="303" t="s">
        <v>1161</v>
      </c>
      <c r="H465" s="303">
        <v>45672</v>
      </c>
      <c r="I465" s="309" t="s">
        <v>1192</v>
      </c>
      <c r="J465" s="310">
        <v>21839.11</v>
      </c>
      <c r="K465" s="310">
        <v>22077.279999999999</v>
      </c>
      <c r="L465" s="310">
        <v>21839.11</v>
      </c>
      <c r="M465" s="310">
        <v>20000</v>
      </c>
      <c r="N465" s="306">
        <v>6.7500000000000004E-2</v>
      </c>
      <c r="O465" s="306">
        <v>7.273384972900903E-4</v>
      </c>
      <c r="P465" s="307">
        <v>0.1</v>
      </c>
      <c r="Q465" s="306">
        <v>0.35190125609932638</v>
      </c>
      <c r="R465" s="308"/>
      <c r="T465" s="360"/>
    </row>
    <row r="466" spans="1:20" s="300" customFormat="1">
      <c r="A466" s="298"/>
      <c r="B466" s="331" t="s">
        <v>1140</v>
      </c>
      <c r="C466" s="350" t="s">
        <v>384</v>
      </c>
      <c r="D466" s="349"/>
      <c r="E466" s="302" t="s">
        <v>207</v>
      </c>
      <c r="F466" s="302" t="s">
        <v>208</v>
      </c>
      <c r="G466" s="303" t="s">
        <v>1161</v>
      </c>
      <c r="H466" s="303">
        <v>45901</v>
      </c>
      <c r="I466" s="309" t="s">
        <v>1192</v>
      </c>
      <c r="J466" s="310">
        <v>31225.38</v>
      </c>
      <c r="K466" s="310">
        <v>32332.79</v>
      </c>
      <c r="L466" s="310">
        <v>31225.38</v>
      </c>
      <c r="M466" s="310">
        <v>30000</v>
      </c>
      <c r="N466" s="306">
        <v>0.06</v>
      </c>
      <c r="O466" s="306">
        <v>1.039942606017921E-3</v>
      </c>
      <c r="P466" s="307">
        <v>0.1</v>
      </c>
      <c r="Q466" s="306">
        <v>0.3530130457461636</v>
      </c>
      <c r="R466" s="308"/>
      <c r="T466" s="360"/>
    </row>
    <row r="467" spans="1:20" s="300" customFormat="1">
      <c r="A467" s="298"/>
      <c r="B467" s="331" t="s">
        <v>210</v>
      </c>
      <c r="C467" s="350" t="s">
        <v>384</v>
      </c>
      <c r="D467" s="349"/>
      <c r="E467" s="302" t="s">
        <v>207</v>
      </c>
      <c r="F467" s="302" t="s">
        <v>208</v>
      </c>
      <c r="G467" s="303" t="s">
        <v>1155</v>
      </c>
      <c r="H467" s="303">
        <v>46829</v>
      </c>
      <c r="I467" s="309" t="s">
        <v>1192</v>
      </c>
      <c r="J467" s="310">
        <v>1029024.67</v>
      </c>
      <c r="K467" s="310">
        <v>1017866</v>
      </c>
      <c r="L467" s="310">
        <v>1029024.67</v>
      </c>
      <c r="M467" s="310">
        <v>1000000</v>
      </c>
      <c r="N467" s="306">
        <v>5.5E-2</v>
      </c>
      <c r="O467" s="306">
        <v>3.4271051208232893E-2</v>
      </c>
      <c r="P467" s="307">
        <v>0.1</v>
      </c>
      <c r="Q467" s="306">
        <v>0.38965179840333214</v>
      </c>
      <c r="R467" s="308"/>
      <c r="T467" s="360"/>
    </row>
    <row r="468" spans="1:20" s="300" customFormat="1">
      <c r="A468" s="298"/>
      <c r="B468" s="331" t="s">
        <v>1140</v>
      </c>
      <c r="C468" s="350" t="s">
        <v>384</v>
      </c>
      <c r="D468" s="349"/>
      <c r="E468" s="302" t="s">
        <v>207</v>
      </c>
      <c r="F468" s="302" t="s">
        <v>208</v>
      </c>
      <c r="G468" s="303" t="s">
        <v>1162</v>
      </c>
      <c r="H468" s="303">
        <v>44578</v>
      </c>
      <c r="I468" s="309" t="s">
        <v>1192</v>
      </c>
      <c r="J468" s="310">
        <v>100912.26</v>
      </c>
      <c r="K468" s="310">
        <v>100411.01</v>
      </c>
      <c r="L468" s="310">
        <v>100912.26</v>
      </c>
      <c r="M468" s="310">
        <v>100000</v>
      </c>
      <c r="N468" s="306">
        <v>4.2500000000000003E-2</v>
      </c>
      <c r="O468" s="306">
        <v>3.3608224669662307E-3</v>
      </c>
      <c r="P468" s="307">
        <v>0.1</v>
      </c>
      <c r="Q468" s="306">
        <v>0.39324481171195952</v>
      </c>
      <c r="R468" s="308"/>
      <c r="T468" s="360"/>
    </row>
    <row r="469" spans="1:20" s="300" customFormat="1">
      <c r="A469" s="298"/>
      <c r="B469" s="331" t="s">
        <v>1140</v>
      </c>
      <c r="C469" s="350" t="s">
        <v>384</v>
      </c>
      <c r="D469" s="349"/>
      <c r="E469" s="302" t="s">
        <v>207</v>
      </c>
      <c r="F469" s="302" t="s">
        <v>208</v>
      </c>
      <c r="G469" s="303" t="s">
        <v>1162</v>
      </c>
      <c r="H469" s="303">
        <v>44578</v>
      </c>
      <c r="I469" s="309" t="s">
        <v>1192</v>
      </c>
      <c r="J469" s="310">
        <v>100912.26</v>
      </c>
      <c r="K469" s="310">
        <v>100411.01</v>
      </c>
      <c r="L469" s="310">
        <v>100912.26</v>
      </c>
      <c r="M469" s="310">
        <v>100000</v>
      </c>
      <c r="N469" s="306">
        <v>4.2500000000000003E-2</v>
      </c>
      <c r="O469" s="306">
        <v>3.3608224669662307E-3</v>
      </c>
      <c r="P469" s="307">
        <v>0.1</v>
      </c>
      <c r="Q469" s="306">
        <v>0.3968378250205869</v>
      </c>
      <c r="R469" s="308"/>
      <c r="T469" s="360"/>
    </row>
    <row r="470" spans="1:20" s="300" customFormat="1">
      <c r="A470" s="298"/>
      <c r="B470" s="331" t="s">
        <v>1140</v>
      </c>
      <c r="C470" s="350" t="s">
        <v>384</v>
      </c>
      <c r="D470" s="349"/>
      <c r="E470" s="302" t="s">
        <v>207</v>
      </c>
      <c r="F470" s="302" t="s">
        <v>208</v>
      </c>
      <c r="G470" s="303" t="s">
        <v>1162</v>
      </c>
      <c r="H470" s="303">
        <v>44578</v>
      </c>
      <c r="I470" s="309" t="s">
        <v>1192</v>
      </c>
      <c r="J470" s="310">
        <v>100912.26</v>
      </c>
      <c r="K470" s="310">
        <v>100411.01</v>
      </c>
      <c r="L470" s="310">
        <v>100912.26</v>
      </c>
      <c r="M470" s="310">
        <v>100000</v>
      </c>
      <c r="N470" s="306">
        <v>4.2500000000000003E-2</v>
      </c>
      <c r="O470" s="306">
        <v>3.3608224669662307E-3</v>
      </c>
      <c r="P470" s="307">
        <v>0.1</v>
      </c>
      <c r="Q470" s="306">
        <v>0.40043083832921428</v>
      </c>
      <c r="R470" s="308"/>
      <c r="T470" s="360"/>
    </row>
    <row r="471" spans="1:20" s="300" customFormat="1">
      <c r="A471" s="298"/>
      <c r="B471" s="331" t="s">
        <v>1140</v>
      </c>
      <c r="C471" s="350" t="s">
        <v>384</v>
      </c>
      <c r="D471" s="349"/>
      <c r="E471" s="302" t="s">
        <v>207</v>
      </c>
      <c r="F471" s="302" t="s">
        <v>208</v>
      </c>
      <c r="G471" s="303" t="s">
        <v>1162</v>
      </c>
      <c r="H471" s="303">
        <v>44578</v>
      </c>
      <c r="I471" s="309" t="s">
        <v>1192</v>
      </c>
      <c r="J471" s="310">
        <v>100912.26</v>
      </c>
      <c r="K471" s="310">
        <v>100411.01</v>
      </c>
      <c r="L471" s="310">
        <v>100912.26</v>
      </c>
      <c r="M471" s="310">
        <v>100000</v>
      </c>
      <c r="N471" s="306">
        <v>4.2500000000000003E-2</v>
      </c>
      <c r="O471" s="306">
        <v>3.3608224669662307E-3</v>
      </c>
      <c r="P471" s="307">
        <v>0.1</v>
      </c>
      <c r="Q471" s="306">
        <v>0.40402385163784166</v>
      </c>
      <c r="R471" s="308"/>
      <c r="T471" s="360"/>
    </row>
    <row r="472" spans="1:20" s="300" customFormat="1">
      <c r="A472" s="298"/>
      <c r="B472" s="331" t="s">
        <v>1140</v>
      </c>
      <c r="C472" s="350" t="s">
        <v>384</v>
      </c>
      <c r="D472" s="349"/>
      <c r="E472" s="302" t="s">
        <v>207</v>
      </c>
      <c r="F472" s="302" t="s">
        <v>208</v>
      </c>
      <c r="G472" s="303">
        <v>44515</v>
      </c>
      <c r="H472" s="303">
        <v>44853</v>
      </c>
      <c r="I472" s="309" t="s">
        <v>1192</v>
      </c>
      <c r="J472" s="310">
        <v>101680.78</v>
      </c>
      <c r="K472" s="310">
        <v>100276.67</v>
      </c>
      <c r="L472" s="310">
        <v>101680.78</v>
      </c>
      <c r="M472" s="310">
        <v>100000</v>
      </c>
      <c r="N472" s="306">
        <v>4.2500000000000003E-2</v>
      </c>
      <c r="O472" s="306">
        <v>3.3864175659394668E-3</v>
      </c>
      <c r="P472" s="307">
        <v>0.1</v>
      </c>
      <c r="Q472" s="306">
        <v>0.40764422834699088</v>
      </c>
      <c r="R472" s="308"/>
      <c r="T472" s="360"/>
    </row>
    <row r="473" spans="1:20" s="300" customFormat="1">
      <c r="A473" s="298"/>
      <c r="B473" s="331" t="s">
        <v>1140</v>
      </c>
      <c r="C473" s="350" t="s">
        <v>384</v>
      </c>
      <c r="D473" s="349"/>
      <c r="E473" s="302" t="s">
        <v>207</v>
      </c>
      <c r="F473" s="302" t="s">
        <v>208</v>
      </c>
      <c r="G473" s="303">
        <v>44515</v>
      </c>
      <c r="H473" s="303">
        <v>44853</v>
      </c>
      <c r="I473" s="309" t="s">
        <v>1192</v>
      </c>
      <c r="J473" s="310">
        <v>101680.78</v>
      </c>
      <c r="K473" s="310">
        <v>100276.67</v>
      </c>
      <c r="L473" s="310">
        <v>101680.78</v>
      </c>
      <c r="M473" s="310">
        <v>100000</v>
      </c>
      <c r="N473" s="306">
        <v>4.2500000000000003E-2</v>
      </c>
      <c r="O473" s="306">
        <v>3.3864175659394668E-3</v>
      </c>
      <c r="P473" s="307">
        <v>0.1</v>
      </c>
      <c r="Q473" s="306">
        <v>0.4112646050561401</v>
      </c>
      <c r="R473" s="308"/>
      <c r="T473" s="360"/>
    </row>
    <row r="474" spans="1:20" s="300" customFormat="1">
      <c r="A474" s="298"/>
      <c r="B474" s="331" t="s">
        <v>1140</v>
      </c>
      <c r="C474" s="350" t="s">
        <v>384</v>
      </c>
      <c r="D474" s="349"/>
      <c r="E474" s="302" t="s">
        <v>207</v>
      </c>
      <c r="F474" s="302" t="s">
        <v>208</v>
      </c>
      <c r="G474" s="303">
        <v>44515</v>
      </c>
      <c r="H474" s="303">
        <v>44853</v>
      </c>
      <c r="I474" s="309" t="s">
        <v>1192</v>
      </c>
      <c r="J474" s="310">
        <v>101680.78</v>
      </c>
      <c r="K474" s="310">
        <v>100276.67</v>
      </c>
      <c r="L474" s="310">
        <v>101680.78</v>
      </c>
      <c r="M474" s="310">
        <v>100000</v>
      </c>
      <c r="N474" s="306">
        <v>4.2500000000000003E-2</v>
      </c>
      <c r="O474" s="306">
        <v>3.3864175659394668E-3</v>
      </c>
      <c r="P474" s="307">
        <v>0.1</v>
      </c>
      <c r="Q474" s="306">
        <v>0.41488498176528932</v>
      </c>
      <c r="R474" s="308"/>
      <c r="T474" s="360"/>
    </row>
    <row r="475" spans="1:20" s="300" customFormat="1">
      <c r="A475" s="298"/>
      <c r="B475" s="331" t="s">
        <v>1140</v>
      </c>
      <c r="C475" s="350" t="s">
        <v>384</v>
      </c>
      <c r="D475" s="349"/>
      <c r="E475" s="302" t="s">
        <v>207</v>
      </c>
      <c r="F475" s="302" t="s">
        <v>208</v>
      </c>
      <c r="G475" s="303">
        <v>44515</v>
      </c>
      <c r="H475" s="303">
        <v>44853</v>
      </c>
      <c r="I475" s="309" t="s">
        <v>1192</v>
      </c>
      <c r="J475" s="310">
        <v>101680.78</v>
      </c>
      <c r="K475" s="310">
        <v>100276.67</v>
      </c>
      <c r="L475" s="310">
        <v>101680.78</v>
      </c>
      <c r="M475" s="310">
        <v>100000</v>
      </c>
      <c r="N475" s="306">
        <v>4.2500000000000003E-2</v>
      </c>
      <c r="O475" s="306">
        <v>3.3864175659394668E-3</v>
      </c>
      <c r="P475" s="307">
        <v>0.1</v>
      </c>
      <c r="Q475" s="306">
        <v>0.41850535847443854</v>
      </c>
      <c r="R475" s="308"/>
      <c r="T475" s="360"/>
    </row>
    <row r="476" spans="1:20" s="300" customFormat="1" ht="15" customHeight="1">
      <c r="A476" s="298"/>
      <c r="B476" s="331" t="s">
        <v>1140</v>
      </c>
      <c r="C476" s="350" t="s">
        <v>384</v>
      </c>
      <c r="D476" s="349"/>
      <c r="E476" s="302" t="s">
        <v>207</v>
      </c>
      <c r="F476" s="302" t="s">
        <v>208</v>
      </c>
      <c r="G476" s="303">
        <v>44515</v>
      </c>
      <c r="H476" s="303">
        <v>44853</v>
      </c>
      <c r="I476" s="302" t="s">
        <v>1192</v>
      </c>
      <c r="J476" s="304">
        <v>101680.78</v>
      </c>
      <c r="K476" s="304">
        <v>100276.67</v>
      </c>
      <c r="L476" s="304">
        <v>101680.78</v>
      </c>
      <c r="M476" s="304">
        <v>100000</v>
      </c>
      <c r="N476" s="305">
        <v>4.2500000000000003E-2</v>
      </c>
      <c r="O476" s="306">
        <v>3.3864175659394668E-3</v>
      </c>
      <c r="P476" s="307">
        <v>0.1</v>
      </c>
      <c r="Q476" s="306">
        <v>0.42212573518358776</v>
      </c>
      <c r="R476" s="308"/>
      <c r="T476" s="360"/>
    </row>
    <row r="477" spans="1:20" s="300" customFormat="1">
      <c r="A477" s="298"/>
      <c r="B477" s="331" t="s">
        <v>1140</v>
      </c>
      <c r="C477" s="350" t="s">
        <v>384</v>
      </c>
      <c r="D477" s="349"/>
      <c r="E477" s="302" t="s">
        <v>207</v>
      </c>
      <c r="F477" s="302" t="s">
        <v>208</v>
      </c>
      <c r="G477" s="303">
        <v>44515</v>
      </c>
      <c r="H477" s="303">
        <v>44853</v>
      </c>
      <c r="I477" s="309" t="s">
        <v>1192</v>
      </c>
      <c r="J477" s="310">
        <v>101680.78</v>
      </c>
      <c r="K477" s="310">
        <v>100276.67</v>
      </c>
      <c r="L477" s="310">
        <v>101680.78</v>
      </c>
      <c r="M477" s="310">
        <v>100000</v>
      </c>
      <c r="N477" s="306">
        <v>4.2500000000000003E-2</v>
      </c>
      <c r="O477" s="306">
        <v>3.3864175659394668E-3</v>
      </c>
      <c r="P477" s="307">
        <v>0.1</v>
      </c>
      <c r="Q477" s="306">
        <v>0.42574611189273698</v>
      </c>
      <c r="R477" s="308"/>
      <c r="T477" s="360"/>
    </row>
    <row r="478" spans="1:20" s="300" customFormat="1">
      <c r="A478" s="298"/>
      <c r="B478" s="331" t="s">
        <v>1140</v>
      </c>
      <c r="C478" s="350" t="s">
        <v>384</v>
      </c>
      <c r="D478" s="349"/>
      <c r="E478" s="302" t="s">
        <v>207</v>
      </c>
      <c r="F478" s="302" t="s">
        <v>208</v>
      </c>
      <c r="G478" s="303">
        <v>44515</v>
      </c>
      <c r="H478" s="303">
        <v>44853</v>
      </c>
      <c r="I478" s="309" t="s">
        <v>1192</v>
      </c>
      <c r="J478" s="310">
        <v>101680.78</v>
      </c>
      <c r="K478" s="310">
        <v>100276.67</v>
      </c>
      <c r="L478" s="310">
        <v>101680.78</v>
      </c>
      <c r="M478" s="310">
        <v>100000</v>
      </c>
      <c r="N478" s="306">
        <v>4.2500000000000003E-2</v>
      </c>
      <c r="O478" s="306">
        <v>3.3864175659394668E-3</v>
      </c>
      <c r="P478" s="307">
        <v>0.1</v>
      </c>
      <c r="Q478" s="306">
        <v>0.4293664886018862</v>
      </c>
      <c r="R478" s="308"/>
      <c r="T478" s="360"/>
    </row>
    <row r="479" spans="1:20" s="300" customFormat="1">
      <c r="A479" s="298"/>
      <c r="B479" s="331" t="s">
        <v>1140</v>
      </c>
      <c r="C479" s="350" t="s">
        <v>384</v>
      </c>
      <c r="D479" s="349"/>
      <c r="E479" s="302" t="s">
        <v>207</v>
      </c>
      <c r="F479" s="302" t="s">
        <v>208</v>
      </c>
      <c r="G479" s="303">
        <v>44515</v>
      </c>
      <c r="H479" s="303">
        <v>44853</v>
      </c>
      <c r="I479" s="309" t="s">
        <v>1192</v>
      </c>
      <c r="J479" s="310">
        <v>101680.78</v>
      </c>
      <c r="K479" s="310">
        <v>100276.67</v>
      </c>
      <c r="L479" s="310">
        <v>101680.78</v>
      </c>
      <c r="M479" s="310">
        <v>100000</v>
      </c>
      <c r="N479" s="306">
        <v>4.2500000000000003E-2</v>
      </c>
      <c r="O479" s="306">
        <v>3.3864175659394668E-3</v>
      </c>
      <c r="P479" s="307">
        <v>0.1</v>
      </c>
      <c r="Q479" s="306">
        <v>0.43298686531103542</v>
      </c>
      <c r="R479" s="308"/>
      <c r="T479" s="360"/>
    </row>
    <row r="480" spans="1:20" s="300" customFormat="1">
      <c r="A480" s="298"/>
      <c r="B480" s="331" t="s">
        <v>1140</v>
      </c>
      <c r="C480" s="350" t="s">
        <v>384</v>
      </c>
      <c r="D480" s="349"/>
      <c r="E480" s="302" t="s">
        <v>207</v>
      </c>
      <c r="F480" s="302" t="s">
        <v>208</v>
      </c>
      <c r="G480" s="303">
        <v>44515</v>
      </c>
      <c r="H480" s="303">
        <v>44853</v>
      </c>
      <c r="I480" s="309" t="s">
        <v>1192</v>
      </c>
      <c r="J480" s="310">
        <v>101680.78</v>
      </c>
      <c r="K480" s="310">
        <v>100276.67</v>
      </c>
      <c r="L480" s="310">
        <v>101680.78</v>
      </c>
      <c r="M480" s="310">
        <v>100000</v>
      </c>
      <c r="N480" s="306">
        <v>4.2500000000000003E-2</v>
      </c>
      <c r="O480" s="306">
        <v>3.3864175659394668E-3</v>
      </c>
      <c r="P480" s="307">
        <v>0.1</v>
      </c>
      <c r="Q480" s="306">
        <v>0.43660724202018464</v>
      </c>
      <c r="R480" s="308"/>
      <c r="T480" s="360"/>
    </row>
    <row r="481" spans="1:20" s="300" customFormat="1">
      <c r="A481" s="298"/>
      <c r="B481" s="331" t="s">
        <v>210</v>
      </c>
      <c r="C481" s="350" t="s">
        <v>384</v>
      </c>
      <c r="D481" s="349"/>
      <c r="E481" s="302" t="s">
        <v>207</v>
      </c>
      <c r="F481" s="302" t="s">
        <v>208</v>
      </c>
      <c r="G481" s="303" t="s">
        <v>1163</v>
      </c>
      <c r="H481" s="303">
        <v>46829</v>
      </c>
      <c r="I481" s="309" t="s">
        <v>1192</v>
      </c>
      <c r="J481" s="310">
        <v>143036.53</v>
      </c>
      <c r="K481" s="310">
        <v>141768.20000000001</v>
      </c>
      <c r="L481" s="310">
        <v>143036.53</v>
      </c>
      <c r="M481" s="310">
        <v>140000</v>
      </c>
      <c r="N481" s="306">
        <v>5.5E-2</v>
      </c>
      <c r="O481" s="306">
        <v>4.7637460861632598E-3</v>
      </c>
      <c r="P481" s="307">
        <v>0.1</v>
      </c>
      <c r="Q481" s="306">
        <v>0.40911671305933672</v>
      </c>
      <c r="R481" s="308"/>
      <c r="T481" s="360"/>
    </row>
    <row r="482" spans="1:20" s="300" customFormat="1">
      <c r="A482" s="298"/>
      <c r="B482" s="331" t="s">
        <v>1140</v>
      </c>
      <c r="C482" s="350" t="s">
        <v>384</v>
      </c>
      <c r="D482" s="349"/>
      <c r="E482" s="302" t="s">
        <v>207</v>
      </c>
      <c r="F482" s="302" t="s">
        <v>208</v>
      </c>
      <c r="G482" s="303" t="s">
        <v>1164</v>
      </c>
      <c r="H482" s="303">
        <v>45831</v>
      </c>
      <c r="I482" s="309" t="s">
        <v>1192</v>
      </c>
      <c r="J482" s="310">
        <v>27200.3</v>
      </c>
      <c r="K482" s="310">
        <v>27760.02</v>
      </c>
      <c r="L482" s="310">
        <v>27200.3</v>
      </c>
      <c r="M482" s="310">
        <v>25000</v>
      </c>
      <c r="N482" s="306">
        <v>7.0000000000000007E-2</v>
      </c>
      <c r="O482" s="306">
        <v>9.0588972388708341E-4</v>
      </c>
      <c r="P482" s="307">
        <v>0.1</v>
      </c>
      <c r="Q482" s="306">
        <v>0.4100851884447721</v>
      </c>
      <c r="R482" s="308"/>
      <c r="T482" s="360"/>
    </row>
    <row r="483" spans="1:20" s="300" customFormat="1">
      <c r="A483" s="298"/>
      <c r="B483" s="331" t="s">
        <v>1140</v>
      </c>
      <c r="C483" s="350" t="s">
        <v>384</v>
      </c>
      <c r="D483" s="349"/>
      <c r="E483" s="302" t="s">
        <v>207</v>
      </c>
      <c r="F483" s="302" t="s">
        <v>208</v>
      </c>
      <c r="G483" s="303" t="s">
        <v>1164</v>
      </c>
      <c r="H483" s="303">
        <v>45831</v>
      </c>
      <c r="I483" s="309" t="s">
        <v>1192</v>
      </c>
      <c r="J483" s="310">
        <v>27200.3</v>
      </c>
      <c r="K483" s="310">
        <v>27760.02</v>
      </c>
      <c r="L483" s="310">
        <v>27200.3</v>
      </c>
      <c r="M483" s="310">
        <v>25000</v>
      </c>
      <c r="N483" s="306">
        <v>7.0000000000000007E-2</v>
      </c>
      <c r="O483" s="306">
        <v>9.0588972388708341E-4</v>
      </c>
      <c r="P483" s="307">
        <v>0.1</v>
      </c>
      <c r="Q483" s="306">
        <v>0.41105366383020747</v>
      </c>
      <c r="R483" s="308"/>
      <c r="T483" s="360"/>
    </row>
    <row r="484" spans="1:20" s="300" customFormat="1">
      <c r="A484" s="298"/>
      <c r="B484" s="331" t="s">
        <v>1140</v>
      </c>
      <c r="C484" s="350" t="s">
        <v>384</v>
      </c>
      <c r="D484" s="349"/>
      <c r="E484" s="302" t="s">
        <v>207</v>
      </c>
      <c r="F484" s="302" t="s">
        <v>208</v>
      </c>
      <c r="G484" s="303" t="s">
        <v>1164</v>
      </c>
      <c r="H484" s="303">
        <v>45831</v>
      </c>
      <c r="I484" s="309" t="s">
        <v>1192</v>
      </c>
      <c r="J484" s="310">
        <v>27200.3</v>
      </c>
      <c r="K484" s="310">
        <v>27760.02</v>
      </c>
      <c r="L484" s="310">
        <v>27200.3</v>
      </c>
      <c r="M484" s="310">
        <v>25000</v>
      </c>
      <c r="N484" s="306">
        <v>7.0000000000000007E-2</v>
      </c>
      <c r="O484" s="306">
        <v>9.0588972388708341E-4</v>
      </c>
      <c r="P484" s="307">
        <v>0.1</v>
      </c>
      <c r="Q484" s="306">
        <v>0.41202213921564285</v>
      </c>
      <c r="R484" s="308"/>
      <c r="T484" s="360"/>
    </row>
    <row r="485" spans="1:20" s="300" customFormat="1">
      <c r="A485" s="298"/>
      <c r="B485" s="331" t="s">
        <v>1140</v>
      </c>
      <c r="C485" s="350" t="s">
        <v>384</v>
      </c>
      <c r="D485" s="349"/>
      <c r="E485" s="302" t="s">
        <v>207</v>
      </c>
      <c r="F485" s="302" t="s">
        <v>208</v>
      </c>
      <c r="G485" s="303" t="s">
        <v>1164</v>
      </c>
      <c r="H485" s="303">
        <v>45831</v>
      </c>
      <c r="I485" s="309" t="s">
        <v>1192</v>
      </c>
      <c r="J485" s="310">
        <v>27200.3</v>
      </c>
      <c r="K485" s="310">
        <v>27760.02</v>
      </c>
      <c r="L485" s="310">
        <v>27200.3</v>
      </c>
      <c r="M485" s="310">
        <v>25000</v>
      </c>
      <c r="N485" s="306">
        <v>7.0000000000000007E-2</v>
      </c>
      <c r="O485" s="306">
        <v>9.0588972388708341E-4</v>
      </c>
      <c r="P485" s="307">
        <v>0.1</v>
      </c>
      <c r="Q485" s="306">
        <v>0.41299061460107822</v>
      </c>
      <c r="R485" s="308"/>
      <c r="T485" s="360"/>
    </row>
    <row r="486" spans="1:20" s="300" customFormat="1">
      <c r="A486" s="298"/>
      <c r="B486" s="331" t="s">
        <v>1140</v>
      </c>
      <c r="C486" s="350" t="s">
        <v>384</v>
      </c>
      <c r="D486" s="349"/>
      <c r="E486" s="302" t="s">
        <v>207</v>
      </c>
      <c r="F486" s="302" t="s">
        <v>208</v>
      </c>
      <c r="G486" s="303" t="s">
        <v>1150</v>
      </c>
      <c r="H486" s="303">
        <v>44944</v>
      </c>
      <c r="I486" s="309" t="s">
        <v>1192</v>
      </c>
      <c r="J486" s="310">
        <v>25218.7</v>
      </c>
      <c r="K486" s="310">
        <v>25059.31</v>
      </c>
      <c r="L486" s="310">
        <v>25218.7</v>
      </c>
      <c r="M486" s="310">
        <v>25000</v>
      </c>
      <c r="N486" s="306">
        <v>3.5000000000000003E-2</v>
      </c>
      <c r="O486" s="306">
        <v>8.3989372101745904E-4</v>
      </c>
      <c r="P486" s="307">
        <v>0.1</v>
      </c>
      <c r="Q486" s="306">
        <v>0.41388853448441332</v>
      </c>
      <c r="R486" s="308"/>
      <c r="T486" s="360"/>
    </row>
    <row r="487" spans="1:20" s="300" customFormat="1">
      <c r="A487" s="298"/>
      <c r="B487" s="331" t="s">
        <v>1140</v>
      </c>
      <c r="C487" s="350" t="s">
        <v>384</v>
      </c>
      <c r="D487" s="349"/>
      <c r="E487" s="302" t="s">
        <v>207</v>
      </c>
      <c r="F487" s="302" t="s">
        <v>208</v>
      </c>
      <c r="G487" s="303" t="s">
        <v>1150</v>
      </c>
      <c r="H487" s="303">
        <v>44944</v>
      </c>
      <c r="I487" s="309" t="s">
        <v>1192</v>
      </c>
      <c r="J487" s="310">
        <v>25218.7</v>
      </c>
      <c r="K487" s="310">
        <v>25059.31</v>
      </c>
      <c r="L487" s="310">
        <v>25218.7</v>
      </c>
      <c r="M487" s="310">
        <v>25000</v>
      </c>
      <c r="N487" s="306">
        <v>3.5000000000000003E-2</v>
      </c>
      <c r="O487" s="306">
        <v>8.3989372101745904E-4</v>
      </c>
      <c r="P487" s="307">
        <v>0.1</v>
      </c>
      <c r="Q487" s="306">
        <v>0.41478645436774841</v>
      </c>
      <c r="R487" s="308"/>
      <c r="T487" s="360"/>
    </row>
    <row r="488" spans="1:20" s="300" customFormat="1">
      <c r="A488" s="298"/>
      <c r="B488" s="331" t="s">
        <v>1140</v>
      </c>
      <c r="C488" s="350" t="s">
        <v>384</v>
      </c>
      <c r="D488" s="349"/>
      <c r="E488" s="302" t="s">
        <v>207</v>
      </c>
      <c r="F488" s="302" t="s">
        <v>208</v>
      </c>
      <c r="G488" s="303" t="s">
        <v>1150</v>
      </c>
      <c r="H488" s="303">
        <v>44944</v>
      </c>
      <c r="I488" s="309" t="s">
        <v>1192</v>
      </c>
      <c r="J488" s="310">
        <v>25218.7</v>
      </c>
      <c r="K488" s="310">
        <v>25059.31</v>
      </c>
      <c r="L488" s="310">
        <v>25218.7</v>
      </c>
      <c r="M488" s="310">
        <v>25000</v>
      </c>
      <c r="N488" s="306">
        <v>3.5000000000000003E-2</v>
      </c>
      <c r="O488" s="306">
        <v>8.3989372101745904E-4</v>
      </c>
      <c r="P488" s="307">
        <v>0.1</v>
      </c>
      <c r="Q488" s="306">
        <v>0.41568437425108351</v>
      </c>
      <c r="R488" s="308"/>
      <c r="T488" s="360"/>
    </row>
    <row r="489" spans="1:20" s="300" customFormat="1">
      <c r="A489" s="298"/>
      <c r="B489" s="331" t="s">
        <v>1140</v>
      </c>
      <c r="C489" s="350" t="s">
        <v>384</v>
      </c>
      <c r="D489" s="349"/>
      <c r="E489" s="302" t="s">
        <v>207</v>
      </c>
      <c r="F489" s="302" t="s">
        <v>208</v>
      </c>
      <c r="G489" s="303" t="s">
        <v>1150</v>
      </c>
      <c r="H489" s="303">
        <v>44944</v>
      </c>
      <c r="I489" s="309" t="s">
        <v>1192</v>
      </c>
      <c r="J489" s="310">
        <v>25218.7</v>
      </c>
      <c r="K489" s="310">
        <v>25059.31</v>
      </c>
      <c r="L489" s="310">
        <v>25218.7</v>
      </c>
      <c r="M489" s="310">
        <v>25000</v>
      </c>
      <c r="N489" s="306">
        <v>3.5000000000000003E-2</v>
      </c>
      <c r="O489" s="306">
        <v>8.3989372101745904E-4</v>
      </c>
      <c r="P489" s="307">
        <v>0.1</v>
      </c>
      <c r="Q489" s="306">
        <v>0.41658229413441861</v>
      </c>
      <c r="R489" s="308"/>
      <c r="T489" s="360"/>
    </row>
    <row r="490" spans="1:20" s="300" customFormat="1">
      <c r="A490" s="298"/>
      <c r="B490" s="331" t="s">
        <v>1140</v>
      </c>
      <c r="C490" s="350" t="s">
        <v>384</v>
      </c>
      <c r="D490" s="349"/>
      <c r="E490" s="302" t="s">
        <v>207</v>
      </c>
      <c r="F490" s="302" t="s">
        <v>208</v>
      </c>
      <c r="G490" s="303" t="s">
        <v>1150</v>
      </c>
      <c r="H490" s="303">
        <v>44944</v>
      </c>
      <c r="I490" s="309" t="s">
        <v>1192</v>
      </c>
      <c r="J490" s="310">
        <v>25218.7</v>
      </c>
      <c r="K490" s="310">
        <v>25059.31</v>
      </c>
      <c r="L490" s="310">
        <v>25218.7</v>
      </c>
      <c r="M490" s="310">
        <v>25000</v>
      </c>
      <c r="N490" s="306">
        <v>3.5000000000000003E-2</v>
      </c>
      <c r="O490" s="306">
        <v>8.3989372101745904E-4</v>
      </c>
      <c r="P490" s="307">
        <v>0.1</v>
      </c>
      <c r="Q490" s="306">
        <v>0.4174802140177537</v>
      </c>
      <c r="R490" s="308"/>
      <c r="T490" s="360"/>
    </row>
    <row r="491" spans="1:20" s="300" customFormat="1">
      <c r="A491" s="298"/>
      <c r="B491" s="331" t="s">
        <v>1140</v>
      </c>
      <c r="C491" s="350" t="s">
        <v>384</v>
      </c>
      <c r="D491" s="349"/>
      <c r="E491" s="302" t="s">
        <v>207</v>
      </c>
      <c r="F491" s="302" t="s">
        <v>208</v>
      </c>
      <c r="G491" s="303" t="s">
        <v>1150</v>
      </c>
      <c r="H491" s="303">
        <v>44944</v>
      </c>
      <c r="I491" s="309" t="s">
        <v>1192</v>
      </c>
      <c r="J491" s="310">
        <v>25218.7</v>
      </c>
      <c r="K491" s="310">
        <v>25059.31</v>
      </c>
      <c r="L491" s="310">
        <v>25218.7</v>
      </c>
      <c r="M491" s="310">
        <v>25000</v>
      </c>
      <c r="N491" s="306">
        <v>3.5000000000000003E-2</v>
      </c>
      <c r="O491" s="306">
        <v>8.3989372101745904E-4</v>
      </c>
      <c r="P491" s="307">
        <v>0.1</v>
      </c>
      <c r="Q491" s="306">
        <v>0.4183781339010888</v>
      </c>
      <c r="R491" s="308"/>
      <c r="T491" s="360"/>
    </row>
    <row r="492" spans="1:20" s="300" customFormat="1">
      <c r="A492" s="298"/>
      <c r="B492" s="331" t="s">
        <v>1140</v>
      </c>
      <c r="C492" s="350" t="s">
        <v>384</v>
      </c>
      <c r="D492" s="349"/>
      <c r="E492" s="302" t="s">
        <v>207</v>
      </c>
      <c r="F492" s="302" t="s">
        <v>208</v>
      </c>
      <c r="G492" s="303" t="s">
        <v>1150</v>
      </c>
      <c r="H492" s="303">
        <v>44944</v>
      </c>
      <c r="I492" s="309" t="s">
        <v>1192</v>
      </c>
      <c r="J492" s="310">
        <v>25218.7</v>
      </c>
      <c r="K492" s="310">
        <v>25059.31</v>
      </c>
      <c r="L492" s="310">
        <v>25218.7</v>
      </c>
      <c r="M492" s="310">
        <v>25000</v>
      </c>
      <c r="N492" s="306">
        <v>3.5000000000000003E-2</v>
      </c>
      <c r="O492" s="306">
        <v>8.3989372101745904E-4</v>
      </c>
      <c r="P492" s="307">
        <v>0.1</v>
      </c>
      <c r="Q492" s="306">
        <v>0.4192760537844239</v>
      </c>
      <c r="R492" s="308"/>
      <c r="T492" s="360"/>
    </row>
    <row r="493" spans="1:20" s="300" customFormat="1">
      <c r="A493" s="298"/>
      <c r="B493" s="331" t="s">
        <v>1140</v>
      </c>
      <c r="C493" s="350" t="s">
        <v>384</v>
      </c>
      <c r="D493" s="349"/>
      <c r="E493" s="302" t="s">
        <v>207</v>
      </c>
      <c r="F493" s="302" t="s">
        <v>208</v>
      </c>
      <c r="G493" s="303" t="s">
        <v>1150</v>
      </c>
      <c r="H493" s="303">
        <v>44944</v>
      </c>
      <c r="I493" s="309" t="s">
        <v>1192</v>
      </c>
      <c r="J493" s="310">
        <v>25218.7</v>
      </c>
      <c r="K493" s="310">
        <v>25059.31</v>
      </c>
      <c r="L493" s="310">
        <v>25218.7</v>
      </c>
      <c r="M493" s="310">
        <v>25000</v>
      </c>
      <c r="N493" s="306">
        <v>3.5000000000000003E-2</v>
      </c>
      <c r="O493" s="306">
        <v>8.3989372101745904E-4</v>
      </c>
      <c r="P493" s="307">
        <v>0.1</v>
      </c>
      <c r="Q493" s="306">
        <v>0.42017397366775899</v>
      </c>
      <c r="R493" s="308"/>
      <c r="T493" s="360"/>
    </row>
    <row r="494" spans="1:20" s="300" customFormat="1">
      <c r="A494" s="298"/>
      <c r="B494" s="331" t="s">
        <v>1140</v>
      </c>
      <c r="C494" s="350" t="s">
        <v>384</v>
      </c>
      <c r="D494" s="349"/>
      <c r="E494" s="302" t="s">
        <v>207</v>
      </c>
      <c r="F494" s="302" t="s">
        <v>208</v>
      </c>
      <c r="G494" s="303" t="s">
        <v>1150</v>
      </c>
      <c r="H494" s="303">
        <v>44944</v>
      </c>
      <c r="I494" s="309" t="s">
        <v>1192</v>
      </c>
      <c r="J494" s="310">
        <v>25218.7</v>
      </c>
      <c r="K494" s="310">
        <v>25059.31</v>
      </c>
      <c r="L494" s="310">
        <v>25218.7</v>
      </c>
      <c r="M494" s="310">
        <v>25000</v>
      </c>
      <c r="N494" s="306">
        <v>3.5000000000000003E-2</v>
      </c>
      <c r="O494" s="306">
        <v>8.3989372101745904E-4</v>
      </c>
      <c r="P494" s="307">
        <v>0.1</v>
      </c>
      <c r="Q494" s="306">
        <v>0.42107189355109409</v>
      </c>
      <c r="R494" s="308"/>
      <c r="T494" s="360"/>
    </row>
    <row r="495" spans="1:20" s="300" customFormat="1">
      <c r="A495" s="298"/>
      <c r="B495" s="331" t="s">
        <v>1140</v>
      </c>
      <c r="C495" s="350" t="s">
        <v>384</v>
      </c>
      <c r="D495" s="349"/>
      <c r="E495" s="302" t="s">
        <v>207</v>
      </c>
      <c r="F495" s="302" t="s">
        <v>208</v>
      </c>
      <c r="G495" s="303" t="s">
        <v>1150</v>
      </c>
      <c r="H495" s="303">
        <v>44944</v>
      </c>
      <c r="I495" s="309" t="s">
        <v>1192</v>
      </c>
      <c r="J495" s="310">
        <v>25218.7</v>
      </c>
      <c r="K495" s="310">
        <v>25059.31</v>
      </c>
      <c r="L495" s="310">
        <v>25218.7</v>
      </c>
      <c r="M495" s="310">
        <v>25000</v>
      </c>
      <c r="N495" s="306">
        <v>3.5000000000000003E-2</v>
      </c>
      <c r="O495" s="306">
        <v>8.3989372101745904E-4</v>
      </c>
      <c r="P495" s="307">
        <v>0.1</v>
      </c>
      <c r="Q495" s="306">
        <v>0.42196981343442919</v>
      </c>
      <c r="R495" s="308"/>
      <c r="T495" s="360"/>
    </row>
    <row r="496" spans="1:20" s="300" customFormat="1">
      <c r="A496" s="298"/>
      <c r="B496" s="331" t="s">
        <v>1140</v>
      </c>
      <c r="C496" s="350" t="s">
        <v>384</v>
      </c>
      <c r="D496" s="349"/>
      <c r="E496" s="302" t="s">
        <v>207</v>
      </c>
      <c r="F496" s="302" t="s">
        <v>208</v>
      </c>
      <c r="G496" s="303" t="s">
        <v>1150</v>
      </c>
      <c r="H496" s="303">
        <v>44944</v>
      </c>
      <c r="I496" s="309" t="s">
        <v>1192</v>
      </c>
      <c r="J496" s="310">
        <v>25218.7</v>
      </c>
      <c r="K496" s="310">
        <v>25059.31</v>
      </c>
      <c r="L496" s="310">
        <v>25218.7</v>
      </c>
      <c r="M496" s="310">
        <v>25000</v>
      </c>
      <c r="N496" s="306">
        <v>3.5000000000000003E-2</v>
      </c>
      <c r="O496" s="306">
        <v>8.3989372101745904E-4</v>
      </c>
      <c r="P496" s="307">
        <v>0.1</v>
      </c>
      <c r="Q496" s="306">
        <v>0.42286773331776428</v>
      </c>
      <c r="R496" s="308"/>
      <c r="T496" s="360"/>
    </row>
    <row r="497" spans="1:20" s="300" customFormat="1">
      <c r="A497" s="298"/>
      <c r="B497" s="331" t="s">
        <v>1140</v>
      </c>
      <c r="C497" s="350" t="s">
        <v>383</v>
      </c>
      <c r="D497" s="349"/>
      <c r="E497" s="302" t="s">
        <v>207</v>
      </c>
      <c r="F497" s="302" t="s">
        <v>208</v>
      </c>
      <c r="G497" s="303" t="s">
        <v>1162</v>
      </c>
      <c r="H497" s="303">
        <v>44648</v>
      </c>
      <c r="I497" s="309" t="s">
        <v>1192</v>
      </c>
      <c r="J497" s="310">
        <v>101158.85</v>
      </c>
      <c r="K497" s="310">
        <v>100644.14</v>
      </c>
      <c r="L497" s="310">
        <v>101158.85</v>
      </c>
      <c r="M497" s="310">
        <v>100000</v>
      </c>
      <c r="N497" s="306">
        <v>3.7999999999999999E-2</v>
      </c>
      <c r="O497" s="306">
        <v>3.369034999438789E-3</v>
      </c>
      <c r="P497" s="307">
        <v>0.1</v>
      </c>
      <c r="Q497" s="306">
        <v>0.42646952654224901</v>
      </c>
      <c r="R497" s="308"/>
      <c r="T497" s="360"/>
    </row>
    <row r="498" spans="1:20" s="300" customFormat="1">
      <c r="A498" s="298"/>
      <c r="B498" s="331" t="s">
        <v>1140</v>
      </c>
      <c r="C498" s="350" t="s">
        <v>383</v>
      </c>
      <c r="D498" s="349"/>
      <c r="E498" s="302" t="s">
        <v>207</v>
      </c>
      <c r="F498" s="302" t="s">
        <v>208</v>
      </c>
      <c r="G498" s="303" t="s">
        <v>1162</v>
      </c>
      <c r="H498" s="303">
        <v>44648</v>
      </c>
      <c r="I498" s="309" t="s">
        <v>1192</v>
      </c>
      <c r="J498" s="310">
        <v>101158.85</v>
      </c>
      <c r="K498" s="310">
        <v>100644.14</v>
      </c>
      <c r="L498" s="310">
        <v>101158.85</v>
      </c>
      <c r="M498" s="310">
        <v>100000</v>
      </c>
      <c r="N498" s="306">
        <v>3.7999999999999999E-2</v>
      </c>
      <c r="O498" s="306">
        <v>3.369034999438789E-3</v>
      </c>
      <c r="P498" s="307">
        <v>0.1</v>
      </c>
      <c r="Q498" s="306">
        <v>0.43007131976673374</v>
      </c>
      <c r="R498" s="308"/>
      <c r="T498" s="360"/>
    </row>
    <row r="499" spans="1:20" s="300" customFormat="1">
      <c r="A499" s="298"/>
      <c r="B499" s="331" t="s">
        <v>1140</v>
      </c>
      <c r="C499" s="350" t="s">
        <v>383</v>
      </c>
      <c r="D499" s="349"/>
      <c r="E499" s="302" t="s">
        <v>207</v>
      </c>
      <c r="F499" s="302" t="s">
        <v>208</v>
      </c>
      <c r="G499" s="303" t="s">
        <v>1162</v>
      </c>
      <c r="H499" s="303">
        <v>44648</v>
      </c>
      <c r="I499" s="309" t="s">
        <v>1192</v>
      </c>
      <c r="J499" s="310">
        <v>101158.85</v>
      </c>
      <c r="K499" s="310">
        <v>100644.14</v>
      </c>
      <c r="L499" s="310">
        <v>101158.85</v>
      </c>
      <c r="M499" s="310">
        <v>100000</v>
      </c>
      <c r="N499" s="306">
        <v>3.7999999999999999E-2</v>
      </c>
      <c r="O499" s="306">
        <v>3.369034999438789E-3</v>
      </c>
      <c r="P499" s="307">
        <v>0.1</v>
      </c>
      <c r="Q499" s="306">
        <v>0.43367311299121847</v>
      </c>
      <c r="R499" s="308"/>
      <c r="T499" s="360"/>
    </row>
    <row r="500" spans="1:20" s="300" customFormat="1">
      <c r="A500" s="298"/>
      <c r="B500" s="331" t="s">
        <v>1140</v>
      </c>
      <c r="C500" s="350" t="s">
        <v>383</v>
      </c>
      <c r="D500" s="349"/>
      <c r="E500" s="302" t="s">
        <v>207</v>
      </c>
      <c r="F500" s="302" t="s">
        <v>208</v>
      </c>
      <c r="G500" s="303" t="s">
        <v>1162</v>
      </c>
      <c r="H500" s="303">
        <v>44648</v>
      </c>
      <c r="I500" s="309" t="s">
        <v>1192</v>
      </c>
      <c r="J500" s="310">
        <v>101158.85</v>
      </c>
      <c r="K500" s="310">
        <v>100644.14</v>
      </c>
      <c r="L500" s="310">
        <v>101158.85</v>
      </c>
      <c r="M500" s="310">
        <v>100000</v>
      </c>
      <c r="N500" s="306">
        <v>3.7999999999999999E-2</v>
      </c>
      <c r="O500" s="306">
        <v>3.369034999438789E-3</v>
      </c>
      <c r="P500" s="307">
        <v>0.1</v>
      </c>
      <c r="Q500" s="306">
        <v>0.4372749062157032</v>
      </c>
      <c r="R500" s="308"/>
      <c r="T500" s="360"/>
    </row>
    <row r="501" spans="1:20" s="300" customFormat="1">
      <c r="A501" s="298"/>
      <c r="B501" s="331" t="s">
        <v>1140</v>
      </c>
      <c r="C501" s="350" t="s">
        <v>383</v>
      </c>
      <c r="D501" s="349"/>
      <c r="E501" s="302" t="s">
        <v>207</v>
      </c>
      <c r="F501" s="302" t="s">
        <v>208</v>
      </c>
      <c r="G501" s="303" t="s">
        <v>1162</v>
      </c>
      <c r="H501" s="303">
        <v>44648</v>
      </c>
      <c r="I501" s="309" t="s">
        <v>1192</v>
      </c>
      <c r="J501" s="310">
        <v>101158.85</v>
      </c>
      <c r="K501" s="310">
        <v>100644.14</v>
      </c>
      <c r="L501" s="310">
        <v>101158.85</v>
      </c>
      <c r="M501" s="310">
        <v>100000</v>
      </c>
      <c r="N501" s="306">
        <v>3.7999999999999999E-2</v>
      </c>
      <c r="O501" s="306">
        <v>3.369034999438789E-3</v>
      </c>
      <c r="P501" s="307">
        <v>0.1</v>
      </c>
      <c r="Q501" s="306">
        <v>0.44087669944018792</v>
      </c>
      <c r="R501" s="308"/>
      <c r="T501" s="360"/>
    </row>
    <row r="502" spans="1:20" s="300" customFormat="1">
      <c r="A502" s="298"/>
      <c r="B502" s="331" t="s">
        <v>1140</v>
      </c>
      <c r="C502" s="350" t="s">
        <v>383</v>
      </c>
      <c r="D502" s="349"/>
      <c r="E502" s="302" t="s">
        <v>207</v>
      </c>
      <c r="F502" s="302" t="s">
        <v>208</v>
      </c>
      <c r="G502" s="303" t="s">
        <v>1165</v>
      </c>
      <c r="H502" s="303">
        <v>45558</v>
      </c>
      <c r="I502" s="309" t="s">
        <v>1192</v>
      </c>
      <c r="J502" s="310">
        <v>100878.25</v>
      </c>
      <c r="K502" s="310">
        <v>100000</v>
      </c>
      <c r="L502" s="310">
        <v>100878.25</v>
      </c>
      <c r="M502" s="310">
        <v>100000</v>
      </c>
      <c r="N502" s="306">
        <v>3.2500000000000001E-2</v>
      </c>
      <c r="O502" s="306">
        <v>3.3596897842565034E-3</v>
      </c>
      <c r="P502" s="307">
        <v>0.1</v>
      </c>
      <c r="Q502" s="306">
        <v>0.4444685018118823</v>
      </c>
      <c r="R502" s="308"/>
      <c r="T502" s="360"/>
    </row>
    <row r="503" spans="1:20" s="300" customFormat="1">
      <c r="A503" s="298"/>
      <c r="B503" s="331" t="s">
        <v>1140</v>
      </c>
      <c r="C503" s="350" t="s">
        <v>383</v>
      </c>
      <c r="D503" s="349"/>
      <c r="E503" s="302" t="s">
        <v>207</v>
      </c>
      <c r="F503" s="302" t="s">
        <v>208</v>
      </c>
      <c r="G503" s="303" t="s">
        <v>1165</v>
      </c>
      <c r="H503" s="303">
        <v>45558</v>
      </c>
      <c r="I503" s="309" t="s">
        <v>1192</v>
      </c>
      <c r="J503" s="310">
        <v>100878.25</v>
      </c>
      <c r="K503" s="310">
        <v>100000</v>
      </c>
      <c r="L503" s="310">
        <v>100878.25</v>
      </c>
      <c r="M503" s="310">
        <v>100000</v>
      </c>
      <c r="N503" s="306">
        <v>3.2500000000000001E-2</v>
      </c>
      <c r="O503" s="306">
        <v>3.3596897842565034E-3</v>
      </c>
      <c r="P503" s="307">
        <v>0.1</v>
      </c>
      <c r="Q503" s="306">
        <v>0.44806030418357667</v>
      </c>
      <c r="R503" s="308"/>
      <c r="T503" s="360"/>
    </row>
    <row r="504" spans="1:20" s="300" customFormat="1">
      <c r="A504" s="298"/>
      <c r="B504" s="331" t="s">
        <v>1140</v>
      </c>
      <c r="C504" s="350" t="s">
        <v>383</v>
      </c>
      <c r="D504" s="349"/>
      <c r="E504" s="302" t="s">
        <v>207</v>
      </c>
      <c r="F504" s="302" t="s">
        <v>208</v>
      </c>
      <c r="G504" s="303" t="s">
        <v>1165</v>
      </c>
      <c r="H504" s="303">
        <v>45558</v>
      </c>
      <c r="I504" s="309" t="s">
        <v>1192</v>
      </c>
      <c r="J504" s="310">
        <v>50439.12</v>
      </c>
      <c r="K504" s="310">
        <v>50000</v>
      </c>
      <c r="L504" s="310">
        <v>50439.12</v>
      </c>
      <c r="M504" s="310">
        <v>50000</v>
      </c>
      <c r="N504" s="306">
        <v>3.2500000000000001E-2</v>
      </c>
      <c r="O504" s="306">
        <v>1.6798447256062422E-3</v>
      </c>
      <c r="P504" s="307">
        <v>0.1</v>
      </c>
      <c r="Q504" s="306">
        <v>0.44985620519139724</v>
      </c>
      <c r="R504" s="308"/>
      <c r="T504" s="360"/>
    </row>
    <row r="505" spans="1:20" s="300" customFormat="1">
      <c r="A505" s="298"/>
      <c r="B505" s="331" t="s">
        <v>1140</v>
      </c>
      <c r="C505" s="350" t="s">
        <v>383</v>
      </c>
      <c r="D505" s="349"/>
      <c r="E505" s="302" t="s">
        <v>207</v>
      </c>
      <c r="F505" s="302" t="s">
        <v>208</v>
      </c>
      <c r="G505" s="303" t="s">
        <v>1165</v>
      </c>
      <c r="H505" s="303">
        <v>45558</v>
      </c>
      <c r="I505" s="309" t="s">
        <v>1192</v>
      </c>
      <c r="J505" s="310">
        <v>50439.12</v>
      </c>
      <c r="K505" s="310">
        <v>50000</v>
      </c>
      <c r="L505" s="310">
        <v>50439.12</v>
      </c>
      <c r="M505" s="310">
        <v>50000</v>
      </c>
      <c r="N505" s="306">
        <v>3.2500000000000001E-2</v>
      </c>
      <c r="O505" s="306">
        <v>1.6798447256062422E-3</v>
      </c>
      <c r="P505" s="307">
        <v>0.1</v>
      </c>
      <c r="Q505" s="306">
        <v>0.45165210619921781</v>
      </c>
      <c r="R505" s="308"/>
      <c r="T505" s="360"/>
    </row>
    <row r="506" spans="1:20" s="300" customFormat="1">
      <c r="A506" s="298"/>
      <c r="B506" s="331" t="s">
        <v>1140</v>
      </c>
      <c r="C506" s="350" t="s">
        <v>383</v>
      </c>
      <c r="D506" s="349"/>
      <c r="E506" s="302" t="s">
        <v>207</v>
      </c>
      <c r="F506" s="302" t="s">
        <v>208</v>
      </c>
      <c r="G506" s="303" t="s">
        <v>1165</v>
      </c>
      <c r="H506" s="303">
        <v>45558</v>
      </c>
      <c r="I506" s="309" t="s">
        <v>1192</v>
      </c>
      <c r="J506" s="310">
        <v>50439.12</v>
      </c>
      <c r="K506" s="310">
        <v>50000</v>
      </c>
      <c r="L506" s="310">
        <v>50439.12</v>
      </c>
      <c r="M506" s="310">
        <v>50000</v>
      </c>
      <c r="N506" s="306">
        <v>3.2500000000000001E-2</v>
      </c>
      <c r="O506" s="306">
        <v>1.6798447256062422E-3</v>
      </c>
      <c r="P506" s="307">
        <v>0.1</v>
      </c>
      <c r="Q506" s="306">
        <v>0.45344800720703837</v>
      </c>
      <c r="R506" s="308"/>
      <c r="T506" s="360"/>
    </row>
    <row r="507" spans="1:20" s="300" customFormat="1">
      <c r="A507" s="298"/>
      <c r="B507" s="331" t="s">
        <v>1140</v>
      </c>
      <c r="C507" s="350" t="s">
        <v>383</v>
      </c>
      <c r="D507" s="349"/>
      <c r="E507" s="302" t="s">
        <v>207</v>
      </c>
      <c r="F507" s="302" t="s">
        <v>208</v>
      </c>
      <c r="G507" s="303" t="s">
        <v>1165</v>
      </c>
      <c r="H507" s="303">
        <v>45558</v>
      </c>
      <c r="I507" s="309" t="s">
        <v>1192</v>
      </c>
      <c r="J507" s="310">
        <v>50439.12</v>
      </c>
      <c r="K507" s="310">
        <v>50000</v>
      </c>
      <c r="L507" s="310">
        <v>50439.12</v>
      </c>
      <c r="M507" s="310">
        <v>50000</v>
      </c>
      <c r="N507" s="306">
        <v>3.2500000000000001E-2</v>
      </c>
      <c r="O507" s="306">
        <v>1.6798447256062422E-3</v>
      </c>
      <c r="P507" s="307">
        <v>0.1</v>
      </c>
      <c r="Q507" s="306">
        <v>0.45524390821485894</v>
      </c>
      <c r="R507" s="308"/>
      <c r="T507" s="360"/>
    </row>
    <row r="508" spans="1:20" s="300" customFormat="1">
      <c r="A508" s="298"/>
      <c r="B508" s="331" t="s">
        <v>1140</v>
      </c>
      <c r="C508" s="350" t="s">
        <v>383</v>
      </c>
      <c r="D508" s="349"/>
      <c r="E508" s="302" t="s">
        <v>207</v>
      </c>
      <c r="F508" s="302" t="s">
        <v>208</v>
      </c>
      <c r="G508" s="303" t="s">
        <v>1148</v>
      </c>
      <c r="H508" s="303">
        <v>44585</v>
      </c>
      <c r="I508" s="309" t="s">
        <v>1192</v>
      </c>
      <c r="J508" s="310">
        <v>101974.17</v>
      </c>
      <c r="K508" s="310">
        <v>101512.37</v>
      </c>
      <c r="L508" s="310">
        <v>101974.17</v>
      </c>
      <c r="M508" s="310">
        <v>100000</v>
      </c>
      <c r="N508" s="306">
        <v>4.3499999999999997E-2</v>
      </c>
      <c r="O508" s="306">
        <v>3.3961887444224699E-3</v>
      </c>
      <c r="P508" s="307">
        <v>0.1</v>
      </c>
      <c r="Q508" s="306">
        <v>0.45887473116884125</v>
      </c>
      <c r="R508" s="308"/>
      <c r="T508" s="360"/>
    </row>
    <row r="509" spans="1:20" s="300" customFormat="1">
      <c r="A509" s="298"/>
      <c r="B509" s="331" t="s">
        <v>1140</v>
      </c>
      <c r="C509" s="350" t="s">
        <v>383</v>
      </c>
      <c r="D509" s="349"/>
      <c r="E509" s="302" t="s">
        <v>207</v>
      </c>
      <c r="F509" s="302" t="s">
        <v>208</v>
      </c>
      <c r="G509" s="303" t="s">
        <v>1148</v>
      </c>
      <c r="H509" s="303">
        <v>44585</v>
      </c>
      <c r="I509" s="309" t="s">
        <v>1192</v>
      </c>
      <c r="J509" s="310">
        <v>101974.17</v>
      </c>
      <c r="K509" s="310">
        <v>101512.37</v>
      </c>
      <c r="L509" s="310">
        <v>101974.17</v>
      </c>
      <c r="M509" s="310">
        <v>100000</v>
      </c>
      <c r="N509" s="306">
        <v>4.3499999999999997E-2</v>
      </c>
      <c r="O509" s="306">
        <v>3.3961887444224699E-3</v>
      </c>
      <c r="P509" s="307">
        <v>0.1</v>
      </c>
      <c r="Q509" s="306">
        <v>0.46250555412282357</v>
      </c>
      <c r="R509" s="308"/>
      <c r="T509" s="360"/>
    </row>
    <row r="510" spans="1:20" s="300" customFormat="1">
      <c r="A510" s="298"/>
      <c r="B510" s="331" t="s">
        <v>1140</v>
      </c>
      <c r="C510" s="350" t="s">
        <v>383</v>
      </c>
      <c r="D510" s="349"/>
      <c r="E510" s="302" t="s">
        <v>207</v>
      </c>
      <c r="F510" s="302" t="s">
        <v>208</v>
      </c>
      <c r="G510" s="303" t="s">
        <v>1148</v>
      </c>
      <c r="H510" s="303">
        <v>44585</v>
      </c>
      <c r="I510" s="309" t="s">
        <v>1192</v>
      </c>
      <c r="J510" s="310">
        <v>101974.17</v>
      </c>
      <c r="K510" s="310">
        <v>101512.37</v>
      </c>
      <c r="L510" s="310">
        <v>101974.17</v>
      </c>
      <c r="M510" s="310">
        <v>100000</v>
      </c>
      <c r="N510" s="306">
        <v>4.3499999999999997E-2</v>
      </c>
      <c r="O510" s="306">
        <v>3.3961887444224699E-3</v>
      </c>
      <c r="P510" s="307">
        <v>0.1</v>
      </c>
      <c r="Q510" s="306">
        <v>0.46613637707680589</v>
      </c>
      <c r="R510" s="308"/>
      <c r="T510" s="360"/>
    </row>
    <row r="511" spans="1:20" s="300" customFormat="1">
      <c r="A511" s="298"/>
      <c r="B511" s="331" t="s">
        <v>1140</v>
      </c>
      <c r="C511" s="350" t="s">
        <v>383</v>
      </c>
      <c r="D511" s="349"/>
      <c r="E511" s="302" t="s">
        <v>207</v>
      </c>
      <c r="F511" s="302" t="s">
        <v>208</v>
      </c>
      <c r="G511" s="303" t="s">
        <v>1148</v>
      </c>
      <c r="H511" s="303">
        <v>44585</v>
      </c>
      <c r="I511" s="309" t="s">
        <v>1192</v>
      </c>
      <c r="J511" s="310">
        <v>101974.17</v>
      </c>
      <c r="K511" s="310">
        <v>101512.37</v>
      </c>
      <c r="L511" s="310">
        <v>101974.17</v>
      </c>
      <c r="M511" s="310">
        <v>100000</v>
      </c>
      <c r="N511" s="306">
        <v>4.3499999999999997E-2</v>
      </c>
      <c r="O511" s="306">
        <v>3.3961887444224699E-3</v>
      </c>
      <c r="P511" s="307">
        <v>0.1</v>
      </c>
      <c r="Q511" s="306">
        <v>0.4697672000307882</v>
      </c>
      <c r="R511" s="308"/>
      <c r="T511" s="360"/>
    </row>
    <row r="512" spans="1:20" s="300" customFormat="1">
      <c r="A512" s="298"/>
      <c r="B512" s="331" t="s">
        <v>1140</v>
      </c>
      <c r="C512" s="350" t="s">
        <v>383</v>
      </c>
      <c r="D512" s="349"/>
      <c r="E512" s="302" t="s">
        <v>207</v>
      </c>
      <c r="F512" s="302" t="s">
        <v>208</v>
      </c>
      <c r="G512" s="303" t="s">
        <v>1148</v>
      </c>
      <c r="H512" s="303">
        <v>44585</v>
      </c>
      <c r="I512" s="309" t="s">
        <v>1192</v>
      </c>
      <c r="J512" s="310">
        <v>101974.17</v>
      </c>
      <c r="K512" s="310">
        <v>101512.37</v>
      </c>
      <c r="L512" s="310">
        <v>101974.17</v>
      </c>
      <c r="M512" s="310">
        <v>100000</v>
      </c>
      <c r="N512" s="306">
        <v>4.3499999999999997E-2</v>
      </c>
      <c r="O512" s="306">
        <v>3.3961887444224699E-3</v>
      </c>
      <c r="P512" s="307">
        <v>0.1</v>
      </c>
      <c r="Q512" s="306">
        <v>0.47339802298477052</v>
      </c>
      <c r="R512" s="308"/>
      <c r="T512" s="360"/>
    </row>
    <row r="513" spans="1:20" s="300" customFormat="1">
      <c r="A513" s="298"/>
      <c r="B513" s="331" t="s">
        <v>1140</v>
      </c>
      <c r="C513" s="350" t="s">
        <v>383</v>
      </c>
      <c r="D513" s="349"/>
      <c r="E513" s="302" t="s">
        <v>207</v>
      </c>
      <c r="F513" s="302" t="s">
        <v>208</v>
      </c>
      <c r="G513" s="303" t="s">
        <v>1166</v>
      </c>
      <c r="H513" s="303">
        <v>44620</v>
      </c>
      <c r="I513" s="309" t="s">
        <v>1192</v>
      </c>
      <c r="J513" s="310">
        <v>251648.33</v>
      </c>
      <c r="K513" s="310">
        <v>254269.72</v>
      </c>
      <c r="L513" s="310">
        <v>251648.33</v>
      </c>
      <c r="M513" s="310">
        <v>250000</v>
      </c>
      <c r="N513" s="306">
        <v>4.5999999999999999E-2</v>
      </c>
      <c r="O513" s="306">
        <v>8.3809971279855608E-3</v>
      </c>
      <c r="P513" s="307">
        <v>0.1</v>
      </c>
      <c r="Q513" s="306">
        <v>0.48235804230040025</v>
      </c>
      <c r="R513" s="308"/>
      <c r="T513" s="360"/>
    </row>
    <row r="514" spans="1:20" s="300" customFormat="1">
      <c r="A514" s="298"/>
      <c r="B514" s="331" t="s">
        <v>1140</v>
      </c>
      <c r="C514" s="350" t="s">
        <v>383</v>
      </c>
      <c r="D514" s="349"/>
      <c r="E514" s="302" t="s">
        <v>207</v>
      </c>
      <c r="F514" s="302" t="s">
        <v>208</v>
      </c>
      <c r="G514" s="303" t="s">
        <v>1167</v>
      </c>
      <c r="H514" s="303">
        <v>44847</v>
      </c>
      <c r="I514" s="309" t="s">
        <v>1192</v>
      </c>
      <c r="J514" s="310">
        <v>50442.71</v>
      </c>
      <c r="K514" s="310">
        <v>50000</v>
      </c>
      <c r="L514" s="310">
        <v>50442.71</v>
      </c>
      <c r="M514" s="310">
        <v>50000</v>
      </c>
      <c r="N514" s="306">
        <v>3.85E-2</v>
      </c>
      <c r="O514" s="306">
        <v>1.6799642884091802E-3</v>
      </c>
      <c r="P514" s="307">
        <v>0.1</v>
      </c>
      <c r="Q514" s="306">
        <v>0.48415407113131959</v>
      </c>
      <c r="R514" s="308"/>
      <c r="T514" s="360"/>
    </row>
    <row r="515" spans="1:20" s="300" customFormat="1">
      <c r="A515" s="298"/>
      <c r="B515" s="331" t="s">
        <v>1140</v>
      </c>
      <c r="C515" s="350" t="s">
        <v>383</v>
      </c>
      <c r="D515" s="349"/>
      <c r="E515" s="302" t="s">
        <v>207</v>
      </c>
      <c r="F515" s="302" t="s">
        <v>208</v>
      </c>
      <c r="G515" s="303" t="s">
        <v>1167</v>
      </c>
      <c r="H515" s="303">
        <v>44847</v>
      </c>
      <c r="I515" s="309" t="s">
        <v>1192</v>
      </c>
      <c r="J515" s="310">
        <v>50442.71</v>
      </c>
      <c r="K515" s="310">
        <v>50000</v>
      </c>
      <c r="L515" s="310">
        <v>50442.71</v>
      </c>
      <c r="M515" s="310">
        <v>50000</v>
      </c>
      <c r="N515" s="306">
        <v>3.85E-2</v>
      </c>
      <c r="O515" s="306">
        <v>1.6799642884091802E-3</v>
      </c>
      <c r="P515" s="307">
        <v>0.1</v>
      </c>
      <c r="Q515" s="306">
        <v>0.48595009996223892</v>
      </c>
      <c r="R515" s="308"/>
      <c r="T515" s="360"/>
    </row>
    <row r="516" spans="1:20" s="300" customFormat="1">
      <c r="A516" s="298"/>
      <c r="B516" s="331" t="s">
        <v>1140</v>
      </c>
      <c r="C516" s="350" t="s">
        <v>383</v>
      </c>
      <c r="D516" s="349"/>
      <c r="E516" s="302" t="s">
        <v>207</v>
      </c>
      <c r="F516" s="302" t="s">
        <v>208</v>
      </c>
      <c r="G516" s="303" t="s">
        <v>1167</v>
      </c>
      <c r="H516" s="303">
        <v>44847</v>
      </c>
      <c r="I516" s="309" t="s">
        <v>1192</v>
      </c>
      <c r="J516" s="310">
        <v>50442.71</v>
      </c>
      <c r="K516" s="310">
        <v>50000</v>
      </c>
      <c r="L516" s="310">
        <v>50442.71</v>
      </c>
      <c r="M516" s="310">
        <v>50000</v>
      </c>
      <c r="N516" s="306">
        <v>3.85E-2</v>
      </c>
      <c r="O516" s="306">
        <v>1.6799642884091802E-3</v>
      </c>
      <c r="P516" s="307">
        <v>0.1</v>
      </c>
      <c r="Q516" s="306">
        <v>0.48774612879315826</v>
      </c>
      <c r="R516" s="308"/>
      <c r="T516" s="360"/>
    </row>
    <row r="517" spans="1:20" s="300" customFormat="1">
      <c r="A517" s="298"/>
      <c r="B517" s="331" t="s">
        <v>1140</v>
      </c>
      <c r="C517" s="350" t="s">
        <v>383</v>
      </c>
      <c r="D517" s="349"/>
      <c r="E517" s="302" t="s">
        <v>207</v>
      </c>
      <c r="F517" s="302" t="s">
        <v>208</v>
      </c>
      <c r="G517" s="303" t="s">
        <v>1167</v>
      </c>
      <c r="H517" s="303">
        <v>44847</v>
      </c>
      <c r="I517" s="309" t="s">
        <v>1192</v>
      </c>
      <c r="J517" s="310">
        <v>50442.71</v>
      </c>
      <c r="K517" s="310">
        <v>50000</v>
      </c>
      <c r="L517" s="310">
        <v>50442.71</v>
      </c>
      <c r="M517" s="310">
        <v>50000</v>
      </c>
      <c r="N517" s="306">
        <v>3.85E-2</v>
      </c>
      <c r="O517" s="306">
        <v>1.6799642884091802E-3</v>
      </c>
      <c r="P517" s="307">
        <v>0.1</v>
      </c>
      <c r="Q517" s="306">
        <v>0.4895421576240776</v>
      </c>
      <c r="R517" s="308"/>
      <c r="T517" s="360"/>
    </row>
    <row r="518" spans="1:20" s="300" customFormat="1">
      <c r="A518" s="298"/>
      <c r="B518" s="331" t="s">
        <v>1140</v>
      </c>
      <c r="C518" s="350" t="s">
        <v>383</v>
      </c>
      <c r="D518" s="349"/>
      <c r="E518" s="302" t="s">
        <v>207</v>
      </c>
      <c r="F518" s="302" t="s">
        <v>208</v>
      </c>
      <c r="G518" s="303" t="s">
        <v>1167</v>
      </c>
      <c r="H518" s="303">
        <v>44847</v>
      </c>
      <c r="I518" s="309" t="s">
        <v>1192</v>
      </c>
      <c r="J518" s="310">
        <v>100885.42</v>
      </c>
      <c r="K518" s="310">
        <v>100000</v>
      </c>
      <c r="L518" s="310">
        <v>100885.42</v>
      </c>
      <c r="M518" s="310">
        <v>100000</v>
      </c>
      <c r="N518" s="306">
        <v>3.85E-2</v>
      </c>
      <c r="O518" s="306">
        <v>3.3599285768183603E-3</v>
      </c>
      <c r="P518" s="307">
        <v>0.1</v>
      </c>
      <c r="Q518" s="306">
        <v>0.49313421528591633</v>
      </c>
      <c r="R518" s="308"/>
      <c r="T518" s="360"/>
    </row>
    <row r="519" spans="1:20" s="300" customFormat="1">
      <c r="A519" s="298"/>
      <c r="B519" s="331" t="s">
        <v>1140</v>
      </c>
      <c r="C519" s="350" t="s">
        <v>383</v>
      </c>
      <c r="D519" s="349"/>
      <c r="E519" s="302" t="s">
        <v>207</v>
      </c>
      <c r="F519" s="302" t="s">
        <v>208</v>
      </c>
      <c r="G519" s="303" t="s">
        <v>1167</v>
      </c>
      <c r="H519" s="303">
        <v>44847</v>
      </c>
      <c r="I519" s="309" t="s">
        <v>1192</v>
      </c>
      <c r="J519" s="310">
        <v>100885.42</v>
      </c>
      <c r="K519" s="310">
        <v>100000</v>
      </c>
      <c r="L519" s="310">
        <v>100885.42</v>
      </c>
      <c r="M519" s="310">
        <v>100000</v>
      </c>
      <c r="N519" s="306">
        <v>3.85E-2</v>
      </c>
      <c r="O519" s="306">
        <v>3.3599285768183603E-3</v>
      </c>
      <c r="P519" s="307">
        <v>0.1</v>
      </c>
      <c r="Q519" s="306">
        <v>0.49672627294775507</v>
      </c>
      <c r="R519" s="308"/>
      <c r="T519" s="360"/>
    </row>
    <row r="520" spans="1:20" s="300" customFormat="1">
      <c r="A520" s="298"/>
      <c r="B520" s="331" t="s">
        <v>1140</v>
      </c>
      <c r="C520" s="350" t="s">
        <v>383</v>
      </c>
      <c r="D520" s="349"/>
      <c r="E520" s="302" t="s">
        <v>207</v>
      </c>
      <c r="F520" s="302" t="s">
        <v>208</v>
      </c>
      <c r="G520" s="303" t="s">
        <v>1168</v>
      </c>
      <c r="H520" s="303">
        <v>44851</v>
      </c>
      <c r="I520" s="309" t="s">
        <v>1192</v>
      </c>
      <c r="J520" s="310">
        <v>50426.81</v>
      </c>
      <c r="K520" s="310">
        <v>50000</v>
      </c>
      <c r="L520" s="310">
        <v>50426.81</v>
      </c>
      <c r="M520" s="310">
        <v>50000</v>
      </c>
      <c r="N520" s="306">
        <v>3.85E-2</v>
      </c>
      <c r="O520" s="306">
        <v>1.6794347484184518E-3</v>
      </c>
      <c r="P520" s="307">
        <v>0.1</v>
      </c>
      <c r="Q520" s="306">
        <v>0.49852173565408653</v>
      </c>
      <c r="R520" s="308"/>
      <c r="T520" s="360"/>
    </row>
    <row r="521" spans="1:20" s="300" customFormat="1">
      <c r="A521" s="298"/>
      <c r="B521" s="331" t="s">
        <v>1140</v>
      </c>
      <c r="C521" s="350" t="s">
        <v>383</v>
      </c>
      <c r="D521" s="349"/>
      <c r="E521" s="302" t="s">
        <v>207</v>
      </c>
      <c r="F521" s="302" t="s">
        <v>208</v>
      </c>
      <c r="G521" s="303" t="s">
        <v>1168</v>
      </c>
      <c r="H521" s="303">
        <v>44851</v>
      </c>
      <c r="I521" s="309" t="s">
        <v>1192</v>
      </c>
      <c r="J521" s="310">
        <v>50426.81</v>
      </c>
      <c r="K521" s="310">
        <v>50000</v>
      </c>
      <c r="L521" s="310">
        <v>50426.81</v>
      </c>
      <c r="M521" s="310">
        <v>50000</v>
      </c>
      <c r="N521" s="306">
        <v>3.85E-2</v>
      </c>
      <c r="O521" s="306">
        <v>1.6794347484184518E-3</v>
      </c>
      <c r="P521" s="307">
        <v>0.1</v>
      </c>
      <c r="Q521" s="306">
        <v>0.50031719836041799</v>
      </c>
      <c r="R521" s="308"/>
      <c r="T521" s="360"/>
    </row>
    <row r="522" spans="1:20" s="300" customFormat="1">
      <c r="A522" s="298"/>
      <c r="B522" s="331" t="s">
        <v>1140</v>
      </c>
      <c r="C522" s="350" t="s">
        <v>383</v>
      </c>
      <c r="D522" s="349"/>
      <c r="E522" s="302" t="s">
        <v>207</v>
      </c>
      <c r="F522" s="302" t="s">
        <v>208</v>
      </c>
      <c r="G522" s="303" t="s">
        <v>1168</v>
      </c>
      <c r="H522" s="303">
        <v>44851</v>
      </c>
      <c r="I522" s="309" t="s">
        <v>1192</v>
      </c>
      <c r="J522" s="310">
        <v>50426.81</v>
      </c>
      <c r="K522" s="310">
        <v>50000</v>
      </c>
      <c r="L522" s="310">
        <v>50426.81</v>
      </c>
      <c r="M522" s="310">
        <v>50000</v>
      </c>
      <c r="N522" s="306">
        <v>3.85E-2</v>
      </c>
      <c r="O522" s="306">
        <v>1.6794347484184518E-3</v>
      </c>
      <c r="P522" s="307">
        <v>0.1</v>
      </c>
      <c r="Q522" s="306">
        <v>0.50211266106674945</v>
      </c>
      <c r="R522" s="308"/>
      <c r="T522" s="360"/>
    </row>
    <row r="523" spans="1:20" s="300" customFormat="1">
      <c r="A523" s="298"/>
      <c r="B523" s="331" t="s">
        <v>1140</v>
      </c>
      <c r="C523" s="350" t="s">
        <v>383</v>
      </c>
      <c r="D523" s="349"/>
      <c r="E523" s="302" t="s">
        <v>207</v>
      </c>
      <c r="F523" s="302" t="s">
        <v>208</v>
      </c>
      <c r="G523" s="303" t="s">
        <v>1169</v>
      </c>
      <c r="H523" s="303">
        <v>44676</v>
      </c>
      <c r="I523" s="309" t="s">
        <v>1192</v>
      </c>
      <c r="J523" s="310">
        <v>50354.36</v>
      </c>
      <c r="K523" s="310">
        <v>50000</v>
      </c>
      <c r="L523" s="310">
        <v>50354.36</v>
      </c>
      <c r="M523" s="310">
        <v>50000</v>
      </c>
      <c r="N523" s="306">
        <v>3.5000000000000003E-2</v>
      </c>
      <c r="O523" s="306">
        <v>1.6770218444984357E-3</v>
      </c>
      <c r="P523" s="307">
        <v>0.1</v>
      </c>
      <c r="Q523" s="306">
        <v>0.50390554416764732</v>
      </c>
      <c r="R523" s="308"/>
      <c r="T523" s="360"/>
    </row>
    <row r="524" spans="1:20" s="300" customFormat="1">
      <c r="A524" s="298"/>
      <c r="B524" s="331" t="s">
        <v>1140</v>
      </c>
      <c r="C524" s="350" t="s">
        <v>383</v>
      </c>
      <c r="D524" s="349"/>
      <c r="E524" s="302" t="s">
        <v>207</v>
      </c>
      <c r="F524" s="302" t="s">
        <v>208</v>
      </c>
      <c r="G524" s="303" t="s">
        <v>1169</v>
      </c>
      <c r="H524" s="303">
        <v>44676</v>
      </c>
      <c r="I524" s="309" t="s">
        <v>1192</v>
      </c>
      <c r="J524" s="310">
        <v>50354.36</v>
      </c>
      <c r="K524" s="310">
        <v>50000</v>
      </c>
      <c r="L524" s="310">
        <v>50354.36</v>
      </c>
      <c r="M524" s="310">
        <v>50000</v>
      </c>
      <c r="N524" s="306">
        <v>3.5000000000000003E-2</v>
      </c>
      <c r="O524" s="306">
        <v>1.6770218444984357E-3</v>
      </c>
      <c r="P524" s="307">
        <v>0.1</v>
      </c>
      <c r="Q524" s="306">
        <v>0.50569842726854519</v>
      </c>
      <c r="R524" s="308"/>
      <c r="T524" s="360"/>
    </row>
    <row r="525" spans="1:20" s="300" customFormat="1">
      <c r="A525" s="298"/>
      <c r="B525" s="331" t="s">
        <v>1140</v>
      </c>
      <c r="C525" s="350" t="s">
        <v>383</v>
      </c>
      <c r="D525" s="349"/>
      <c r="E525" s="302" t="s">
        <v>207</v>
      </c>
      <c r="F525" s="302" t="s">
        <v>208</v>
      </c>
      <c r="G525" s="303" t="s">
        <v>1169</v>
      </c>
      <c r="H525" s="303">
        <v>44676</v>
      </c>
      <c r="I525" s="309" t="s">
        <v>1192</v>
      </c>
      <c r="J525" s="310">
        <v>50354.36</v>
      </c>
      <c r="K525" s="310">
        <v>50000</v>
      </c>
      <c r="L525" s="310">
        <v>50354.36</v>
      </c>
      <c r="M525" s="310">
        <v>50000</v>
      </c>
      <c r="N525" s="306">
        <v>3.5000000000000003E-2</v>
      </c>
      <c r="O525" s="306">
        <v>1.6770218444984357E-3</v>
      </c>
      <c r="P525" s="307">
        <v>0.1</v>
      </c>
      <c r="Q525" s="306">
        <v>0.50749131036944306</v>
      </c>
      <c r="R525" s="308"/>
      <c r="T525" s="360"/>
    </row>
    <row r="526" spans="1:20" s="300" customFormat="1">
      <c r="A526" s="298"/>
      <c r="B526" s="331" t="s">
        <v>1140</v>
      </c>
      <c r="C526" s="350" t="s">
        <v>383</v>
      </c>
      <c r="D526" s="349"/>
      <c r="E526" s="302" t="s">
        <v>207</v>
      </c>
      <c r="F526" s="302" t="s">
        <v>208</v>
      </c>
      <c r="G526" s="303" t="s">
        <v>1170</v>
      </c>
      <c r="H526" s="303">
        <v>45310</v>
      </c>
      <c r="I526" s="309" t="s">
        <v>1192</v>
      </c>
      <c r="J526" s="310">
        <v>50598.239999999998</v>
      </c>
      <c r="K526" s="310">
        <v>50351.01</v>
      </c>
      <c r="L526" s="310">
        <v>50598.239999999998</v>
      </c>
      <c r="M526" s="310">
        <v>50000</v>
      </c>
      <c r="N526" s="306">
        <v>3.5000000000000003E-2</v>
      </c>
      <c r="O526" s="306">
        <v>1.685144122041756E-3</v>
      </c>
      <c r="P526" s="307">
        <v>0.1</v>
      </c>
      <c r="Q526" s="306">
        <v>0.50929287689578107</v>
      </c>
      <c r="R526" s="308"/>
      <c r="T526" s="360"/>
    </row>
    <row r="527" spans="1:20" s="300" customFormat="1">
      <c r="A527" s="298"/>
      <c r="B527" s="331" t="s">
        <v>1140</v>
      </c>
      <c r="C527" s="350" t="s">
        <v>383</v>
      </c>
      <c r="D527" s="349"/>
      <c r="E527" s="302" t="s">
        <v>207</v>
      </c>
      <c r="F527" s="302" t="s">
        <v>208</v>
      </c>
      <c r="G527" s="303" t="s">
        <v>1170</v>
      </c>
      <c r="H527" s="303">
        <v>45310</v>
      </c>
      <c r="I527" s="309" t="s">
        <v>1192</v>
      </c>
      <c r="J527" s="310">
        <v>50598.239999999998</v>
      </c>
      <c r="K527" s="310">
        <v>50351.01</v>
      </c>
      <c r="L527" s="310">
        <v>50598.239999999998</v>
      </c>
      <c r="M527" s="310">
        <v>50000</v>
      </c>
      <c r="N527" s="306">
        <v>3.5000000000000003E-2</v>
      </c>
      <c r="O527" s="306">
        <v>1.685144122041756E-3</v>
      </c>
      <c r="P527" s="307">
        <v>0.1</v>
      </c>
      <c r="Q527" s="306">
        <v>0.51109444342211907</v>
      </c>
      <c r="R527" s="308"/>
      <c r="T527" s="360"/>
    </row>
    <row r="528" spans="1:20" s="300" customFormat="1">
      <c r="A528" s="298"/>
      <c r="B528" s="331" t="s">
        <v>1140</v>
      </c>
      <c r="C528" s="350" t="s">
        <v>383</v>
      </c>
      <c r="D528" s="349"/>
      <c r="E528" s="302" t="s">
        <v>207</v>
      </c>
      <c r="F528" s="302" t="s">
        <v>208</v>
      </c>
      <c r="G528" s="303" t="s">
        <v>1170</v>
      </c>
      <c r="H528" s="303">
        <v>45310</v>
      </c>
      <c r="I528" s="309" t="s">
        <v>1192</v>
      </c>
      <c r="J528" s="310">
        <v>50598.239999999998</v>
      </c>
      <c r="K528" s="310">
        <v>50351.01</v>
      </c>
      <c r="L528" s="310">
        <v>50598.239999999998</v>
      </c>
      <c r="M528" s="310">
        <v>50000</v>
      </c>
      <c r="N528" s="306">
        <v>3.5000000000000003E-2</v>
      </c>
      <c r="O528" s="306">
        <v>1.685144122041756E-3</v>
      </c>
      <c r="P528" s="307">
        <v>0.1</v>
      </c>
      <c r="Q528" s="306">
        <v>0.51289600994845708</v>
      </c>
      <c r="R528" s="308"/>
      <c r="T528" s="360"/>
    </row>
    <row r="529" spans="1:20" s="300" customFormat="1">
      <c r="A529" s="298"/>
      <c r="B529" s="331" t="s">
        <v>1140</v>
      </c>
      <c r="C529" s="350" t="s">
        <v>383</v>
      </c>
      <c r="D529" s="349"/>
      <c r="E529" s="302" t="s">
        <v>207</v>
      </c>
      <c r="F529" s="302" t="s">
        <v>208</v>
      </c>
      <c r="G529" s="303" t="s">
        <v>1170</v>
      </c>
      <c r="H529" s="303">
        <v>45310</v>
      </c>
      <c r="I529" s="309" t="s">
        <v>1192</v>
      </c>
      <c r="J529" s="310">
        <v>50598.239999999998</v>
      </c>
      <c r="K529" s="310">
        <v>50351.01</v>
      </c>
      <c r="L529" s="310">
        <v>50598.239999999998</v>
      </c>
      <c r="M529" s="310">
        <v>50000</v>
      </c>
      <c r="N529" s="306">
        <v>3.5000000000000003E-2</v>
      </c>
      <c r="O529" s="306">
        <v>1.685144122041756E-3</v>
      </c>
      <c r="P529" s="307">
        <v>0.1</v>
      </c>
      <c r="Q529" s="306">
        <v>0.51469757647479508</v>
      </c>
      <c r="R529" s="308"/>
      <c r="T529" s="360"/>
    </row>
    <row r="530" spans="1:20" s="300" customFormat="1">
      <c r="A530" s="298"/>
      <c r="B530" s="331" t="s">
        <v>1140</v>
      </c>
      <c r="C530" s="350" t="s">
        <v>383</v>
      </c>
      <c r="D530" s="349"/>
      <c r="E530" s="302" t="s">
        <v>207</v>
      </c>
      <c r="F530" s="302" t="s">
        <v>208</v>
      </c>
      <c r="G530" s="303" t="s">
        <v>1170</v>
      </c>
      <c r="H530" s="303">
        <v>45310</v>
      </c>
      <c r="I530" s="309" t="s">
        <v>1192</v>
      </c>
      <c r="J530" s="310">
        <v>50598.239999999998</v>
      </c>
      <c r="K530" s="310">
        <v>50351.01</v>
      </c>
      <c r="L530" s="310">
        <v>50598.239999999998</v>
      </c>
      <c r="M530" s="310">
        <v>50000</v>
      </c>
      <c r="N530" s="306">
        <v>3.5000000000000003E-2</v>
      </c>
      <c r="O530" s="306">
        <v>1.685144122041756E-3</v>
      </c>
      <c r="P530" s="307">
        <v>0.1</v>
      </c>
      <c r="Q530" s="306">
        <v>0.51649914300113309</v>
      </c>
      <c r="R530" s="308"/>
      <c r="T530" s="360"/>
    </row>
    <row r="531" spans="1:20" s="300" customFormat="1">
      <c r="A531" s="298"/>
      <c r="B531" s="331" t="s">
        <v>1140</v>
      </c>
      <c r="C531" s="350" t="s">
        <v>383</v>
      </c>
      <c r="D531" s="349"/>
      <c r="E531" s="302" t="s">
        <v>207</v>
      </c>
      <c r="F531" s="302" t="s">
        <v>208</v>
      </c>
      <c r="G531" s="303" t="s">
        <v>1170</v>
      </c>
      <c r="H531" s="303">
        <v>45310</v>
      </c>
      <c r="I531" s="309" t="s">
        <v>1192</v>
      </c>
      <c r="J531" s="310">
        <v>50598.239999999998</v>
      </c>
      <c r="K531" s="310">
        <v>50351.01</v>
      </c>
      <c r="L531" s="310">
        <v>50598.239999999998</v>
      </c>
      <c r="M531" s="310">
        <v>50000</v>
      </c>
      <c r="N531" s="306">
        <v>3.5000000000000003E-2</v>
      </c>
      <c r="O531" s="306">
        <v>1.685144122041756E-3</v>
      </c>
      <c r="P531" s="307">
        <v>0.1</v>
      </c>
      <c r="Q531" s="306">
        <v>0.51830070952747109</v>
      </c>
      <c r="R531" s="308"/>
      <c r="T531" s="360"/>
    </row>
    <row r="532" spans="1:20" s="300" customFormat="1">
      <c r="A532" s="298"/>
      <c r="B532" s="331" t="s">
        <v>1140</v>
      </c>
      <c r="C532" s="350" t="s">
        <v>383</v>
      </c>
      <c r="D532" s="349"/>
      <c r="E532" s="302" t="s">
        <v>207</v>
      </c>
      <c r="F532" s="302" t="s">
        <v>208</v>
      </c>
      <c r="G532" s="303" t="s">
        <v>1170</v>
      </c>
      <c r="H532" s="303">
        <v>45310</v>
      </c>
      <c r="I532" s="309" t="s">
        <v>1192</v>
      </c>
      <c r="J532" s="310">
        <v>25299.119999999999</v>
      </c>
      <c r="K532" s="310">
        <v>25175.5</v>
      </c>
      <c r="L532" s="310">
        <v>25299.119999999999</v>
      </c>
      <c r="M532" s="310">
        <v>25000</v>
      </c>
      <c r="N532" s="306">
        <v>3.5000000000000003E-2</v>
      </c>
      <c r="O532" s="306">
        <v>8.42572061020878E-4</v>
      </c>
      <c r="P532" s="307">
        <v>0.1</v>
      </c>
      <c r="Q532" s="306">
        <v>0.5192014927906401</v>
      </c>
      <c r="R532" s="308"/>
      <c r="T532" s="360"/>
    </row>
    <row r="533" spans="1:20" s="300" customFormat="1">
      <c r="A533" s="298"/>
      <c r="B533" s="331" t="s">
        <v>1140</v>
      </c>
      <c r="C533" s="350" t="s">
        <v>383</v>
      </c>
      <c r="D533" s="349"/>
      <c r="E533" s="302" t="s">
        <v>207</v>
      </c>
      <c r="F533" s="302" t="s">
        <v>208</v>
      </c>
      <c r="G533" s="303" t="s">
        <v>1170</v>
      </c>
      <c r="H533" s="303">
        <v>45310</v>
      </c>
      <c r="I533" s="309" t="s">
        <v>1192</v>
      </c>
      <c r="J533" s="310">
        <v>25299.119999999999</v>
      </c>
      <c r="K533" s="310">
        <v>25175.5</v>
      </c>
      <c r="L533" s="310">
        <v>25299.119999999999</v>
      </c>
      <c r="M533" s="310">
        <v>25000</v>
      </c>
      <c r="N533" s="306">
        <v>3.5000000000000003E-2</v>
      </c>
      <c r="O533" s="306">
        <v>8.42572061020878E-4</v>
      </c>
      <c r="P533" s="307">
        <v>0.1</v>
      </c>
      <c r="Q533" s="306">
        <v>0.5201022760538091</v>
      </c>
      <c r="R533" s="308"/>
      <c r="T533" s="360"/>
    </row>
    <row r="534" spans="1:20" s="300" customFormat="1">
      <c r="A534" s="298"/>
      <c r="B534" s="331" t="s">
        <v>1140</v>
      </c>
      <c r="C534" s="350" t="s">
        <v>383</v>
      </c>
      <c r="D534" s="349"/>
      <c r="E534" s="302" t="s">
        <v>207</v>
      </c>
      <c r="F534" s="302" t="s">
        <v>208</v>
      </c>
      <c r="G534" s="303" t="s">
        <v>1170</v>
      </c>
      <c r="H534" s="303">
        <v>45310</v>
      </c>
      <c r="I534" s="309" t="s">
        <v>1192</v>
      </c>
      <c r="J534" s="310">
        <v>25299.119999999999</v>
      </c>
      <c r="K534" s="310">
        <v>25175.5</v>
      </c>
      <c r="L534" s="310">
        <v>25299.119999999999</v>
      </c>
      <c r="M534" s="310">
        <v>25000</v>
      </c>
      <c r="N534" s="306">
        <v>3.5000000000000003E-2</v>
      </c>
      <c r="O534" s="306">
        <v>8.42572061020878E-4</v>
      </c>
      <c r="P534" s="307">
        <v>0.1</v>
      </c>
      <c r="Q534" s="306">
        <v>0.5210030593169781</v>
      </c>
      <c r="R534" s="308"/>
      <c r="T534" s="360"/>
    </row>
    <row r="535" spans="1:20" s="300" customFormat="1">
      <c r="A535" s="298"/>
      <c r="B535" s="331" t="s">
        <v>1140</v>
      </c>
      <c r="C535" s="350" t="s">
        <v>383</v>
      </c>
      <c r="D535" s="349"/>
      <c r="E535" s="302" t="s">
        <v>207</v>
      </c>
      <c r="F535" s="302" t="s">
        <v>208</v>
      </c>
      <c r="G535" s="303" t="s">
        <v>1170</v>
      </c>
      <c r="H535" s="303">
        <v>45310</v>
      </c>
      <c r="I535" s="309" t="s">
        <v>1192</v>
      </c>
      <c r="J535" s="310">
        <v>25299.119999999999</v>
      </c>
      <c r="K535" s="310">
        <v>25175.5</v>
      </c>
      <c r="L535" s="310">
        <v>25299.119999999999</v>
      </c>
      <c r="M535" s="310">
        <v>25000</v>
      </c>
      <c r="N535" s="306">
        <v>3.5000000000000003E-2</v>
      </c>
      <c r="O535" s="306">
        <v>8.42572061020878E-4</v>
      </c>
      <c r="P535" s="307">
        <v>0.1</v>
      </c>
      <c r="Q535" s="306">
        <v>0.5219038425801471</v>
      </c>
      <c r="R535" s="308"/>
      <c r="T535" s="360"/>
    </row>
    <row r="536" spans="1:20" s="300" customFormat="1">
      <c r="A536" s="298"/>
      <c r="B536" s="331" t="s">
        <v>1140</v>
      </c>
      <c r="C536" s="350" t="s">
        <v>383</v>
      </c>
      <c r="D536" s="349"/>
      <c r="E536" s="302" t="s">
        <v>207</v>
      </c>
      <c r="F536" s="302" t="s">
        <v>208</v>
      </c>
      <c r="G536" s="303" t="s">
        <v>1170</v>
      </c>
      <c r="H536" s="303">
        <v>45310</v>
      </c>
      <c r="I536" s="309" t="s">
        <v>1192</v>
      </c>
      <c r="J536" s="310">
        <v>25299.119999999999</v>
      </c>
      <c r="K536" s="310">
        <v>25175.5</v>
      </c>
      <c r="L536" s="310">
        <v>25299.119999999999</v>
      </c>
      <c r="M536" s="310">
        <v>25000</v>
      </c>
      <c r="N536" s="306">
        <v>3.5000000000000003E-2</v>
      </c>
      <c r="O536" s="306">
        <v>8.42572061020878E-4</v>
      </c>
      <c r="P536" s="307">
        <v>0.1</v>
      </c>
      <c r="Q536" s="306">
        <v>0.52280462584331611</v>
      </c>
      <c r="R536" s="308"/>
      <c r="T536" s="360"/>
    </row>
    <row r="537" spans="1:20" s="300" customFormat="1">
      <c r="A537" s="298"/>
      <c r="B537" s="331" t="s">
        <v>1140</v>
      </c>
      <c r="C537" s="350" t="s">
        <v>383</v>
      </c>
      <c r="D537" s="349"/>
      <c r="E537" s="302" t="s">
        <v>207</v>
      </c>
      <c r="F537" s="302" t="s">
        <v>208</v>
      </c>
      <c r="G537" s="303" t="s">
        <v>1170</v>
      </c>
      <c r="H537" s="303">
        <v>45310</v>
      </c>
      <c r="I537" s="309" t="s">
        <v>1192</v>
      </c>
      <c r="J537" s="310">
        <v>25299.119999999999</v>
      </c>
      <c r="K537" s="310">
        <v>25175.5</v>
      </c>
      <c r="L537" s="310">
        <v>25299.119999999999</v>
      </c>
      <c r="M537" s="310">
        <v>25000</v>
      </c>
      <c r="N537" s="306">
        <v>3.5000000000000003E-2</v>
      </c>
      <c r="O537" s="306">
        <v>8.42572061020878E-4</v>
      </c>
      <c r="P537" s="307">
        <v>0.1</v>
      </c>
      <c r="Q537" s="306">
        <v>0.52370540910648511</v>
      </c>
      <c r="R537" s="308"/>
      <c r="T537" s="360"/>
    </row>
    <row r="538" spans="1:20" s="300" customFormat="1">
      <c r="A538" s="298"/>
      <c r="B538" s="331" t="s">
        <v>1140</v>
      </c>
      <c r="C538" s="350" t="s">
        <v>383</v>
      </c>
      <c r="D538" s="349"/>
      <c r="E538" s="302" t="s">
        <v>207</v>
      </c>
      <c r="F538" s="302" t="s">
        <v>208</v>
      </c>
      <c r="G538" s="303" t="s">
        <v>1170</v>
      </c>
      <c r="H538" s="303">
        <v>45310</v>
      </c>
      <c r="I538" s="309" t="s">
        <v>1192</v>
      </c>
      <c r="J538" s="310">
        <v>25299.119999999999</v>
      </c>
      <c r="K538" s="310">
        <v>25175.5</v>
      </c>
      <c r="L538" s="310">
        <v>25299.119999999999</v>
      </c>
      <c r="M538" s="310">
        <v>25000</v>
      </c>
      <c r="N538" s="306">
        <v>3.5000000000000003E-2</v>
      </c>
      <c r="O538" s="306">
        <v>8.42572061020878E-4</v>
      </c>
      <c r="P538" s="307">
        <v>0.1</v>
      </c>
      <c r="Q538" s="306">
        <v>0.52460619236965411</v>
      </c>
      <c r="R538" s="308"/>
      <c r="T538" s="360"/>
    </row>
    <row r="539" spans="1:20" s="300" customFormat="1">
      <c r="A539" s="298"/>
      <c r="B539" s="331" t="s">
        <v>1140</v>
      </c>
      <c r="C539" s="350" t="s">
        <v>383</v>
      </c>
      <c r="D539" s="349"/>
      <c r="E539" s="302" t="s">
        <v>207</v>
      </c>
      <c r="F539" s="302" t="s">
        <v>208</v>
      </c>
      <c r="G539" s="303" t="s">
        <v>1170</v>
      </c>
      <c r="H539" s="303">
        <v>45310</v>
      </c>
      <c r="I539" s="309" t="s">
        <v>1192</v>
      </c>
      <c r="J539" s="310">
        <v>25299.119999999999</v>
      </c>
      <c r="K539" s="310">
        <v>25175.5</v>
      </c>
      <c r="L539" s="310">
        <v>25299.119999999999</v>
      </c>
      <c r="M539" s="310">
        <v>25000</v>
      </c>
      <c r="N539" s="306">
        <v>3.5000000000000003E-2</v>
      </c>
      <c r="O539" s="306">
        <v>8.42572061020878E-4</v>
      </c>
      <c r="P539" s="307">
        <v>0.1</v>
      </c>
      <c r="Q539" s="306">
        <v>0.52550697563282311</v>
      </c>
      <c r="R539" s="308"/>
      <c r="T539" s="360"/>
    </row>
    <row r="540" spans="1:20" s="300" customFormat="1">
      <c r="A540" s="298"/>
      <c r="B540" s="331" t="s">
        <v>1140</v>
      </c>
      <c r="C540" s="350" t="s">
        <v>1141</v>
      </c>
      <c r="D540" s="349"/>
      <c r="E540" s="302" t="s">
        <v>207</v>
      </c>
      <c r="F540" s="302" t="s">
        <v>208</v>
      </c>
      <c r="G540" s="303" t="s">
        <v>1150</v>
      </c>
      <c r="H540" s="303">
        <v>44944</v>
      </c>
      <c r="I540" s="309" t="s">
        <v>1192</v>
      </c>
      <c r="J540" s="310">
        <v>25407.34</v>
      </c>
      <c r="K540" s="310">
        <v>25240.84</v>
      </c>
      <c r="L540" s="310">
        <v>25407.34</v>
      </c>
      <c r="M540" s="310">
        <v>25000</v>
      </c>
      <c r="N540" s="306">
        <v>4.7E-2</v>
      </c>
      <c r="O540" s="306">
        <v>8.4617626339802314E-4</v>
      </c>
      <c r="P540" s="307">
        <v>0.1</v>
      </c>
      <c r="Q540" s="306">
        <v>0.52641161210372189</v>
      </c>
      <c r="R540" s="308"/>
      <c r="T540" s="360"/>
    </row>
    <row r="541" spans="1:20" s="300" customFormat="1">
      <c r="A541" s="298"/>
      <c r="B541" s="331" t="s">
        <v>1140</v>
      </c>
      <c r="C541" s="350" t="s">
        <v>1141</v>
      </c>
      <c r="D541" s="349"/>
      <c r="E541" s="302" t="s">
        <v>207</v>
      </c>
      <c r="F541" s="302" t="s">
        <v>208</v>
      </c>
      <c r="G541" s="303" t="s">
        <v>1150</v>
      </c>
      <c r="H541" s="303">
        <v>44944</v>
      </c>
      <c r="I541" s="309" t="s">
        <v>1192</v>
      </c>
      <c r="J541" s="310">
        <v>25407.34</v>
      </c>
      <c r="K541" s="310">
        <v>25240.84</v>
      </c>
      <c r="L541" s="310">
        <v>25407.34</v>
      </c>
      <c r="M541" s="310">
        <v>25000</v>
      </c>
      <c r="N541" s="306">
        <v>4.7E-2</v>
      </c>
      <c r="O541" s="306">
        <v>8.4617626339802314E-4</v>
      </c>
      <c r="P541" s="307">
        <v>0.1</v>
      </c>
      <c r="Q541" s="306">
        <v>0.52731624857462067</v>
      </c>
      <c r="R541" s="308"/>
      <c r="T541" s="360"/>
    </row>
    <row r="542" spans="1:20" s="300" customFormat="1">
      <c r="A542" s="298"/>
      <c r="B542" s="331" t="s">
        <v>1140</v>
      </c>
      <c r="C542" s="350" t="s">
        <v>1141</v>
      </c>
      <c r="D542" s="349"/>
      <c r="E542" s="302" t="s">
        <v>207</v>
      </c>
      <c r="F542" s="302" t="s">
        <v>208</v>
      </c>
      <c r="G542" s="303" t="s">
        <v>1150</v>
      </c>
      <c r="H542" s="303">
        <v>44944</v>
      </c>
      <c r="I542" s="309" t="s">
        <v>1192</v>
      </c>
      <c r="J542" s="310">
        <v>25407.34</v>
      </c>
      <c r="K542" s="310">
        <v>25240.84</v>
      </c>
      <c r="L542" s="310">
        <v>25407.34</v>
      </c>
      <c r="M542" s="310">
        <v>25000</v>
      </c>
      <c r="N542" s="306">
        <v>4.7E-2</v>
      </c>
      <c r="O542" s="306">
        <v>8.4617626339802314E-4</v>
      </c>
      <c r="P542" s="307">
        <v>0.1</v>
      </c>
      <c r="Q542" s="306">
        <v>0.52822088504551945</v>
      </c>
      <c r="R542" s="308"/>
      <c r="T542" s="360"/>
    </row>
    <row r="543" spans="1:20" s="300" customFormat="1">
      <c r="A543" s="298"/>
      <c r="B543" s="331" t="s">
        <v>1140</v>
      </c>
      <c r="C543" s="350" t="s">
        <v>1141</v>
      </c>
      <c r="D543" s="349"/>
      <c r="E543" s="302" t="s">
        <v>207</v>
      </c>
      <c r="F543" s="302" t="s">
        <v>208</v>
      </c>
      <c r="G543" s="303" t="s">
        <v>1150</v>
      </c>
      <c r="H543" s="303">
        <v>44944</v>
      </c>
      <c r="I543" s="309" t="s">
        <v>1192</v>
      </c>
      <c r="J543" s="310">
        <v>25407.34</v>
      </c>
      <c r="K543" s="310">
        <v>25240.84</v>
      </c>
      <c r="L543" s="310">
        <v>25407.34</v>
      </c>
      <c r="M543" s="310">
        <v>25000</v>
      </c>
      <c r="N543" s="306">
        <v>4.7E-2</v>
      </c>
      <c r="O543" s="306">
        <v>8.4617626339802314E-4</v>
      </c>
      <c r="P543" s="307">
        <v>0.1</v>
      </c>
      <c r="Q543" s="306">
        <v>0.52912552151641823</v>
      </c>
      <c r="R543" s="308"/>
      <c r="T543" s="360"/>
    </row>
    <row r="544" spans="1:20" s="300" customFormat="1">
      <c r="A544" s="298"/>
      <c r="B544" s="331" t="s">
        <v>1140</v>
      </c>
      <c r="C544" s="350" t="s">
        <v>1141</v>
      </c>
      <c r="D544" s="349"/>
      <c r="E544" s="302" t="s">
        <v>207</v>
      </c>
      <c r="F544" s="302" t="s">
        <v>208</v>
      </c>
      <c r="G544" s="303" t="s">
        <v>1150</v>
      </c>
      <c r="H544" s="303">
        <v>44944</v>
      </c>
      <c r="I544" s="309" t="s">
        <v>1192</v>
      </c>
      <c r="J544" s="310">
        <v>25407.34</v>
      </c>
      <c r="K544" s="310">
        <v>25240.84</v>
      </c>
      <c r="L544" s="310">
        <v>25407.34</v>
      </c>
      <c r="M544" s="310">
        <v>25000</v>
      </c>
      <c r="N544" s="306">
        <v>4.7E-2</v>
      </c>
      <c r="O544" s="306">
        <v>8.4617626339802314E-4</v>
      </c>
      <c r="P544" s="307">
        <v>0.1</v>
      </c>
      <c r="Q544" s="306">
        <v>0.53003015798731701</v>
      </c>
      <c r="R544" s="308"/>
      <c r="T544" s="360"/>
    </row>
    <row r="545" spans="1:20" s="300" customFormat="1">
      <c r="A545" s="298"/>
      <c r="B545" s="331" t="s">
        <v>1140</v>
      </c>
      <c r="C545" s="350" t="s">
        <v>1141</v>
      </c>
      <c r="D545" s="349"/>
      <c r="E545" s="302" t="s">
        <v>207</v>
      </c>
      <c r="F545" s="302" t="s">
        <v>208</v>
      </c>
      <c r="G545" s="303" t="s">
        <v>1150</v>
      </c>
      <c r="H545" s="303">
        <v>44944</v>
      </c>
      <c r="I545" s="309" t="s">
        <v>1192</v>
      </c>
      <c r="J545" s="310">
        <v>25407.34</v>
      </c>
      <c r="K545" s="310">
        <v>25240.84</v>
      </c>
      <c r="L545" s="310">
        <v>25407.34</v>
      </c>
      <c r="M545" s="310">
        <v>25000</v>
      </c>
      <c r="N545" s="306">
        <v>4.7E-2</v>
      </c>
      <c r="O545" s="306">
        <v>8.4617626339802314E-4</v>
      </c>
      <c r="P545" s="307">
        <v>0.1</v>
      </c>
      <c r="Q545" s="306">
        <v>0.53093479445821579</v>
      </c>
      <c r="R545" s="308"/>
      <c r="T545" s="360"/>
    </row>
    <row r="546" spans="1:20" s="300" customFormat="1">
      <c r="A546" s="298"/>
      <c r="B546" s="331" t="s">
        <v>1140</v>
      </c>
      <c r="C546" s="350" t="s">
        <v>1141</v>
      </c>
      <c r="D546" s="349"/>
      <c r="E546" s="302" t="s">
        <v>207</v>
      </c>
      <c r="F546" s="302" t="s">
        <v>208</v>
      </c>
      <c r="G546" s="303" t="s">
        <v>1150</v>
      </c>
      <c r="H546" s="303">
        <v>44944</v>
      </c>
      <c r="I546" s="309" t="s">
        <v>1192</v>
      </c>
      <c r="J546" s="310">
        <v>25407.34</v>
      </c>
      <c r="K546" s="310">
        <v>25240.84</v>
      </c>
      <c r="L546" s="310">
        <v>25407.34</v>
      </c>
      <c r="M546" s="310">
        <v>25000</v>
      </c>
      <c r="N546" s="306">
        <v>4.7E-2</v>
      </c>
      <c r="O546" s="306">
        <v>8.4617626339802314E-4</v>
      </c>
      <c r="P546" s="307">
        <v>0.1</v>
      </c>
      <c r="Q546" s="306">
        <v>0.53183943092911456</v>
      </c>
      <c r="R546" s="308"/>
      <c r="T546" s="360"/>
    </row>
    <row r="547" spans="1:20" s="300" customFormat="1" ht="15" customHeight="1">
      <c r="A547" s="298"/>
      <c r="B547" s="331" t="s">
        <v>1140</v>
      </c>
      <c r="C547" s="350" t="s">
        <v>1141</v>
      </c>
      <c r="D547" s="349"/>
      <c r="E547" s="302" t="s">
        <v>207</v>
      </c>
      <c r="F547" s="302" t="s">
        <v>208</v>
      </c>
      <c r="G547" s="303" t="s">
        <v>1150</v>
      </c>
      <c r="H547" s="303">
        <v>44944</v>
      </c>
      <c r="I547" s="302" t="s">
        <v>1192</v>
      </c>
      <c r="J547" s="304">
        <v>25407.34</v>
      </c>
      <c r="K547" s="304">
        <v>25240.84</v>
      </c>
      <c r="L547" s="304">
        <v>25407.34</v>
      </c>
      <c r="M547" s="304">
        <v>25000</v>
      </c>
      <c r="N547" s="305">
        <v>4.7E-2</v>
      </c>
      <c r="O547" s="306">
        <v>8.4617626339802314E-4</v>
      </c>
      <c r="P547" s="307">
        <v>0.1</v>
      </c>
      <c r="Q547" s="306">
        <v>0.53274406740001334</v>
      </c>
      <c r="R547" s="308"/>
      <c r="T547" s="360"/>
    </row>
    <row r="548" spans="1:20" s="300" customFormat="1">
      <c r="A548" s="298"/>
      <c r="B548" s="331" t="s">
        <v>1140</v>
      </c>
      <c r="C548" s="350" t="s">
        <v>1141</v>
      </c>
      <c r="D548" s="349"/>
      <c r="E548" s="302" t="s">
        <v>207</v>
      </c>
      <c r="F548" s="302" t="s">
        <v>208</v>
      </c>
      <c r="G548" s="303" t="s">
        <v>1150</v>
      </c>
      <c r="H548" s="303">
        <v>44944</v>
      </c>
      <c r="I548" s="309" t="s">
        <v>1192</v>
      </c>
      <c r="J548" s="310">
        <v>25407.34</v>
      </c>
      <c r="K548" s="310">
        <v>25240.84</v>
      </c>
      <c r="L548" s="310">
        <v>25407.34</v>
      </c>
      <c r="M548" s="310">
        <v>25000</v>
      </c>
      <c r="N548" s="306">
        <v>4.7E-2</v>
      </c>
      <c r="O548" s="306">
        <v>8.4617626339802314E-4</v>
      </c>
      <c r="P548" s="307">
        <v>0.1</v>
      </c>
      <c r="Q548" s="306">
        <v>0.53364870387091212</v>
      </c>
      <c r="R548" s="308"/>
      <c r="T548" s="360"/>
    </row>
    <row r="549" spans="1:20" s="300" customFormat="1">
      <c r="A549" s="298"/>
      <c r="B549" s="331" t="s">
        <v>1140</v>
      </c>
      <c r="C549" s="350" t="s">
        <v>1141</v>
      </c>
      <c r="D549" s="349"/>
      <c r="E549" s="302" t="s">
        <v>207</v>
      </c>
      <c r="F549" s="302" t="s">
        <v>208</v>
      </c>
      <c r="G549" s="303" t="s">
        <v>1150</v>
      </c>
      <c r="H549" s="303">
        <v>44944</v>
      </c>
      <c r="I549" s="309" t="s">
        <v>1192</v>
      </c>
      <c r="J549" s="310">
        <v>25407.34</v>
      </c>
      <c r="K549" s="310">
        <v>25240.84</v>
      </c>
      <c r="L549" s="310">
        <v>25407.34</v>
      </c>
      <c r="M549" s="310">
        <v>25000</v>
      </c>
      <c r="N549" s="306">
        <v>4.7E-2</v>
      </c>
      <c r="O549" s="306">
        <v>8.4617626339802314E-4</v>
      </c>
      <c r="P549" s="307">
        <v>0.1</v>
      </c>
      <c r="Q549" s="306">
        <v>0.5345533403418109</v>
      </c>
      <c r="R549" s="308"/>
      <c r="T549" s="360"/>
    </row>
    <row r="550" spans="1:20" s="300" customFormat="1">
      <c r="A550" s="298"/>
      <c r="B550" s="331" t="s">
        <v>1140</v>
      </c>
      <c r="C550" s="350" t="s">
        <v>1141</v>
      </c>
      <c r="D550" s="349"/>
      <c r="E550" s="302" t="s">
        <v>207</v>
      </c>
      <c r="F550" s="302" t="s">
        <v>208</v>
      </c>
      <c r="G550" s="303" t="s">
        <v>1171</v>
      </c>
      <c r="H550" s="303">
        <v>44950</v>
      </c>
      <c r="I550" s="309" t="s">
        <v>1192</v>
      </c>
      <c r="J550" s="310">
        <v>25389.87</v>
      </c>
      <c r="K550" s="310">
        <v>25240.81</v>
      </c>
      <c r="L550" s="310">
        <v>25389.87</v>
      </c>
      <c r="M550" s="310">
        <v>25000</v>
      </c>
      <c r="N550" s="306">
        <v>4.7E-2</v>
      </c>
      <c r="O550" s="306">
        <v>8.4559443549626077E-4</v>
      </c>
      <c r="P550" s="307">
        <v>0.1</v>
      </c>
      <c r="Q550" s="306">
        <v>0.53545735478776935</v>
      </c>
      <c r="R550" s="308"/>
      <c r="T550" s="360"/>
    </row>
    <row r="551" spans="1:20" s="300" customFormat="1">
      <c r="A551" s="298"/>
      <c r="B551" s="331" t="s">
        <v>1140</v>
      </c>
      <c r="C551" s="350" t="s">
        <v>1141</v>
      </c>
      <c r="D551" s="349"/>
      <c r="E551" s="302" t="s">
        <v>207</v>
      </c>
      <c r="F551" s="302" t="s">
        <v>208</v>
      </c>
      <c r="G551" s="303" t="s">
        <v>1171</v>
      </c>
      <c r="H551" s="303">
        <v>44950</v>
      </c>
      <c r="I551" s="309" t="s">
        <v>1192</v>
      </c>
      <c r="J551" s="310">
        <v>25389.87</v>
      </c>
      <c r="K551" s="310">
        <v>25240.81</v>
      </c>
      <c r="L551" s="310">
        <v>25389.87</v>
      </c>
      <c r="M551" s="310">
        <v>25000</v>
      </c>
      <c r="N551" s="306">
        <v>4.7E-2</v>
      </c>
      <c r="O551" s="306">
        <v>8.4559443549626077E-4</v>
      </c>
      <c r="P551" s="307">
        <v>0.1</v>
      </c>
      <c r="Q551" s="306">
        <v>0.53636136923372779</v>
      </c>
      <c r="R551" s="308"/>
      <c r="T551" s="360"/>
    </row>
    <row r="552" spans="1:20" s="300" customFormat="1">
      <c r="A552" s="298"/>
      <c r="B552" s="331" t="s">
        <v>1140</v>
      </c>
      <c r="C552" s="350" t="s">
        <v>1141</v>
      </c>
      <c r="D552" s="349"/>
      <c r="E552" s="302" t="s">
        <v>207</v>
      </c>
      <c r="F552" s="302" t="s">
        <v>208</v>
      </c>
      <c r="G552" s="303" t="s">
        <v>1171</v>
      </c>
      <c r="H552" s="303">
        <v>44950</v>
      </c>
      <c r="I552" s="309" t="s">
        <v>1192</v>
      </c>
      <c r="J552" s="310">
        <v>25389.87</v>
      </c>
      <c r="K552" s="310">
        <v>25240.81</v>
      </c>
      <c r="L552" s="310">
        <v>25389.87</v>
      </c>
      <c r="M552" s="310">
        <v>25000</v>
      </c>
      <c r="N552" s="306">
        <v>4.7E-2</v>
      </c>
      <c r="O552" s="306">
        <v>8.4559443549626077E-4</v>
      </c>
      <c r="P552" s="307">
        <v>0.1</v>
      </c>
      <c r="Q552" s="306">
        <v>0.53726538367968624</v>
      </c>
      <c r="R552" s="308"/>
      <c r="T552" s="360"/>
    </row>
    <row r="553" spans="1:20" s="300" customFormat="1">
      <c r="A553" s="298"/>
      <c r="B553" s="331" t="s">
        <v>1140</v>
      </c>
      <c r="C553" s="350" t="s">
        <v>1141</v>
      </c>
      <c r="D553" s="349"/>
      <c r="E553" s="302" t="s">
        <v>207</v>
      </c>
      <c r="F553" s="302" t="s">
        <v>208</v>
      </c>
      <c r="G553" s="303" t="s">
        <v>1171</v>
      </c>
      <c r="H553" s="303">
        <v>44950</v>
      </c>
      <c r="I553" s="309" t="s">
        <v>1192</v>
      </c>
      <c r="J553" s="310">
        <v>25389.87</v>
      </c>
      <c r="K553" s="310">
        <v>25240.81</v>
      </c>
      <c r="L553" s="310">
        <v>25389.87</v>
      </c>
      <c r="M553" s="310">
        <v>25000</v>
      </c>
      <c r="N553" s="306">
        <v>4.7E-2</v>
      </c>
      <c r="O553" s="306">
        <v>8.4559443549626077E-4</v>
      </c>
      <c r="P553" s="307">
        <v>0.1</v>
      </c>
      <c r="Q553" s="306">
        <v>0.53816939812564468</v>
      </c>
      <c r="R553" s="308"/>
      <c r="T553" s="360"/>
    </row>
    <row r="554" spans="1:20" s="300" customFormat="1">
      <c r="A554" s="298"/>
      <c r="B554" s="331" t="s">
        <v>1140</v>
      </c>
      <c r="C554" s="350" t="s">
        <v>1141</v>
      </c>
      <c r="D554" s="349"/>
      <c r="E554" s="302" t="s">
        <v>207</v>
      </c>
      <c r="F554" s="302" t="s">
        <v>208</v>
      </c>
      <c r="G554" s="303" t="s">
        <v>1171</v>
      </c>
      <c r="H554" s="303">
        <v>44950</v>
      </c>
      <c r="I554" s="309" t="s">
        <v>1192</v>
      </c>
      <c r="J554" s="310">
        <v>25389.87</v>
      </c>
      <c r="K554" s="310">
        <v>25240.81</v>
      </c>
      <c r="L554" s="310">
        <v>25389.87</v>
      </c>
      <c r="M554" s="310">
        <v>25000</v>
      </c>
      <c r="N554" s="306">
        <v>4.7E-2</v>
      </c>
      <c r="O554" s="306">
        <v>8.4559443549626077E-4</v>
      </c>
      <c r="P554" s="307">
        <v>0.1</v>
      </c>
      <c r="Q554" s="306">
        <v>0.53907341257160313</v>
      </c>
      <c r="R554" s="308"/>
      <c r="T554" s="360"/>
    </row>
    <row r="555" spans="1:20" s="300" customFormat="1">
      <c r="A555" s="298"/>
      <c r="B555" s="331" t="s">
        <v>1140</v>
      </c>
      <c r="C555" s="350" t="s">
        <v>1141</v>
      </c>
      <c r="D555" s="349"/>
      <c r="E555" s="302" t="s">
        <v>207</v>
      </c>
      <c r="F555" s="302" t="s">
        <v>208</v>
      </c>
      <c r="G555" s="303" t="s">
        <v>1171</v>
      </c>
      <c r="H555" s="303">
        <v>44950</v>
      </c>
      <c r="I555" s="309" t="s">
        <v>1192</v>
      </c>
      <c r="J555" s="310">
        <v>25389.87</v>
      </c>
      <c r="K555" s="310">
        <v>25240.81</v>
      </c>
      <c r="L555" s="310">
        <v>25389.87</v>
      </c>
      <c r="M555" s="310">
        <v>25000</v>
      </c>
      <c r="N555" s="306">
        <v>4.7E-2</v>
      </c>
      <c r="O555" s="306">
        <v>8.4559443549626077E-4</v>
      </c>
      <c r="P555" s="307">
        <v>0.1</v>
      </c>
      <c r="Q555" s="306">
        <v>0.53997742701756157</v>
      </c>
      <c r="R555" s="308"/>
      <c r="T555" s="360"/>
    </row>
    <row r="556" spans="1:20" s="300" customFormat="1">
      <c r="A556" s="298"/>
      <c r="B556" s="331" t="s">
        <v>1140</v>
      </c>
      <c r="C556" s="350" t="s">
        <v>1141</v>
      </c>
      <c r="D556" s="349"/>
      <c r="E556" s="302" t="s">
        <v>207</v>
      </c>
      <c r="F556" s="302" t="s">
        <v>208</v>
      </c>
      <c r="G556" s="303" t="s">
        <v>1171</v>
      </c>
      <c r="H556" s="303">
        <v>44950</v>
      </c>
      <c r="I556" s="309" t="s">
        <v>1192</v>
      </c>
      <c r="J556" s="310">
        <v>25389.87</v>
      </c>
      <c r="K556" s="310">
        <v>25240.81</v>
      </c>
      <c r="L556" s="310">
        <v>25389.87</v>
      </c>
      <c r="M556" s="310">
        <v>25000</v>
      </c>
      <c r="N556" s="306">
        <v>4.7E-2</v>
      </c>
      <c r="O556" s="306">
        <v>8.4559443549626077E-4</v>
      </c>
      <c r="P556" s="307">
        <v>0.1</v>
      </c>
      <c r="Q556" s="306">
        <v>0.54088144146352002</v>
      </c>
      <c r="R556" s="308"/>
      <c r="T556" s="360"/>
    </row>
    <row r="557" spans="1:20" s="300" customFormat="1">
      <c r="A557" s="298"/>
      <c r="B557" s="331" t="s">
        <v>1140</v>
      </c>
      <c r="C557" s="350" t="s">
        <v>1141</v>
      </c>
      <c r="D557" s="349"/>
      <c r="E557" s="302" t="s">
        <v>207</v>
      </c>
      <c r="F557" s="302" t="s">
        <v>208</v>
      </c>
      <c r="G557" s="303" t="s">
        <v>1171</v>
      </c>
      <c r="H557" s="303">
        <v>44950</v>
      </c>
      <c r="I557" s="309" t="s">
        <v>1192</v>
      </c>
      <c r="J557" s="310">
        <v>25389.87</v>
      </c>
      <c r="K557" s="310">
        <v>25240.81</v>
      </c>
      <c r="L557" s="310">
        <v>25389.87</v>
      </c>
      <c r="M557" s="310">
        <v>25000</v>
      </c>
      <c r="N557" s="306">
        <v>4.7E-2</v>
      </c>
      <c r="O557" s="306">
        <v>8.4559443549626077E-4</v>
      </c>
      <c r="P557" s="307">
        <v>0.1</v>
      </c>
      <c r="Q557" s="306">
        <v>0.54178545590947846</v>
      </c>
      <c r="R557" s="308"/>
      <c r="T557" s="360"/>
    </row>
    <row r="558" spans="1:20" s="300" customFormat="1">
      <c r="A558" s="298"/>
      <c r="B558" s="331" t="s">
        <v>1140</v>
      </c>
      <c r="C558" s="350" t="s">
        <v>957</v>
      </c>
      <c r="D558" s="349"/>
      <c r="E558" s="302" t="s">
        <v>207</v>
      </c>
      <c r="F558" s="302" t="s">
        <v>208</v>
      </c>
      <c r="G558" s="303" t="s">
        <v>1147</v>
      </c>
      <c r="H558" s="303">
        <v>44977</v>
      </c>
      <c r="I558" s="309" t="s">
        <v>1192</v>
      </c>
      <c r="J558" s="310">
        <v>30160.11</v>
      </c>
      <c r="K558" s="310">
        <v>30000</v>
      </c>
      <c r="L558" s="310">
        <v>30160.11</v>
      </c>
      <c r="M558" s="310">
        <v>30000</v>
      </c>
      <c r="N558" s="306">
        <v>4.65E-2</v>
      </c>
      <c r="O558" s="306">
        <v>1.0044644257711888E-3</v>
      </c>
      <c r="P558" s="307">
        <v>0.1</v>
      </c>
      <c r="Q558" s="306">
        <v>0.54285931627708561</v>
      </c>
      <c r="R558" s="308"/>
      <c r="T558" s="360"/>
    </row>
    <row r="559" spans="1:20" s="300" customFormat="1">
      <c r="A559" s="298"/>
      <c r="B559" s="331" t="s">
        <v>1140</v>
      </c>
      <c r="C559" s="350" t="s">
        <v>957</v>
      </c>
      <c r="D559" s="349"/>
      <c r="E559" s="302" t="s">
        <v>207</v>
      </c>
      <c r="F559" s="302" t="s">
        <v>208</v>
      </c>
      <c r="G559" s="303" t="s">
        <v>1160</v>
      </c>
      <c r="H559" s="303">
        <v>44977</v>
      </c>
      <c r="I559" s="309" t="s">
        <v>1192</v>
      </c>
      <c r="J559" s="310">
        <v>30160.11</v>
      </c>
      <c r="K559" s="310">
        <v>30026.75</v>
      </c>
      <c r="L559" s="310">
        <v>30160.11</v>
      </c>
      <c r="M559" s="310">
        <v>30000</v>
      </c>
      <c r="N559" s="306">
        <v>4.65E-2</v>
      </c>
      <c r="O559" s="306">
        <v>1.0044644257711888E-3</v>
      </c>
      <c r="P559" s="307">
        <v>0.1</v>
      </c>
      <c r="Q559" s="306">
        <v>0.54393317664469276</v>
      </c>
      <c r="R559" s="308"/>
      <c r="T559" s="360"/>
    </row>
    <row r="560" spans="1:20" s="300" customFormat="1">
      <c r="A560" s="298"/>
      <c r="B560" s="331" t="s">
        <v>1140</v>
      </c>
      <c r="C560" s="350" t="s">
        <v>957</v>
      </c>
      <c r="D560" s="349"/>
      <c r="E560" s="302" t="s">
        <v>207</v>
      </c>
      <c r="F560" s="302" t="s">
        <v>208</v>
      </c>
      <c r="G560" s="303" t="s">
        <v>1160</v>
      </c>
      <c r="H560" s="303">
        <v>44977</v>
      </c>
      <c r="I560" s="309" t="s">
        <v>1192</v>
      </c>
      <c r="J560" s="310">
        <v>30160.11</v>
      </c>
      <c r="K560" s="310">
        <v>30026.75</v>
      </c>
      <c r="L560" s="310">
        <v>30160.11</v>
      </c>
      <c r="M560" s="310">
        <v>30000</v>
      </c>
      <c r="N560" s="306">
        <v>4.65E-2</v>
      </c>
      <c r="O560" s="306">
        <v>1.0044644257711888E-3</v>
      </c>
      <c r="P560" s="307">
        <v>0.1</v>
      </c>
      <c r="Q560" s="306">
        <v>0.54500703701229991</v>
      </c>
      <c r="R560" s="308"/>
      <c r="T560" s="360"/>
    </row>
    <row r="561" spans="1:20" s="300" customFormat="1">
      <c r="A561" s="298"/>
      <c r="B561" s="331" t="s">
        <v>1140</v>
      </c>
      <c r="C561" s="350" t="s">
        <v>957</v>
      </c>
      <c r="D561" s="349"/>
      <c r="E561" s="302" t="s">
        <v>207</v>
      </c>
      <c r="F561" s="302" t="s">
        <v>208</v>
      </c>
      <c r="G561" s="303" t="s">
        <v>1160</v>
      </c>
      <c r="H561" s="303">
        <v>44977</v>
      </c>
      <c r="I561" s="309" t="s">
        <v>1192</v>
      </c>
      <c r="J561" s="310">
        <v>30160.11</v>
      </c>
      <c r="K561" s="310">
        <v>30026.75</v>
      </c>
      <c r="L561" s="310">
        <v>30160.11</v>
      </c>
      <c r="M561" s="310">
        <v>30000</v>
      </c>
      <c r="N561" s="306">
        <v>4.65E-2</v>
      </c>
      <c r="O561" s="306">
        <v>1.0044644257711888E-3</v>
      </c>
      <c r="P561" s="307">
        <v>0.1</v>
      </c>
      <c r="Q561" s="306">
        <v>0.54608089737990706</v>
      </c>
      <c r="R561" s="308"/>
      <c r="T561" s="360"/>
    </row>
    <row r="562" spans="1:20" s="300" customFormat="1">
      <c r="A562" s="298"/>
      <c r="B562" s="331" t="s">
        <v>1140</v>
      </c>
      <c r="C562" s="350" t="s">
        <v>957</v>
      </c>
      <c r="D562" s="349"/>
      <c r="E562" s="302" t="s">
        <v>207</v>
      </c>
      <c r="F562" s="302" t="s">
        <v>208</v>
      </c>
      <c r="G562" s="303" t="s">
        <v>1160</v>
      </c>
      <c r="H562" s="303">
        <v>44977</v>
      </c>
      <c r="I562" s="309" t="s">
        <v>1192</v>
      </c>
      <c r="J562" s="310">
        <v>30160.11</v>
      </c>
      <c r="K562" s="310">
        <v>30026.75</v>
      </c>
      <c r="L562" s="310">
        <v>30160.11</v>
      </c>
      <c r="M562" s="310">
        <v>30000</v>
      </c>
      <c r="N562" s="306">
        <v>4.65E-2</v>
      </c>
      <c r="O562" s="306">
        <v>1.0044644257711888E-3</v>
      </c>
      <c r="P562" s="307">
        <v>0.1</v>
      </c>
      <c r="Q562" s="306">
        <v>0.54715475774751421</v>
      </c>
      <c r="R562" s="308"/>
      <c r="T562" s="360"/>
    </row>
    <row r="563" spans="1:20" s="300" customFormat="1">
      <c r="A563" s="298"/>
      <c r="B563" s="331" t="s">
        <v>1140</v>
      </c>
      <c r="C563" s="350" t="s">
        <v>957</v>
      </c>
      <c r="D563" s="349"/>
      <c r="E563" s="302" t="s">
        <v>207</v>
      </c>
      <c r="F563" s="302" t="s">
        <v>208</v>
      </c>
      <c r="G563" s="303" t="s">
        <v>1160</v>
      </c>
      <c r="H563" s="303">
        <v>44977</v>
      </c>
      <c r="I563" s="309" t="s">
        <v>1192</v>
      </c>
      <c r="J563" s="310">
        <v>30160.11</v>
      </c>
      <c r="K563" s="310">
        <v>30026.75</v>
      </c>
      <c r="L563" s="310">
        <v>30160.11</v>
      </c>
      <c r="M563" s="310">
        <v>30000</v>
      </c>
      <c r="N563" s="306">
        <v>4.65E-2</v>
      </c>
      <c r="O563" s="306">
        <v>1.0044644257711888E-3</v>
      </c>
      <c r="P563" s="307">
        <v>0.1</v>
      </c>
      <c r="Q563" s="306">
        <v>0.54822861811512136</v>
      </c>
      <c r="R563" s="308"/>
      <c r="T563" s="360"/>
    </row>
    <row r="564" spans="1:20" s="300" customFormat="1">
      <c r="A564" s="298"/>
      <c r="B564" s="331" t="s">
        <v>1140</v>
      </c>
      <c r="C564" s="350" t="s">
        <v>957</v>
      </c>
      <c r="D564" s="349"/>
      <c r="E564" s="302" t="s">
        <v>207</v>
      </c>
      <c r="F564" s="302" t="s">
        <v>208</v>
      </c>
      <c r="G564" s="303" t="s">
        <v>1160</v>
      </c>
      <c r="H564" s="303">
        <v>44977</v>
      </c>
      <c r="I564" s="309" t="s">
        <v>1192</v>
      </c>
      <c r="J564" s="310">
        <v>30160.11</v>
      </c>
      <c r="K564" s="310">
        <v>30026.75</v>
      </c>
      <c r="L564" s="310">
        <v>30160.11</v>
      </c>
      <c r="M564" s="310">
        <v>30000</v>
      </c>
      <c r="N564" s="306">
        <v>4.65E-2</v>
      </c>
      <c r="O564" s="306">
        <v>1.0044644257711888E-3</v>
      </c>
      <c r="P564" s="307">
        <v>0.1</v>
      </c>
      <c r="Q564" s="306">
        <v>0.54930247848272851</v>
      </c>
      <c r="R564" s="308"/>
      <c r="T564" s="360"/>
    </row>
    <row r="565" spans="1:20" s="300" customFormat="1">
      <c r="A565" s="298"/>
      <c r="B565" s="331" t="s">
        <v>1140</v>
      </c>
      <c r="C565" s="350" t="s">
        <v>957</v>
      </c>
      <c r="D565" s="349"/>
      <c r="E565" s="302" t="s">
        <v>207</v>
      </c>
      <c r="F565" s="302" t="s">
        <v>208</v>
      </c>
      <c r="G565" s="303" t="s">
        <v>1160</v>
      </c>
      <c r="H565" s="303">
        <v>44977</v>
      </c>
      <c r="I565" s="309" t="s">
        <v>1192</v>
      </c>
      <c r="J565" s="310">
        <v>30160.11</v>
      </c>
      <c r="K565" s="310">
        <v>30026.75</v>
      </c>
      <c r="L565" s="310">
        <v>30160.11</v>
      </c>
      <c r="M565" s="310">
        <v>30000</v>
      </c>
      <c r="N565" s="306">
        <v>4.65E-2</v>
      </c>
      <c r="O565" s="306">
        <v>1.0044644257711888E-3</v>
      </c>
      <c r="P565" s="307">
        <v>0.1</v>
      </c>
      <c r="Q565" s="306">
        <v>0.55037633885033566</v>
      </c>
      <c r="R565" s="308"/>
      <c r="T565" s="360"/>
    </row>
    <row r="566" spans="1:20" s="300" customFormat="1">
      <c r="A566" s="298"/>
      <c r="B566" s="331" t="s">
        <v>1140</v>
      </c>
      <c r="C566" s="350" t="s">
        <v>957</v>
      </c>
      <c r="D566" s="349"/>
      <c r="E566" s="302" t="s">
        <v>207</v>
      </c>
      <c r="F566" s="302" t="s">
        <v>208</v>
      </c>
      <c r="G566" s="303" t="s">
        <v>1147</v>
      </c>
      <c r="H566" s="303">
        <v>44977</v>
      </c>
      <c r="I566" s="309" t="s">
        <v>1192</v>
      </c>
      <c r="J566" s="310">
        <v>20106.669999999998</v>
      </c>
      <c r="K566" s="310">
        <v>20000</v>
      </c>
      <c r="L566" s="310">
        <v>20106.669999999998</v>
      </c>
      <c r="M566" s="310">
        <v>20000</v>
      </c>
      <c r="N566" s="306">
        <v>4.65E-2</v>
      </c>
      <c r="O566" s="306">
        <v>6.696406192059904E-4</v>
      </c>
      <c r="P566" s="307">
        <v>0.1</v>
      </c>
      <c r="Q566" s="306">
        <v>0.5510922432697013</v>
      </c>
      <c r="R566" s="308"/>
      <c r="T566" s="360"/>
    </row>
    <row r="567" spans="1:20" s="300" customFormat="1">
      <c r="A567" s="298"/>
      <c r="B567" s="331" t="s">
        <v>1140</v>
      </c>
      <c r="C567" s="350" t="s">
        <v>957</v>
      </c>
      <c r="D567" s="349"/>
      <c r="E567" s="302" t="s">
        <v>207</v>
      </c>
      <c r="F567" s="302" t="s">
        <v>208</v>
      </c>
      <c r="G567" s="303" t="s">
        <v>1147</v>
      </c>
      <c r="H567" s="303">
        <v>44977</v>
      </c>
      <c r="I567" s="309" t="s">
        <v>1192</v>
      </c>
      <c r="J567" s="310">
        <v>20106.669999999998</v>
      </c>
      <c r="K567" s="310">
        <v>20000</v>
      </c>
      <c r="L567" s="310">
        <v>20106.669999999998</v>
      </c>
      <c r="M567" s="310">
        <v>20000</v>
      </c>
      <c r="N567" s="306">
        <v>4.65E-2</v>
      </c>
      <c r="O567" s="306">
        <v>6.696406192059904E-4</v>
      </c>
      <c r="P567" s="307">
        <v>0.1</v>
      </c>
      <c r="Q567" s="306">
        <v>0.55180814768906694</v>
      </c>
      <c r="R567" s="308"/>
      <c r="T567" s="360"/>
    </row>
    <row r="568" spans="1:20" s="300" customFormat="1">
      <c r="A568" s="298"/>
      <c r="B568" s="331" t="s">
        <v>1140</v>
      </c>
      <c r="C568" s="350" t="s">
        <v>957</v>
      </c>
      <c r="D568" s="349"/>
      <c r="E568" s="302" t="s">
        <v>207</v>
      </c>
      <c r="F568" s="302" t="s">
        <v>208</v>
      </c>
      <c r="G568" s="303" t="s">
        <v>1147</v>
      </c>
      <c r="H568" s="303">
        <v>44977</v>
      </c>
      <c r="I568" s="309" t="s">
        <v>1192</v>
      </c>
      <c r="J568" s="310">
        <v>20106.669999999998</v>
      </c>
      <c r="K568" s="310">
        <v>20000</v>
      </c>
      <c r="L568" s="310">
        <v>20106.669999999998</v>
      </c>
      <c r="M568" s="310">
        <v>20000</v>
      </c>
      <c r="N568" s="306">
        <v>4.65E-2</v>
      </c>
      <c r="O568" s="306">
        <v>6.696406192059904E-4</v>
      </c>
      <c r="P568" s="307">
        <v>0.1</v>
      </c>
      <c r="Q568" s="306">
        <v>0.55252405210843258</v>
      </c>
      <c r="R568" s="308"/>
      <c r="T568" s="360"/>
    </row>
    <row r="569" spans="1:20" s="300" customFormat="1">
      <c r="A569" s="298"/>
      <c r="B569" s="331" t="s">
        <v>1140</v>
      </c>
      <c r="C569" s="350" t="s">
        <v>957</v>
      </c>
      <c r="D569" s="349"/>
      <c r="E569" s="302" t="s">
        <v>207</v>
      </c>
      <c r="F569" s="302" t="s">
        <v>208</v>
      </c>
      <c r="G569" s="303" t="s">
        <v>1147</v>
      </c>
      <c r="H569" s="303">
        <v>44977</v>
      </c>
      <c r="I569" s="309" t="s">
        <v>1192</v>
      </c>
      <c r="J569" s="310">
        <v>20106.669999999998</v>
      </c>
      <c r="K569" s="310">
        <v>20000</v>
      </c>
      <c r="L569" s="310">
        <v>20106.669999999998</v>
      </c>
      <c r="M569" s="310">
        <v>20000</v>
      </c>
      <c r="N569" s="306">
        <v>4.65E-2</v>
      </c>
      <c r="O569" s="306">
        <v>6.696406192059904E-4</v>
      </c>
      <c r="P569" s="307">
        <v>0.1</v>
      </c>
      <c r="Q569" s="306">
        <v>0.55323995652779823</v>
      </c>
      <c r="R569" s="308"/>
      <c r="T569" s="360"/>
    </row>
    <row r="570" spans="1:20" s="300" customFormat="1">
      <c r="A570" s="298"/>
      <c r="B570" s="331" t="s">
        <v>1140</v>
      </c>
      <c r="C570" s="350" t="s">
        <v>957</v>
      </c>
      <c r="D570" s="349"/>
      <c r="E570" s="302" t="s">
        <v>207</v>
      </c>
      <c r="F570" s="302" t="s">
        <v>208</v>
      </c>
      <c r="G570" s="303" t="s">
        <v>1147</v>
      </c>
      <c r="H570" s="303">
        <v>44977</v>
      </c>
      <c r="I570" s="309" t="s">
        <v>1192</v>
      </c>
      <c r="J570" s="310">
        <v>20106.669999999998</v>
      </c>
      <c r="K570" s="310">
        <v>20000</v>
      </c>
      <c r="L570" s="310">
        <v>20106.669999999998</v>
      </c>
      <c r="M570" s="310">
        <v>20000</v>
      </c>
      <c r="N570" s="306">
        <v>4.65E-2</v>
      </c>
      <c r="O570" s="306">
        <v>6.696406192059904E-4</v>
      </c>
      <c r="P570" s="307">
        <v>0.1</v>
      </c>
      <c r="Q570" s="306">
        <v>0.55395586094716387</v>
      </c>
      <c r="R570" s="308"/>
      <c r="T570" s="360"/>
    </row>
    <row r="571" spans="1:20" s="300" customFormat="1">
      <c r="A571" s="298"/>
      <c r="B571" s="331" t="s">
        <v>1140</v>
      </c>
      <c r="C571" s="350" t="s">
        <v>957</v>
      </c>
      <c r="D571" s="349"/>
      <c r="E571" s="302" t="s">
        <v>207</v>
      </c>
      <c r="F571" s="302" t="s">
        <v>208</v>
      </c>
      <c r="G571" s="303" t="s">
        <v>1147</v>
      </c>
      <c r="H571" s="303">
        <v>44977</v>
      </c>
      <c r="I571" s="309" t="s">
        <v>1192</v>
      </c>
      <c r="J571" s="310">
        <v>20106.669999999998</v>
      </c>
      <c r="K571" s="310">
        <v>20000</v>
      </c>
      <c r="L571" s="310">
        <v>20106.669999999998</v>
      </c>
      <c r="M571" s="310">
        <v>20000</v>
      </c>
      <c r="N571" s="306">
        <v>4.65E-2</v>
      </c>
      <c r="O571" s="306">
        <v>6.696406192059904E-4</v>
      </c>
      <c r="P571" s="307">
        <v>0.1</v>
      </c>
      <c r="Q571" s="306">
        <v>0.55467176536652951</v>
      </c>
      <c r="R571" s="308"/>
      <c r="T571" s="360"/>
    </row>
    <row r="572" spans="1:20" s="300" customFormat="1">
      <c r="A572" s="298"/>
      <c r="B572" s="331" t="s">
        <v>1140</v>
      </c>
      <c r="C572" s="350" t="s">
        <v>957</v>
      </c>
      <c r="D572" s="349"/>
      <c r="E572" s="302" t="s">
        <v>207</v>
      </c>
      <c r="F572" s="302" t="s">
        <v>208</v>
      </c>
      <c r="G572" s="303" t="s">
        <v>1147</v>
      </c>
      <c r="H572" s="303">
        <v>44977</v>
      </c>
      <c r="I572" s="309" t="s">
        <v>1192</v>
      </c>
      <c r="J572" s="310">
        <v>20106.669999999998</v>
      </c>
      <c r="K572" s="310">
        <v>20000</v>
      </c>
      <c r="L572" s="310">
        <v>20106.669999999998</v>
      </c>
      <c r="M572" s="310">
        <v>20000</v>
      </c>
      <c r="N572" s="306">
        <v>4.65E-2</v>
      </c>
      <c r="O572" s="306">
        <v>6.696406192059904E-4</v>
      </c>
      <c r="P572" s="307">
        <v>0.1</v>
      </c>
      <c r="Q572" s="306">
        <v>0.55538766978589515</v>
      </c>
      <c r="R572" s="308"/>
      <c r="T572" s="360"/>
    </row>
    <row r="573" spans="1:20" s="300" customFormat="1">
      <c r="A573" s="298"/>
      <c r="B573" s="331" t="s">
        <v>1140</v>
      </c>
      <c r="C573" s="350" t="s">
        <v>957</v>
      </c>
      <c r="D573" s="349"/>
      <c r="E573" s="302" t="s">
        <v>207</v>
      </c>
      <c r="F573" s="302" t="s">
        <v>208</v>
      </c>
      <c r="G573" s="303" t="s">
        <v>1147</v>
      </c>
      <c r="H573" s="303">
        <v>44977</v>
      </c>
      <c r="I573" s="309" t="s">
        <v>1192</v>
      </c>
      <c r="J573" s="310">
        <v>20106.669999999998</v>
      </c>
      <c r="K573" s="310">
        <v>20000</v>
      </c>
      <c r="L573" s="310">
        <v>20106.669999999998</v>
      </c>
      <c r="M573" s="310">
        <v>20000</v>
      </c>
      <c r="N573" s="306">
        <v>4.65E-2</v>
      </c>
      <c r="O573" s="306">
        <v>6.696406192059904E-4</v>
      </c>
      <c r="P573" s="307">
        <v>0.1</v>
      </c>
      <c r="Q573" s="306">
        <v>0.5561035742052608</v>
      </c>
      <c r="R573" s="308"/>
      <c r="T573" s="360"/>
    </row>
    <row r="574" spans="1:20" s="300" customFormat="1">
      <c r="A574" s="298"/>
      <c r="B574" s="331" t="s">
        <v>1140</v>
      </c>
      <c r="C574" s="350" t="s">
        <v>957</v>
      </c>
      <c r="D574" s="349"/>
      <c r="E574" s="302" t="s">
        <v>207</v>
      </c>
      <c r="F574" s="302" t="s">
        <v>208</v>
      </c>
      <c r="G574" s="303" t="s">
        <v>1147</v>
      </c>
      <c r="H574" s="303">
        <v>44977</v>
      </c>
      <c r="I574" s="309" t="s">
        <v>1192</v>
      </c>
      <c r="J574" s="310">
        <v>20106.669999999998</v>
      </c>
      <c r="K574" s="310">
        <v>20000</v>
      </c>
      <c r="L574" s="310">
        <v>20106.669999999998</v>
      </c>
      <c r="M574" s="310">
        <v>20000</v>
      </c>
      <c r="N574" s="306">
        <v>4.65E-2</v>
      </c>
      <c r="O574" s="306">
        <v>6.696406192059904E-4</v>
      </c>
      <c r="P574" s="307">
        <v>0.1</v>
      </c>
      <c r="Q574" s="306">
        <v>0.55681947862462644</v>
      </c>
      <c r="R574" s="308"/>
      <c r="T574" s="360"/>
    </row>
    <row r="575" spans="1:20" s="300" customFormat="1">
      <c r="A575" s="298"/>
      <c r="B575" s="331" t="s">
        <v>1140</v>
      </c>
      <c r="C575" s="350" t="s">
        <v>957</v>
      </c>
      <c r="D575" s="349"/>
      <c r="E575" s="302" t="s">
        <v>207</v>
      </c>
      <c r="F575" s="302" t="s">
        <v>208</v>
      </c>
      <c r="G575" s="303" t="s">
        <v>1147</v>
      </c>
      <c r="H575" s="303">
        <v>44977</v>
      </c>
      <c r="I575" s="309" t="s">
        <v>1192</v>
      </c>
      <c r="J575" s="310">
        <v>20106.669999999998</v>
      </c>
      <c r="K575" s="310">
        <v>20000</v>
      </c>
      <c r="L575" s="310">
        <v>20106.669999999998</v>
      </c>
      <c r="M575" s="310">
        <v>20000</v>
      </c>
      <c r="N575" s="306">
        <v>4.65E-2</v>
      </c>
      <c r="O575" s="306">
        <v>6.696406192059904E-4</v>
      </c>
      <c r="P575" s="307">
        <v>0.1</v>
      </c>
      <c r="Q575" s="306">
        <v>0.55753538304399208</v>
      </c>
      <c r="R575" s="308"/>
      <c r="T575" s="360"/>
    </row>
    <row r="576" spans="1:20" s="300" customFormat="1">
      <c r="A576" s="298"/>
      <c r="B576" s="331" t="s">
        <v>1140</v>
      </c>
      <c r="C576" s="350" t="s">
        <v>957</v>
      </c>
      <c r="D576" s="349"/>
      <c r="E576" s="302" t="s">
        <v>207</v>
      </c>
      <c r="F576" s="302" t="s">
        <v>208</v>
      </c>
      <c r="G576" s="303" t="s">
        <v>1147</v>
      </c>
      <c r="H576" s="303">
        <v>44977</v>
      </c>
      <c r="I576" s="309" t="s">
        <v>1192</v>
      </c>
      <c r="J576" s="310">
        <v>25133.34</v>
      </c>
      <c r="K576" s="310">
        <v>25000</v>
      </c>
      <c r="L576" s="310">
        <v>25133.34</v>
      </c>
      <c r="M576" s="310">
        <v>25000</v>
      </c>
      <c r="N576" s="306">
        <v>4.65E-2</v>
      </c>
      <c r="O576" s="306">
        <v>8.3705085726849295E-4</v>
      </c>
      <c r="P576" s="307">
        <v>0.1</v>
      </c>
      <c r="Q576" s="306">
        <v>0.55843026365721249</v>
      </c>
      <c r="R576" s="308"/>
      <c r="T576" s="360"/>
    </row>
    <row r="577" spans="1:20" s="300" customFormat="1">
      <c r="A577" s="298"/>
      <c r="B577" s="331" t="s">
        <v>1140</v>
      </c>
      <c r="C577" s="350" t="s">
        <v>957</v>
      </c>
      <c r="D577" s="349"/>
      <c r="E577" s="302" t="s">
        <v>207</v>
      </c>
      <c r="F577" s="302" t="s">
        <v>208</v>
      </c>
      <c r="G577" s="303" t="s">
        <v>1147</v>
      </c>
      <c r="H577" s="303">
        <v>44977</v>
      </c>
      <c r="I577" s="309" t="s">
        <v>1192</v>
      </c>
      <c r="J577" s="310">
        <v>25133.34</v>
      </c>
      <c r="K577" s="310">
        <v>25000</v>
      </c>
      <c r="L577" s="310">
        <v>25133.34</v>
      </c>
      <c r="M577" s="310">
        <v>25000</v>
      </c>
      <c r="N577" s="306">
        <v>4.65E-2</v>
      </c>
      <c r="O577" s="306">
        <v>8.3705085726849295E-4</v>
      </c>
      <c r="P577" s="307">
        <v>0.1</v>
      </c>
      <c r="Q577" s="306">
        <v>0.55932514427043289</v>
      </c>
      <c r="R577" s="308"/>
      <c r="T577" s="360"/>
    </row>
    <row r="578" spans="1:20" s="300" customFormat="1">
      <c r="A578" s="298"/>
      <c r="B578" s="331" t="s">
        <v>1140</v>
      </c>
      <c r="C578" s="350" t="s">
        <v>957</v>
      </c>
      <c r="D578" s="349"/>
      <c r="E578" s="302" t="s">
        <v>207</v>
      </c>
      <c r="F578" s="302" t="s">
        <v>208</v>
      </c>
      <c r="G578" s="303" t="s">
        <v>1147</v>
      </c>
      <c r="H578" s="303">
        <v>44977</v>
      </c>
      <c r="I578" s="309" t="s">
        <v>1192</v>
      </c>
      <c r="J578" s="310">
        <v>25133.34</v>
      </c>
      <c r="K578" s="310">
        <v>25000</v>
      </c>
      <c r="L578" s="310">
        <v>25133.34</v>
      </c>
      <c r="M578" s="310">
        <v>25000</v>
      </c>
      <c r="N578" s="306">
        <v>4.65E-2</v>
      </c>
      <c r="O578" s="306">
        <v>8.3705085726849295E-4</v>
      </c>
      <c r="P578" s="307">
        <v>0.1</v>
      </c>
      <c r="Q578" s="306">
        <v>0.5602200248836533</v>
      </c>
      <c r="R578" s="308"/>
      <c r="T578" s="360"/>
    </row>
    <row r="579" spans="1:20" s="300" customFormat="1">
      <c r="A579" s="298"/>
      <c r="B579" s="331" t="s">
        <v>1140</v>
      </c>
      <c r="C579" s="350" t="s">
        <v>957</v>
      </c>
      <c r="D579" s="349"/>
      <c r="E579" s="302" t="s">
        <v>207</v>
      </c>
      <c r="F579" s="302" t="s">
        <v>208</v>
      </c>
      <c r="G579" s="303" t="s">
        <v>1147</v>
      </c>
      <c r="H579" s="303">
        <v>44977</v>
      </c>
      <c r="I579" s="309" t="s">
        <v>1192</v>
      </c>
      <c r="J579" s="310">
        <v>10053.370000000001</v>
      </c>
      <c r="K579" s="310">
        <v>10000</v>
      </c>
      <c r="L579" s="310">
        <v>10053.370000000001</v>
      </c>
      <c r="M579" s="310">
        <v>10000</v>
      </c>
      <c r="N579" s="306">
        <v>4.65E-2</v>
      </c>
      <c r="O579" s="306">
        <v>3.3482147525706294E-4</v>
      </c>
      <c r="P579" s="307">
        <v>0.1</v>
      </c>
      <c r="Q579" s="306">
        <v>0.56057797833952239</v>
      </c>
      <c r="R579" s="308"/>
      <c r="T579" s="360"/>
    </row>
    <row r="580" spans="1:20" s="300" customFormat="1">
      <c r="A580" s="298"/>
      <c r="B580" s="331" t="s">
        <v>1140</v>
      </c>
      <c r="C580" s="350" t="s">
        <v>957</v>
      </c>
      <c r="D580" s="349"/>
      <c r="E580" s="302" t="s">
        <v>207</v>
      </c>
      <c r="F580" s="302" t="s">
        <v>208</v>
      </c>
      <c r="G580" s="303" t="s">
        <v>1147</v>
      </c>
      <c r="H580" s="303">
        <v>44977</v>
      </c>
      <c r="I580" s="309" t="s">
        <v>1192</v>
      </c>
      <c r="J580" s="310">
        <v>25133.34</v>
      </c>
      <c r="K580" s="310">
        <v>25000</v>
      </c>
      <c r="L580" s="310">
        <v>25133.34</v>
      </c>
      <c r="M580" s="310">
        <v>25000</v>
      </c>
      <c r="N580" s="306">
        <v>4.65E-2</v>
      </c>
      <c r="O580" s="306">
        <v>8.3705085726849295E-4</v>
      </c>
      <c r="P580" s="307">
        <v>0.1</v>
      </c>
      <c r="Q580" s="306">
        <v>0.56147285895274279</v>
      </c>
      <c r="R580" s="308"/>
      <c r="T580" s="360"/>
    </row>
    <row r="581" spans="1:20" s="300" customFormat="1">
      <c r="A581" s="298"/>
      <c r="B581" s="331" t="s">
        <v>1140</v>
      </c>
      <c r="C581" s="350" t="s">
        <v>957</v>
      </c>
      <c r="D581" s="349"/>
      <c r="E581" s="302" t="s">
        <v>207</v>
      </c>
      <c r="F581" s="302" t="s">
        <v>208</v>
      </c>
      <c r="G581" s="303" t="s">
        <v>1147</v>
      </c>
      <c r="H581" s="303">
        <v>44977</v>
      </c>
      <c r="I581" s="309" t="s">
        <v>1192</v>
      </c>
      <c r="J581" s="310">
        <v>25133.34</v>
      </c>
      <c r="K581" s="310">
        <v>25000</v>
      </c>
      <c r="L581" s="310">
        <v>25133.34</v>
      </c>
      <c r="M581" s="310">
        <v>25000</v>
      </c>
      <c r="N581" s="306">
        <v>4.65E-2</v>
      </c>
      <c r="O581" s="306">
        <v>8.3705085726849295E-4</v>
      </c>
      <c r="P581" s="307">
        <v>0.1</v>
      </c>
      <c r="Q581" s="306">
        <v>0.5623677395659632</v>
      </c>
      <c r="R581" s="308"/>
      <c r="T581" s="360"/>
    </row>
    <row r="582" spans="1:20" s="300" customFormat="1">
      <c r="A582" s="298"/>
      <c r="B582" s="331" t="s">
        <v>1140</v>
      </c>
      <c r="C582" s="350" t="s">
        <v>957</v>
      </c>
      <c r="D582" s="349"/>
      <c r="E582" s="302" t="s">
        <v>207</v>
      </c>
      <c r="F582" s="302" t="s">
        <v>208</v>
      </c>
      <c r="G582" s="303" t="s">
        <v>1147</v>
      </c>
      <c r="H582" s="303">
        <v>44977</v>
      </c>
      <c r="I582" s="309" t="s">
        <v>1192</v>
      </c>
      <c r="J582" s="310">
        <v>25133.34</v>
      </c>
      <c r="K582" s="310">
        <v>25000</v>
      </c>
      <c r="L582" s="310">
        <v>25133.34</v>
      </c>
      <c r="M582" s="310">
        <v>25000</v>
      </c>
      <c r="N582" s="306">
        <v>4.65E-2</v>
      </c>
      <c r="O582" s="306">
        <v>8.3705085726849295E-4</v>
      </c>
      <c r="P582" s="307">
        <v>0.1</v>
      </c>
      <c r="Q582" s="306">
        <v>0.5632626201791836</v>
      </c>
      <c r="R582" s="308"/>
      <c r="T582" s="360"/>
    </row>
    <row r="583" spans="1:20" s="300" customFormat="1">
      <c r="A583" s="298"/>
      <c r="B583" s="331" t="s">
        <v>1140</v>
      </c>
      <c r="C583" s="350" t="s">
        <v>957</v>
      </c>
      <c r="D583" s="349"/>
      <c r="E583" s="302" t="s">
        <v>207</v>
      </c>
      <c r="F583" s="302" t="s">
        <v>208</v>
      </c>
      <c r="G583" s="303" t="s">
        <v>1147</v>
      </c>
      <c r="H583" s="303">
        <v>44977</v>
      </c>
      <c r="I583" s="309" t="s">
        <v>1192</v>
      </c>
      <c r="J583" s="310">
        <v>25133.34</v>
      </c>
      <c r="K583" s="310">
        <v>25000</v>
      </c>
      <c r="L583" s="310">
        <v>25133.34</v>
      </c>
      <c r="M583" s="310">
        <v>25000</v>
      </c>
      <c r="N583" s="306">
        <v>4.65E-2</v>
      </c>
      <c r="O583" s="306">
        <v>8.3705085726849295E-4</v>
      </c>
      <c r="P583" s="307">
        <v>0.1</v>
      </c>
      <c r="Q583" s="306">
        <v>0.56415750079240401</v>
      </c>
      <c r="R583" s="308"/>
      <c r="T583" s="360"/>
    </row>
    <row r="584" spans="1:20" s="300" customFormat="1">
      <c r="A584" s="298"/>
      <c r="B584" s="331" t="s">
        <v>1140</v>
      </c>
      <c r="C584" s="350" t="s">
        <v>957</v>
      </c>
      <c r="D584" s="349"/>
      <c r="E584" s="302" t="s">
        <v>207</v>
      </c>
      <c r="F584" s="302" t="s">
        <v>208</v>
      </c>
      <c r="G584" s="303" t="s">
        <v>1147</v>
      </c>
      <c r="H584" s="303">
        <v>44977</v>
      </c>
      <c r="I584" s="309" t="s">
        <v>1192</v>
      </c>
      <c r="J584" s="310">
        <v>25133.43</v>
      </c>
      <c r="K584" s="310">
        <v>25000</v>
      </c>
      <c r="L584" s="310">
        <v>25133.43</v>
      </c>
      <c r="M584" s="310">
        <v>25000</v>
      </c>
      <c r="N584" s="306">
        <v>4.65E-2</v>
      </c>
      <c r="O584" s="306">
        <v>8.3705385466466688E-4</v>
      </c>
      <c r="P584" s="307">
        <v>0.1</v>
      </c>
      <c r="Q584" s="306">
        <v>0.56505238461010321</v>
      </c>
      <c r="R584" s="308"/>
      <c r="T584" s="360"/>
    </row>
    <row r="585" spans="1:20" s="300" customFormat="1">
      <c r="A585" s="298"/>
      <c r="B585" s="331" t="s">
        <v>1140</v>
      </c>
      <c r="C585" s="350" t="s">
        <v>957</v>
      </c>
      <c r="D585" s="349"/>
      <c r="E585" s="302" t="s">
        <v>207</v>
      </c>
      <c r="F585" s="302" t="s">
        <v>208</v>
      </c>
      <c r="G585" s="303" t="s">
        <v>1147</v>
      </c>
      <c r="H585" s="303">
        <v>44977</v>
      </c>
      <c r="I585" s="309" t="s">
        <v>1192</v>
      </c>
      <c r="J585" s="310">
        <v>25133.43</v>
      </c>
      <c r="K585" s="310">
        <v>25000</v>
      </c>
      <c r="L585" s="310">
        <v>25133.43</v>
      </c>
      <c r="M585" s="310">
        <v>25000</v>
      </c>
      <c r="N585" s="306">
        <v>4.65E-2</v>
      </c>
      <c r="O585" s="306">
        <v>8.3705385466466688E-4</v>
      </c>
      <c r="P585" s="307">
        <v>0.1</v>
      </c>
      <c r="Q585" s="306">
        <v>0.56594726842780241</v>
      </c>
      <c r="R585" s="308"/>
      <c r="T585" s="360"/>
    </row>
    <row r="586" spans="1:20" s="300" customFormat="1">
      <c r="A586" s="298"/>
      <c r="B586" s="331" t="s">
        <v>1140</v>
      </c>
      <c r="C586" s="350" t="s">
        <v>957</v>
      </c>
      <c r="D586" s="349"/>
      <c r="E586" s="302" t="s">
        <v>207</v>
      </c>
      <c r="F586" s="302" t="s">
        <v>208</v>
      </c>
      <c r="G586" s="303" t="s">
        <v>1147</v>
      </c>
      <c r="H586" s="303">
        <v>44977</v>
      </c>
      <c r="I586" s="309" t="s">
        <v>1192</v>
      </c>
      <c r="J586" s="310">
        <v>25133.34</v>
      </c>
      <c r="K586" s="310">
        <v>25000</v>
      </c>
      <c r="L586" s="310">
        <v>25133.34</v>
      </c>
      <c r="M586" s="310">
        <v>25000</v>
      </c>
      <c r="N586" s="306">
        <v>4.65E-2</v>
      </c>
      <c r="O586" s="306">
        <v>8.3705085726849295E-4</v>
      </c>
      <c r="P586" s="307">
        <v>0.1</v>
      </c>
      <c r="Q586" s="306">
        <v>0.56684214904102281</v>
      </c>
      <c r="R586" s="308"/>
      <c r="T586" s="360"/>
    </row>
    <row r="587" spans="1:20" s="300" customFormat="1">
      <c r="A587" s="298"/>
      <c r="B587" s="331" t="s">
        <v>1140</v>
      </c>
      <c r="C587" s="350" t="s">
        <v>957</v>
      </c>
      <c r="D587" s="349"/>
      <c r="E587" s="302" t="s">
        <v>207</v>
      </c>
      <c r="F587" s="302" t="s">
        <v>208</v>
      </c>
      <c r="G587" s="303" t="s">
        <v>1172</v>
      </c>
      <c r="H587" s="303">
        <v>44963</v>
      </c>
      <c r="I587" s="309" t="s">
        <v>1192</v>
      </c>
      <c r="J587" s="310">
        <v>25306.41</v>
      </c>
      <c r="K587" s="310">
        <v>25182.06</v>
      </c>
      <c r="L587" s="310">
        <v>25306.41</v>
      </c>
      <c r="M587" s="310">
        <v>25000</v>
      </c>
      <c r="N587" s="306">
        <v>4.4999999999999998E-2</v>
      </c>
      <c r="O587" s="306">
        <v>8.4281485011096665E-4</v>
      </c>
      <c r="P587" s="307">
        <v>0.1</v>
      </c>
      <c r="Q587" s="306">
        <v>0.56774319186697464</v>
      </c>
      <c r="R587" s="308"/>
      <c r="T587" s="360"/>
    </row>
    <row r="588" spans="1:20" s="300" customFormat="1">
      <c r="A588" s="298"/>
      <c r="B588" s="331" t="s">
        <v>1140</v>
      </c>
      <c r="C588" s="350" t="s">
        <v>957</v>
      </c>
      <c r="D588" s="349"/>
      <c r="E588" s="302" t="s">
        <v>207</v>
      </c>
      <c r="F588" s="302" t="s">
        <v>208</v>
      </c>
      <c r="G588" s="303" t="s">
        <v>1172</v>
      </c>
      <c r="H588" s="303">
        <v>44963</v>
      </c>
      <c r="I588" s="309" t="s">
        <v>1192</v>
      </c>
      <c r="J588" s="310">
        <v>25306.41</v>
      </c>
      <c r="K588" s="310">
        <v>25182.06</v>
      </c>
      <c r="L588" s="310">
        <v>25306.41</v>
      </c>
      <c r="M588" s="310">
        <v>25000</v>
      </c>
      <c r="N588" s="306">
        <v>4.4999999999999998E-2</v>
      </c>
      <c r="O588" s="306">
        <v>8.4281485011096665E-4</v>
      </c>
      <c r="P588" s="307">
        <v>0.1</v>
      </c>
      <c r="Q588" s="306">
        <v>0.56864423469292646</v>
      </c>
      <c r="R588" s="308"/>
      <c r="T588" s="360"/>
    </row>
    <row r="589" spans="1:20" s="300" customFormat="1">
      <c r="A589" s="298"/>
      <c r="B589" s="331" t="s">
        <v>1140</v>
      </c>
      <c r="C589" s="350" t="s">
        <v>957</v>
      </c>
      <c r="D589" s="349"/>
      <c r="E589" s="302" t="s">
        <v>207</v>
      </c>
      <c r="F589" s="302" t="s">
        <v>208</v>
      </c>
      <c r="G589" s="303" t="s">
        <v>1172</v>
      </c>
      <c r="H589" s="303">
        <v>44963</v>
      </c>
      <c r="I589" s="309" t="s">
        <v>1192</v>
      </c>
      <c r="J589" s="310">
        <v>25306.41</v>
      </c>
      <c r="K589" s="310">
        <v>25182.06</v>
      </c>
      <c r="L589" s="310">
        <v>25306.41</v>
      </c>
      <c r="M589" s="310">
        <v>25000</v>
      </c>
      <c r="N589" s="306">
        <v>4.4999999999999998E-2</v>
      </c>
      <c r="O589" s="306">
        <v>8.4281485011096665E-4</v>
      </c>
      <c r="P589" s="307">
        <v>0.1</v>
      </c>
      <c r="Q589" s="306">
        <v>0.56954527751887829</v>
      </c>
      <c r="R589" s="308"/>
      <c r="T589" s="360"/>
    </row>
    <row r="590" spans="1:20" s="300" customFormat="1">
      <c r="A590" s="298"/>
      <c r="B590" s="331" t="s">
        <v>1140</v>
      </c>
      <c r="C590" s="350" t="s">
        <v>957</v>
      </c>
      <c r="D590" s="349"/>
      <c r="E590" s="302" t="s">
        <v>207</v>
      </c>
      <c r="F590" s="302" t="s">
        <v>208</v>
      </c>
      <c r="G590" s="303" t="s">
        <v>1172</v>
      </c>
      <c r="H590" s="303">
        <v>44963</v>
      </c>
      <c r="I590" s="309" t="s">
        <v>1192</v>
      </c>
      <c r="J590" s="310">
        <v>25306.41</v>
      </c>
      <c r="K590" s="310">
        <v>25182.06</v>
      </c>
      <c r="L590" s="310">
        <v>25306.41</v>
      </c>
      <c r="M590" s="310">
        <v>25000</v>
      </c>
      <c r="N590" s="306">
        <v>4.4999999999999998E-2</v>
      </c>
      <c r="O590" s="306">
        <v>8.4281485011096665E-4</v>
      </c>
      <c r="P590" s="307">
        <v>0.1</v>
      </c>
      <c r="Q590" s="306">
        <v>0.57044632034483012</v>
      </c>
      <c r="R590" s="308"/>
      <c r="T590" s="360"/>
    </row>
    <row r="591" spans="1:20" s="300" customFormat="1">
      <c r="A591" s="298"/>
      <c r="B591" s="331" t="s">
        <v>1140</v>
      </c>
      <c r="C591" s="350" t="s">
        <v>957</v>
      </c>
      <c r="D591" s="349"/>
      <c r="E591" s="302" t="s">
        <v>207</v>
      </c>
      <c r="F591" s="302" t="s">
        <v>208</v>
      </c>
      <c r="G591" s="303" t="s">
        <v>1172</v>
      </c>
      <c r="H591" s="303">
        <v>44963</v>
      </c>
      <c r="I591" s="309" t="s">
        <v>1192</v>
      </c>
      <c r="J591" s="310">
        <v>25306.41</v>
      </c>
      <c r="K591" s="310">
        <v>25182.06</v>
      </c>
      <c r="L591" s="310">
        <v>25306.41</v>
      </c>
      <c r="M591" s="310">
        <v>25000</v>
      </c>
      <c r="N591" s="306">
        <v>4.4999999999999998E-2</v>
      </c>
      <c r="O591" s="306">
        <v>8.4281485011096665E-4</v>
      </c>
      <c r="P591" s="307">
        <v>0.1</v>
      </c>
      <c r="Q591" s="306">
        <v>0.57134736317078194</v>
      </c>
      <c r="R591" s="308"/>
      <c r="T591" s="360"/>
    </row>
    <row r="592" spans="1:20" s="300" customFormat="1">
      <c r="A592" s="298"/>
      <c r="B592" s="331" t="s">
        <v>1140</v>
      </c>
      <c r="C592" s="350" t="s">
        <v>957</v>
      </c>
      <c r="D592" s="349"/>
      <c r="E592" s="302" t="s">
        <v>207</v>
      </c>
      <c r="F592" s="302" t="s">
        <v>208</v>
      </c>
      <c r="G592" s="303" t="s">
        <v>1172</v>
      </c>
      <c r="H592" s="303">
        <v>44963</v>
      </c>
      <c r="I592" s="309" t="s">
        <v>1192</v>
      </c>
      <c r="J592" s="310">
        <v>25306.41</v>
      </c>
      <c r="K592" s="310">
        <v>25182.06</v>
      </c>
      <c r="L592" s="310">
        <v>25306.41</v>
      </c>
      <c r="M592" s="310">
        <v>25000</v>
      </c>
      <c r="N592" s="306">
        <v>4.4999999999999998E-2</v>
      </c>
      <c r="O592" s="306">
        <v>8.4281485011096665E-4</v>
      </c>
      <c r="P592" s="307">
        <v>0.1</v>
      </c>
      <c r="Q592" s="306">
        <v>0.57224840599673377</v>
      </c>
      <c r="R592" s="308"/>
      <c r="T592" s="360"/>
    </row>
    <row r="593" spans="1:20" s="300" customFormat="1">
      <c r="A593" s="298"/>
      <c r="B593" s="331" t="s">
        <v>1140</v>
      </c>
      <c r="C593" s="350" t="s">
        <v>957</v>
      </c>
      <c r="D593" s="349"/>
      <c r="E593" s="302" t="s">
        <v>207</v>
      </c>
      <c r="F593" s="302" t="s">
        <v>208</v>
      </c>
      <c r="G593" s="303" t="s">
        <v>1172</v>
      </c>
      <c r="H593" s="303">
        <v>44963</v>
      </c>
      <c r="I593" s="309" t="s">
        <v>1192</v>
      </c>
      <c r="J593" s="310">
        <v>25306.41</v>
      </c>
      <c r="K593" s="310">
        <v>25182.06</v>
      </c>
      <c r="L593" s="310">
        <v>25306.41</v>
      </c>
      <c r="M593" s="310">
        <v>25000</v>
      </c>
      <c r="N593" s="306">
        <v>4.4999999999999998E-2</v>
      </c>
      <c r="O593" s="306">
        <v>8.4281485011096665E-4</v>
      </c>
      <c r="P593" s="307">
        <v>0.1</v>
      </c>
      <c r="Q593" s="306">
        <v>0.57314944882268559</v>
      </c>
      <c r="R593" s="308"/>
      <c r="T593" s="360"/>
    </row>
    <row r="594" spans="1:20" s="300" customFormat="1">
      <c r="A594" s="298"/>
      <c r="B594" s="331" t="s">
        <v>1140</v>
      </c>
      <c r="C594" s="350" t="s">
        <v>957</v>
      </c>
      <c r="D594" s="349"/>
      <c r="E594" s="302" t="s">
        <v>207</v>
      </c>
      <c r="F594" s="302" t="s">
        <v>208</v>
      </c>
      <c r="G594" s="303" t="s">
        <v>1172</v>
      </c>
      <c r="H594" s="303">
        <v>44963</v>
      </c>
      <c r="I594" s="309" t="s">
        <v>1192</v>
      </c>
      <c r="J594" s="310">
        <v>25306.41</v>
      </c>
      <c r="K594" s="310">
        <v>25182.06</v>
      </c>
      <c r="L594" s="310">
        <v>25306.41</v>
      </c>
      <c r="M594" s="310">
        <v>25000</v>
      </c>
      <c r="N594" s="306">
        <v>4.4999999999999998E-2</v>
      </c>
      <c r="O594" s="306">
        <v>8.4281485011096665E-4</v>
      </c>
      <c r="P594" s="307">
        <v>0.1</v>
      </c>
      <c r="Q594" s="306">
        <v>0.57405049164863742</v>
      </c>
      <c r="R594" s="308"/>
      <c r="T594" s="360"/>
    </row>
    <row r="595" spans="1:20" s="300" customFormat="1">
      <c r="A595" s="298"/>
      <c r="B595" s="331" t="s">
        <v>1140</v>
      </c>
      <c r="C595" s="350" t="s">
        <v>1142</v>
      </c>
      <c r="D595" s="349"/>
      <c r="E595" s="302" t="s">
        <v>207</v>
      </c>
      <c r="F595" s="302" t="s">
        <v>208</v>
      </c>
      <c r="G595" s="303" t="s">
        <v>1173</v>
      </c>
      <c r="H595" s="303">
        <v>45028</v>
      </c>
      <c r="I595" s="309" t="s">
        <v>1192</v>
      </c>
      <c r="J595" s="310">
        <v>50303.91</v>
      </c>
      <c r="K595" s="310">
        <v>50000</v>
      </c>
      <c r="L595" s="310">
        <v>50303.91</v>
      </c>
      <c r="M595" s="310">
        <v>50000</v>
      </c>
      <c r="N595" s="306">
        <v>0.03</v>
      </c>
      <c r="O595" s="306">
        <v>1.6753416374209365E-3</v>
      </c>
      <c r="P595" s="307">
        <v>0.1</v>
      </c>
      <c r="Q595" s="306">
        <v>0.57584157846114159</v>
      </c>
      <c r="R595" s="308"/>
      <c r="T595" s="360"/>
    </row>
    <row r="596" spans="1:20" s="300" customFormat="1">
      <c r="A596" s="298"/>
      <c r="B596" s="331" t="s">
        <v>1140</v>
      </c>
      <c r="C596" s="350" t="s">
        <v>1142</v>
      </c>
      <c r="D596" s="349"/>
      <c r="E596" s="302" t="s">
        <v>207</v>
      </c>
      <c r="F596" s="302" t="s">
        <v>208</v>
      </c>
      <c r="G596" s="303" t="s">
        <v>1173</v>
      </c>
      <c r="H596" s="303">
        <v>45028</v>
      </c>
      <c r="I596" s="309" t="s">
        <v>1192</v>
      </c>
      <c r="J596" s="310">
        <v>50303.91</v>
      </c>
      <c r="K596" s="310">
        <v>50000</v>
      </c>
      <c r="L596" s="310">
        <v>50303.91</v>
      </c>
      <c r="M596" s="310">
        <v>50000</v>
      </c>
      <c r="N596" s="306">
        <v>0.03</v>
      </c>
      <c r="O596" s="306">
        <v>1.6753416374209365E-3</v>
      </c>
      <c r="P596" s="307">
        <v>0.1</v>
      </c>
      <c r="Q596" s="306">
        <v>0.57763266527364576</v>
      </c>
      <c r="R596" s="308"/>
      <c r="T596" s="360"/>
    </row>
    <row r="597" spans="1:20" s="300" customFormat="1">
      <c r="A597" s="298"/>
      <c r="B597" s="331" t="s">
        <v>1140</v>
      </c>
      <c r="C597" s="350" t="s">
        <v>1142</v>
      </c>
      <c r="D597" s="349"/>
      <c r="E597" s="302" t="s">
        <v>207</v>
      </c>
      <c r="F597" s="302" t="s">
        <v>208</v>
      </c>
      <c r="G597" s="303" t="s">
        <v>1173</v>
      </c>
      <c r="H597" s="303">
        <v>45028</v>
      </c>
      <c r="I597" s="309" t="s">
        <v>1192</v>
      </c>
      <c r="J597" s="310">
        <v>50303.91</v>
      </c>
      <c r="K597" s="310">
        <v>50000</v>
      </c>
      <c r="L597" s="310">
        <v>50303.91</v>
      </c>
      <c r="M597" s="310">
        <v>50000</v>
      </c>
      <c r="N597" s="306">
        <v>0.03</v>
      </c>
      <c r="O597" s="306">
        <v>1.6753416374209365E-3</v>
      </c>
      <c r="P597" s="307">
        <v>0.1</v>
      </c>
      <c r="Q597" s="306">
        <v>0.57942375208614993</v>
      </c>
      <c r="R597" s="308"/>
      <c r="T597" s="360"/>
    </row>
    <row r="598" spans="1:20" s="300" customFormat="1">
      <c r="A598" s="298"/>
      <c r="B598" s="331" t="s">
        <v>1140</v>
      </c>
      <c r="C598" s="350" t="s">
        <v>1142</v>
      </c>
      <c r="D598" s="349"/>
      <c r="E598" s="302" t="s">
        <v>207</v>
      </c>
      <c r="F598" s="302" t="s">
        <v>208</v>
      </c>
      <c r="G598" s="303" t="s">
        <v>1173</v>
      </c>
      <c r="H598" s="303">
        <v>45028</v>
      </c>
      <c r="I598" s="309" t="s">
        <v>1192</v>
      </c>
      <c r="J598" s="310">
        <v>50303.91</v>
      </c>
      <c r="K598" s="310">
        <v>50000</v>
      </c>
      <c r="L598" s="310">
        <v>50303.91</v>
      </c>
      <c r="M598" s="310">
        <v>50000</v>
      </c>
      <c r="N598" s="306">
        <v>0.03</v>
      </c>
      <c r="O598" s="306">
        <v>1.6753416374209365E-3</v>
      </c>
      <c r="P598" s="307">
        <v>0.1</v>
      </c>
      <c r="Q598" s="306">
        <v>0.58121483889865411</v>
      </c>
      <c r="R598" s="308"/>
      <c r="T598" s="360"/>
    </row>
    <row r="599" spans="1:20" s="300" customFormat="1">
      <c r="A599" s="298"/>
      <c r="B599" s="331" t="s">
        <v>1140</v>
      </c>
      <c r="C599" s="350" t="s">
        <v>1142</v>
      </c>
      <c r="D599" s="349"/>
      <c r="E599" s="302" t="s">
        <v>207</v>
      </c>
      <c r="F599" s="302" t="s">
        <v>208</v>
      </c>
      <c r="G599" s="303" t="s">
        <v>1173</v>
      </c>
      <c r="H599" s="303">
        <v>45028</v>
      </c>
      <c r="I599" s="309" t="s">
        <v>1192</v>
      </c>
      <c r="J599" s="310">
        <v>50303.91</v>
      </c>
      <c r="K599" s="310">
        <v>50000</v>
      </c>
      <c r="L599" s="310">
        <v>50303.91</v>
      </c>
      <c r="M599" s="310">
        <v>50000</v>
      </c>
      <c r="N599" s="306">
        <v>0.03</v>
      </c>
      <c r="O599" s="306">
        <v>1.6753416374209365E-3</v>
      </c>
      <c r="P599" s="307">
        <v>0.1</v>
      </c>
      <c r="Q599" s="306">
        <v>0.58300592571115828</v>
      </c>
      <c r="R599" s="308"/>
      <c r="T599" s="360"/>
    </row>
    <row r="600" spans="1:20" s="300" customFormat="1">
      <c r="A600" s="298"/>
      <c r="B600" s="331" t="s">
        <v>1140</v>
      </c>
      <c r="C600" s="350" t="s">
        <v>1142</v>
      </c>
      <c r="D600" s="349"/>
      <c r="E600" s="302" t="s">
        <v>207</v>
      </c>
      <c r="F600" s="302" t="s">
        <v>208</v>
      </c>
      <c r="G600" s="303" t="s">
        <v>1173</v>
      </c>
      <c r="H600" s="303">
        <v>45028</v>
      </c>
      <c r="I600" s="309" t="s">
        <v>1192</v>
      </c>
      <c r="J600" s="310">
        <v>50303.91</v>
      </c>
      <c r="K600" s="310">
        <v>50000</v>
      </c>
      <c r="L600" s="310">
        <v>50303.91</v>
      </c>
      <c r="M600" s="310">
        <v>50000</v>
      </c>
      <c r="N600" s="306">
        <v>0.03</v>
      </c>
      <c r="O600" s="306">
        <v>1.6753416374209365E-3</v>
      </c>
      <c r="P600" s="307">
        <v>0.1</v>
      </c>
      <c r="Q600" s="306">
        <v>0.58479701252366245</v>
      </c>
      <c r="R600" s="308"/>
      <c r="T600" s="360"/>
    </row>
    <row r="601" spans="1:20" s="300" customFormat="1">
      <c r="A601" s="298"/>
      <c r="B601" s="331" t="s">
        <v>1140</v>
      </c>
      <c r="C601" s="350" t="s">
        <v>1142</v>
      </c>
      <c r="D601" s="349"/>
      <c r="E601" s="302" t="s">
        <v>207</v>
      </c>
      <c r="F601" s="302" t="s">
        <v>208</v>
      </c>
      <c r="G601" s="303" t="s">
        <v>1173</v>
      </c>
      <c r="H601" s="303">
        <v>45028</v>
      </c>
      <c r="I601" s="309" t="s">
        <v>1192</v>
      </c>
      <c r="J601" s="310">
        <v>25151.96</v>
      </c>
      <c r="K601" s="310">
        <v>25000</v>
      </c>
      <c r="L601" s="310">
        <v>25151.96</v>
      </c>
      <c r="M601" s="310">
        <v>25000</v>
      </c>
      <c r="N601" s="306">
        <v>0.03</v>
      </c>
      <c r="O601" s="306">
        <v>8.3767098523247784E-4</v>
      </c>
      <c r="P601" s="307">
        <v>0.1</v>
      </c>
      <c r="Q601" s="306">
        <v>0.58569255610794113</v>
      </c>
      <c r="R601" s="308"/>
      <c r="T601" s="360"/>
    </row>
    <row r="602" spans="1:20" s="300" customFormat="1">
      <c r="A602" s="298"/>
      <c r="B602" s="331" t="s">
        <v>1140</v>
      </c>
      <c r="C602" s="350" t="s">
        <v>1142</v>
      </c>
      <c r="D602" s="349"/>
      <c r="E602" s="302" t="s">
        <v>207</v>
      </c>
      <c r="F602" s="302" t="s">
        <v>208</v>
      </c>
      <c r="G602" s="303" t="s">
        <v>1173</v>
      </c>
      <c r="H602" s="303">
        <v>45028</v>
      </c>
      <c r="I602" s="309" t="s">
        <v>1192</v>
      </c>
      <c r="J602" s="310">
        <v>25151.96</v>
      </c>
      <c r="K602" s="310">
        <v>25000</v>
      </c>
      <c r="L602" s="310">
        <v>25151.96</v>
      </c>
      <c r="M602" s="310">
        <v>25000</v>
      </c>
      <c r="N602" s="306">
        <v>0.03</v>
      </c>
      <c r="O602" s="306">
        <v>8.3767098523247784E-4</v>
      </c>
      <c r="P602" s="307">
        <v>0.1</v>
      </c>
      <c r="Q602" s="306">
        <v>0.58658809969221981</v>
      </c>
      <c r="R602" s="308"/>
      <c r="T602" s="360"/>
    </row>
    <row r="603" spans="1:20" s="300" customFormat="1">
      <c r="A603" s="298"/>
      <c r="B603" s="331" t="s">
        <v>1140</v>
      </c>
      <c r="C603" s="350" t="s">
        <v>1142</v>
      </c>
      <c r="D603" s="349"/>
      <c r="E603" s="302" t="s">
        <v>207</v>
      </c>
      <c r="F603" s="302" t="s">
        <v>208</v>
      </c>
      <c r="G603" s="303" t="s">
        <v>1173</v>
      </c>
      <c r="H603" s="303">
        <v>45028</v>
      </c>
      <c r="I603" s="309" t="s">
        <v>1192</v>
      </c>
      <c r="J603" s="310">
        <v>25151.96</v>
      </c>
      <c r="K603" s="310">
        <v>25000</v>
      </c>
      <c r="L603" s="310">
        <v>25151.96</v>
      </c>
      <c r="M603" s="310">
        <v>25000</v>
      </c>
      <c r="N603" s="306">
        <v>0.03</v>
      </c>
      <c r="O603" s="306">
        <v>8.3767098523247784E-4</v>
      </c>
      <c r="P603" s="307">
        <v>0.1</v>
      </c>
      <c r="Q603" s="306">
        <v>0.58748364327649849</v>
      </c>
      <c r="R603" s="308"/>
      <c r="T603" s="360"/>
    </row>
    <row r="604" spans="1:20" s="300" customFormat="1">
      <c r="A604" s="298"/>
      <c r="B604" s="331" t="s">
        <v>1140</v>
      </c>
      <c r="C604" s="350" t="s">
        <v>1142</v>
      </c>
      <c r="D604" s="349"/>
      <c r="E604" s="302" t="s">
        <v>207</v>
      </c>
      <c r="F604" s="302" t="s">
        <v>208</v>
      </c>
      <c r="G604" s="303" t="s">
        <v>1173</v>
      </c>
      <c r="H604" s="303">
        <v>45028</v>
      </c>
      <c r="I604" s="309" t="s">
        <v>1192</v>
      </c>
      <c r="J604" s="310">
        <v>25151.96</v>
      </c>
      <c r="K604" s="310">
        <v>25000</v>
      </c>
      <c r="L604" s="310">
        <v>25151.96</v>
      </c>
      <c r="M604" s="310">
        <v>25000</v>
      </c>
      <c r="N604" s="306">
        <v>0.03</v>
      </c>
      <c r="O604" s="306">
        <v>8.3767098523247784E-4</v>
      </c>
      <c r="P604" s="307">
        <v>0.1</v>
      </c>
      <c r="Q604" s="306">
        <v>0.58837918686077717</v>
      </c>
      <c r="R604" s="308"/>
      <c r="T604" s="360"/>
    </row>
    <row r="605" spans="1:20" s="300" customFormat="1">
      <c r="A605" s="298"/>
      <c r="B605" s="331" t="s">
        <v>1140</v>
      </c>
      <c r="C605" s="350" t="s">
        <v>1142</v>
      </c>
      <c r="D605" s="349"/>
      <c r="E605" s="302" t="s">
        <v>207</v>
      </c>
      <c r="F605" s="302" t="s">
        <v>208</v>
      </c>
      <c r="G605" s="303" t="s">
        <v>1173</v>
      </c>
      <c r="H605" s="303">
        <v>45028</v>
      </c>
      <c r="I605" s="309" t="s">
        <v>1192</v>
      </c>
      <c r="J605" s="310">
        <v>25151.96</v>
      </c>
      <c r="K605" s="310">
        <v>25000</v>
      </c>
      <c r="L605" s="310">
        <v>25151.96</v>
      </c>
      <c r="M605" s="310">
        <v>25000</v>
      </c>
      <c r="N605" s="306">
        <v>0.03</v>
      </c>
      <c r="O605" s="306">
        <v>8.3767098523247784E-4</v>
      </c>
      <c r="P605" s="307">
        <v>0.1</v>
      </c>
      <c r="Q605" s="306">
        <v>0.58927473044505585</v>
      </c>
      <c r="R605" s="308"/>
      <c r="T605" s="360"/>
    </row>
    <row r="606" spans="1:20" s="300" customFormat="1">
      <c r="A606" s="298"/>
      <c r="B606" s="331" t="s">
        <v>1140</v>
      </c>
      <c r="C606" s="350" t="s">
        <v>1142</v>
      </c>
      <c r="D606" s="349"/>
      <c r="E606" s="302" t="s">
        <v>207</v>
      </c>
      <c r="F606" s="302" t="s">
        <v>208</v>
      </c>
      <c r="G606" s="303" t="s">
        <v>1173</v>
      </c>
      <c r="H606" s="303">
        <v>45028</v>
      </c>
      <c r="I606" s="309" t="s">
        <v>1192</v>
      </c>
      <c r="J606" s="310">
        <v>25151.96</v>
      </c>
      <c r="K606" s="310">
        <v>25000</v>
      </c>
      <c r="L606" s="310">
        <v>25151.96</v>
      </c>
      <c r="M606" s="310">
        <v>25000</v>
      </c>
      <c r="N606" s="306">
        <v>0.03</v>
      </c>
      <c r="O606" s="306">
        <v>8.3767098523247784E-4</v>
      </c>
      <c r="P606" s="307">
        <v>0.1</v>
      </c>
      <c r="Q606" s="306">
        <v>0.59017027402933453</v>
      </c>
      <c r="R606" s="308"/>
      <c r="T606" s="360"/>
    </row>
    <row r="607" spans="1:20" s="300" customFormat="1">
      <c r="A607" s="298"/>
      <c r="B607" s="331" t="s">
        <v>1140</v>
      </c>
      <c r="C607" s="350" t="s">
        <v>1142</v>
      </c>
      <c r="D607" s="349"/>
      <c r="E607" s="302" t="s">
        <v>207</v>
      </c>
      <c r="F607" s="302" t="s">
        <v>208</v>
      </c>
      <c r="G607" s="303" t="s">
        <v>1173</v>
      </c>
      <c r="H607" s="303">
        <v>45028</v>
      </c>
      <c r="I607" s="309" t="s">
        <v>1192</v>
      </c>
      <c r="J607" s="310">
        <v>25151.96</v>
      </c>
      <c r="K607" s="310">
        <v>25000</v>
      </c>
      <c r="L607" s="310">
        <v>25151.96</v>
      </c>
      <c r="M607" s="310">
        <v>25000</v>
      </c>
      <c r="N607" s="306">
        <v>0.03</v>
      </c>
      <c r="O607" s="306">
        <v>8.3767098523247784E-4</v>
      </c>
      <c r="P607" s="307">
        <v>0.1</v>
      </c>
      <c r="Q607" s="306">
        <v>0.59106581761361321</v>
      </c>
      <c r="R607" s="308"/>
      <c r="T607" s="360"/>
    </row>
    <row r="608" spans="1:20" s="300" customFormat="1">
      <c r="A608" s="298"/>
      <c r="B608" s="331" t="s">
        <v>1140</v>
      </c>
      <c r="C608" s="350" t="s">
        <v>1142</v>
      </c>
      <c r="D608" s="349"/>
      <c r="E608" s="302" t="s">
        <v>207</v>
      </c>
      <c r="F608" s="302" t="s">
        <v>208</v>
      </c>
      <c r="G608" s="303" t="s">
        <v>1173</v>
      </c>
      <c r="H608" s="303">
        <v>45028</v>
      </c>
      <c r="I608" s="309" t="s">
        <v>1192</v>
      </c>
      <c r="J608" s="310">
        <v>25151.96</v>
      </c>
      <c r="K608" s="310">
        <v>25000</v>
      </c>
      <c r="L608" s="310">
        <v>25151.96</v>
      </c>
      <c r="M608" s="310">
        <v>25000</v>
      </c>
      <c r="N608" s="306">
        <v>0.03</v>
      </c>
      <c r="O608" s="306">
        <v>8.3767098523247784E-4</v>
      </c>
      <c r="P608" s="307">
        <v>0.1</v>
      </c>
      <c r="Q608" s="306">
        <v>0.59196136119789189</v>
      </c>
      <c r="R608" s="308"/>
      <c r="T608" s="360"/>
    </row>
    <row r="609" spans="1:20" s="300" customFormat="1">
      <c r="A609" s="298"/>
      <c r="B609" s="331" t="s">
        <v>1140</v>
      </c>
      <c r="C609" s="350" t="s">
        <v>1142</v>
      </c>
      <c r="D609" s="349"/>
      <c r="E609" s="302" t="s">
        <v>207</v>
      </c>
      <c r="F609" s="302" t="s">
        <v>208</v>
      </c>
      <c r="G609" s="303">
        <v>44517</v>
      </c>
      <c r="H609" s="303">
        <v>45058</v>
      </c>
      <c r="I609" s="309" t="s">
        <v>1192</v>
      </c>
      <c r="J609" s="310">
        <v>50218.52</v>
      </c>
      <c r="K609" s="310">
        <v>50000</v>
      </c>
      <c r="L609" s="310">
        <v>50218.52</v>
      </c>
      <c r="M609" s="310">
        <v>50000</v>
      </c>
      <c r="N609" s="306">
        <v>3.6499999999999998E-2</v>
      </c>
      <c r="O609" s="306">
        <v>1.6724977745399122E-3</v>
      </c>
      <c r="P609" s="307">
        <v>0.1</v>
      </c>
      <c r="Q609" s="306">
        <v>0.59374940767212181</v>
      </c>
      <c r="R609" s="308"/>
      <c r="T609" s="360"/>
    </row>
    <row r="610" spans="1:20" s="300" customFormat="1">
      <c r="A610" s="298"/>
      <c r="B610" s="331" t="s">
        <v>1140</v>
      </c>
      <c r="C610" s="350" t="s">
        <v>1142</v>
      </c>
      <c r="D610" s="349"/>
      <c r="E610" s="302" t="s">
        <v>207</v>
      </c>
      <c r="F610" s="302" t="s">
        <v>208</v>
      </c>
      <c r="G610" s="303">
        <v>44517</v>
      </c>
      <c r="H610" s="303">
        <v>45058</v>
      </c>
      <c r="I610" s="309" t="s">
        <v>1192</v>
      </c>
      <c r="J610" s="310">
        <v>50218.52</v>
      </c>
      <c r="K610" s="310">
        <v>50000</v>
      </c>
      <c r="L610" s="310">
        <v>50218.52</v>
      </c>
      <c r="M610" s="310">
        <v>50000</v>
      </c>
      <c r="N610" s="306">
        <v>3.6499999999999998E-2</v>
      </c>
      <c r="O610" s="306">
        <v>1.6724977745399122E-3</v>
      </c>
      <c r="P610" s="307">
        <v>0.1</v>
      </c>
      <c r="Q610" s="306">
        <v>0.59553745414635173</v>
      </c>
      <c r="R610" s="308"/>
      <c r="T610" s="360"/>
    </row>
    <row r="611" spans="1:20" s="300" customFormat="1">
      <c r="A611" s="298"/>
      <c r="B611" s="331" t="s">
        <v>1140</v>
      </c>
      <c r="C611" s="350" t="s">
        <v>1142</v>
      </c>
      <c r="D611" s="349"/>
      <c r="E611" s="302" t="s">
        <v>207</v>
      </c>
      <c r="F611" s="302" t="s">
        <v>208</v>
      </c>
      <c r="G611" s="303">
        <v>44517</v>
      </c>
      <c r="H611" s="303">
        <v>45058</v>
      </c>
      <c r="I611" s="309" t="s">
        <v>1192</v>
      </c>
      <c r="J611" s="310">
        <v>50218.52</v>
      </c>
      <c r="K611" s="310">
        <v>50000</v>
      </c>
      <c r="L611" s="310">
        <v>50218.52</v>
      </c>
      <c r="M611" s="310">
        <v>50000</v>
      </c>
      <c r="N611" s="306">
        <v>3.6499999999999998E-2</v>
      </c>
      <c r="O611" s="306">
        <v>1.6724977745399122E-3</v>
      </c>
      <c r="P611" s="307">
        <v>0.1</v>
      </c>
      <c r="Q611" s="306">
        <v>0.59732550062058165</v>
      </c>
      <c r="R611" s="308"/>
      <c r="T611" s="360"/>
    </row>
    <row r="612" spans="1:20" s="300" customFormat="1">
      <c r="A612" s="298"/>
      <c r="B612" s="331" t="s">
        <v>1140</v>
      </c>
      <c r="C612" s="350" t="s">
        <v>1142</v>
      </c>
      <c r="D612" s="349"/>
      <c r="E612" s="302" t="s">
        <v>207</v>
      </c>
      <c r="F612" s="302" t="s">
        <v>208</v>
      </c>
      <c r="G612" s="303">
        <v>44517</v>
      </c>
      <c r="H612" s="303">
        <v>45058</v>
      </c>
      <c r="I612" s="309" t="s">
        <v>1192</v>
      </c>
      <c r="J612" s="310">
        <v>50218.52</v>
      </c>
      <c r="K612" s="310">
        <v>50000</v>
      </c>
      <c r="L612" s="310">
        <v>50218.52</v>
      </c>
      <c r="M612" s="310">
        <v>50000</v>
      </c>
      <c r="N612" s="306">
        <v>3.6499999999999998E-2</v>
      </c>
      <c r="O612" s="306">
        <v>1.6724977745399122E-3</v>
      </c>
      <c r="P612" s="307">
        <v>0.1</v>
      </c>
      <c r="Q612" s="306">
        <v>0.59911354709481157</v>
      </c>
      <c r="R612" s="308"/>
      <c r="T612" s="360"/>
    </row>
    <row r="613" spans="1:20" s="300" customFormat="1">
      <c r="A613" s="298"/>
      <c r="B613" s="331" t="s">
        <v>1140</v>
      </c>
      <c r="C613" s="350" t="s">
        <v>1142</v>
      </c>
      <c r="D613" s="349"/>
      <c r="E613" s="302" t="s">
        <v>207</v>
      </c>
      <c r="F613" s="302" t="s">
        <v>208</v>
      </c>
      <c r="G613" s="303">
        <v>44517</v>
      </c>
      <c r="H613" s="303">
        <v>45058</v>
      </c>
      <c r="I613" s="309" t="s">
        <v>1192</v>
      </c>
      <c r="J613" s="310">
        <v>50218.52</v>
      </c>
      <c r="K613" s="310">
        <v>50000</v>
      </c>
      <c r="L613" s="310">
        <v>50218.52</v>
      </c>
      <c r="M613" s="310">
        <v>50000</v>
      </c>
      <c r="N613" s="306">
        <v>3.6499999999999998E-2</v>
      </c>
      <c r="O613" s="306">
        <v>1.6724977745399122E-3</v>
      </c>
      <c r="P613" s="307">
        <v>0.1</v>
      </c>
      <c r="Q613" s="306">
        <v>0.60090159356904149</v>
      </c>
      <c r="R613" s="308"/>
      <c r="T613" s="360"/>
    </row>
    <row r="614" spans="1:20" s="300" customFormat="1">
      <c r="A614" s="298"/>
      <c r="B614" s="331" t="s">
        <v>1140</v>
      </c>
      <c r="C614" s="350" t="s">
        <v>1142</v>
      </c>
      <c r="D614" s="349"/>
      <c r="E614" s="302" t="s">
        <v>207</v>
      </c>
      <c r="F614" s="302" t="s">
        <v>208</v>
      </c>
      <c r="G614" s="303">
        <v>44517</v>
      </c>
      <c r="H614" s="303">
        <v>45058</v>
      </c>
      <c r="I614" s="309" t="s">
        <v>1192</v>
      </c>
      <c r="J614" s="310">
        <v>50218.52</v>
      </c>
      <c r="K614" s="310">
        <v>50000</v>
      </c>
      <c r="L614" s="310">
        <v>50218.52</v>
      </c>
      <c r="M614" s="310">
        <v>50000</v>
      </c>
      <c r="N614" s="306">
        <v>3.6499999999999998E-2</v>
      </c>
      <c r="O614" s="306">
        <v>1.6724977745399122E-3</v>
      </c>
      <c r="P614" s="307">
        <v>0.1</v>
      </c>
      <c r="Q614" s="306">
        <v>0.60268964004327141</v>
      </c>
      <c r="R614" s="308"/>
      <c r="T614" s="360"/>
    </row>
    <row r="615" spans="1:20" s="300" customFormat="1">
      <c r="A615" s="298"/>
      <c r="B615" s="331" t="s">
        <v>1140</v>
      </c>
      <c r="C615" s="350" t="s">
        <v>1142</v>
      </c>
      <c r="D615" s="349"/>
      <c r="E615" s="302" t="s">
        <v>207</v>
      </c>
      <c r="F615" s="302" t="s">
        <v>208</v>
      </c>
      <c r="G615" s="303">
        <v>44517</v>
      </c>
      <c r="H615" s="303">
        <v>45058</v>
      </c>
      <c r="I615" s="309" t="s">
        <v>1192</v>
      </c>
      <c r="J615" s="310">
        <v>50218.52</v>
      </c>
      <c r="K615" s="310">
        <v>50000</v>
      </c>
      <c r="L615" s="310">
        <v>50218.52</v>
      </c>
      <c r="M615" s="310">
        <v>50000</v>
      </c>
      <c r="N615" s="306">
        <v>3.6499999999999998E-2</v>
      </c>
      <c r="O615" s="306">
        <v>1.6724977745399122E-3</v>
      </c>
      <c r="P615" s="307">
        <v>0.1</v>
      </c>
      <c r="Q615" s="306">
        <v>0.60447768651750133</v>
      </c>
      <c r="R615" s="308"/>
      <c r="T615" s="360"/>
    </row>
    <row r="616" spans="1:20" s="300" customFormat="1">
      <c r="A616" s="298"/>
      <c r="B616" s="331" t="s">
        <v>1140</v>
      </c>
      <c r="C616" s="350" t="s">
        <v>1142</v>
      </c>
      <c r="D616" s="349"/>
      <c r="E616" s="302" t="s">
        <v>207</v>
      </c>
      <c r="F616" s="302" t="s">
        <v>208</v>
      </c>
      <c r="G616" s="303">
        <v>44517</v>
      </c>
      <c r="H616" s="303">
        <v>45058</v>
      </c>
      <c r="I616" s="309" t="s">
        <v>1192</v>
      </c>
      <c r="J616" s="310">
        <v>25109.26</v>
      </c>
      <c r="K616" s="310">
        <v>25000</v>
      </c>
      <c r="L616" s="310">
        <v>25109.26</v>
      </c>
      <c r="M616" s="310">
        <v>25000</v>
      </c>
      <c r="N616" s="306">
        <v>3.6499999999999998E-2</v>
      </c>
      <c r="O616" s="306">
        <v>8.3624888726995612E-4</v>
      </c>
      <c r="P616" s="307">
        <v>0.1</v>
      </c>
      <c r="Q616" s="306">
        <v>0.60537170975461629</v>
      </c>
      <c r="R616" s="308"/>
      <c r="T616" s="360"/>
    </row>
    <row r="617" spans="1:20" s="300" customFormat="1">
      <c r="A617" s="298"/>
      <c r="B617" s="331" t="s">
        <v>1140</v>
      </c>
      <c r="C617" s="350" t="s">
        <v>1142</v>
      </c>
      <c r="D617" s="349"/>
      <c r="E617" s="302" t="s">
        <v>207</v>
      </c>
      <c r="F617" s="302" t="s">
        <v>208</v>
      </c>
      <c r="G617" s="303">
        <v>44517</v>
      </c>
      <c r="H617" s="303">
        <v>45058</v>
      </c>
      <c r="I617" s="309" t="s">
        <v>1192</v>
      </c>
      <c r="J617" s="310">
        <v>25109.26</v>
      </c>
      <c r="K617" s="310">
        <v>25000</v>
      </c>
      <c r="L617" s="310">
        <v>25109.26</v>
      </c>
      <c r="M617" s="310">
        <v>25000</v>
      </c>
      <c r="N617" s="306">
        <v>3.6499999999999998E-2</v>
      </c>
      <c r="O617" s="306">
        <v>8.3624888726995612E-4</v>
      </c>
      <c r="P617" s="307">
        <v>0.1</v>
      </c>
      <c r="Q617" s="306">
        <v>0.60626573299173125</v>
      </c>
      <c r="R617" s="308"/>
      <c r="T617" s="360"/>
    </row>
    <row r="618" spans="1:20" s="300" customFormat="1" ht="15" customHeight="1">
      <c r="A618" s="298"/>
      <c r="B618" s="331" t="s">
        <v>1140</v>
      </c>
      <c r="C618" s="350" t="s">
        <v>1142</v>
      </c>
      <c r="D618" s="349"/>
      <c r="E618" s="302" t="s">
        <v>207</v>
      </c>
      <c r="F618" s="302" t="s">
        <v>208</v>
      </c>
      <c r="G618" s="303">
        <v>44517</v>
      </c>
      <c r="H618" s="303">
        <v>45058</v>
      </c>
      <c r="I618" s="302" t="s">
        <v>1192</v>
      </c>
      <c r="J618" s="304">
        <v>25109.26</v>
      </c>
      <c r="K618" s="304">
        <v>25000</v>
      </c>
      <c r="L618" s="304">
        <v>25109.26</v>
      </c>
      <c r="M618" s="304">
        <v>25000</v>
      </c>
      <c r="N618" s="305">
        <v>3.6499999999999998E-2</v>
      </c>
      <c r="O618" s="306">
        <v>8.3624888726995612E-4</v>
      </c>
      <c r="P618" s="307">
        <v>0.1</v>
      </c>
      <c r="Q618" s="306">
        <v>0.60715975622884621</v>
      </c>
      <c r="R618" s="308"/>
      <c r="T618" s="360"/>
    </row>
    <row r="619" spans="1:20" s="300" customFormat="1">
      <c r="A619" s="298"/>
      <c r="B619" s="331" t="s">
        <v>1140</v>
      </c>
      <c r="C619" s="350" t="s">
        <v>1142</v>
      </c>
      <c r="D619" s="349"/>
      <c r="E619" s="302" t="s">
        <v>207</v>
      </c>
      <c r="F619" s="302" t="s">
        <v>208</v>
      </c>
      <c r="G619" s="303">
        <v>44517</v>
      </c>
      <c r="H619" s="303">
        <v>45058</v>
      </c>
      <c r="I619" s="309" t="s">
        <v>1192</v>
      </c>
      <c r="J619" s="310">
        <v>25109.26</v>
      </c>
      <c r="K619" s="310">
        <v>25000</v>
      </c>
      <c r="L619" s="310">
        <v>25109.26</v>
      </c>
      <c r="M619" s="310">
        <v>25000</v>
      </c>
      <c r="N619" s="306">
        <v>3.6499999999999998E-2</v>
      </c>
      <c r="O619" s="306">
        <v>8.3624888726995612E-4</v>
      </c>
      <c r="P619" s="307">
        <v>0.1</v>
      </c>
      <c r="Q619" s="306">
        <v>0.60805377946596117</v>
      </c>
      <c r="R619" s="308"/>
      <c r="T619" s="360"/>
    </row>
    <row r="620" spans="1:20" s="300" customFormat="1">
      <c r="A620" s="298"/>
      <c r="B620" s="331" t="s">
        <v>1140</v>
      </c>
      <c r="C620" s="350" t="s">
        <v>1142</v>
      </c>
      <c r="D620" s="349"/>
      <c r="E620" s="302" t="s">
        <v>207</v>
      </c>
      <c r="F620" s="302" t="s">
        <v>208</v>
      </c>
      <c r="G620" s="303">
        <v>44517</v>
      </c>
      <c r="H620" s="303">
        <v>45058</v>
      </c>
      <c r="I620" s="309" t="s">
        <v>1192</v>
      </c>
      <c r="J620" s="310">
        <v>25109.26</v>
      </c>
      <c r="K620" s="310">
        <v>25000</v>
      </c>
      <c r="L620" s="310">
        <v>25109.26</v>
      </c>
      <c r="M620" s="310">
        <v>25000</v>
      </c>
      <c r="N620" s="306">
        <v>3.6499999999999998E-2</v>
      </c>
      <c r="O620" s="306">
        <v>8.3624888726995612E-4</v>
      </c>
      <c r="P620" s="307">
        <v>0.1</v>
      </c>
      <c r="Q620" s="306">
        <v>0.60894780270307614</v>
      </c>
      <c r="R620" s="308"/>
      <c r="T620" s="360"/>
    </row>
    <row r="621" spans="1:20" s="300" customFormat="1">
      <c r="A621" s="298"/>
      <c r="B621" s="331" t="s">
        <v>1140</v>
      </c>
      <c r="C621" s="350" t="s">
        <v>1142</v>
      </c>
      <c r="D621" s="349"/>
      <c r="E621" s="302" t="s">
        <v>207</v>
      </c>
      <c r="F621" s="302" t="s">
        <v>208</v>
      </c>
      <c r="G621" s="303">
        <v>44517</v>
      </c>
      <c r="H621" s="303">
        <v>45058</v>
      </c>
      <c r="I621" s="309" t="s">
        <v>1192</v>
      </c>
      <c r="J621" s="310">
        <v>25109.26</v>
      </c>
      <c r="K621" s="310">
        <v>25000</v>
      </c>
      <c r="L621" s="310">
        <v>25109.26</v>
      </c>
      <c r="M621" s="310">
        <v>25000</v>
      </c>
      <c r="N621" s="306">
        <v>3.6499999999999998E-2</v>
      </c>
      <c r="O621" s="306">
        <v>8.3624888726995612E-4</v>
      </c>
      <c r="P621" s="307">
        <v>0.1</v>
      </c>
      <c r="Q621" s="306">
        <v>0.6098418259401911</v>
      </c>
      <c r="R621" s="308"/>
      <c r="T621" s="360"/>
    </row>
    <row r="622" spans="1:20" s="300" customFormat="1">
      <c r="A622" s="298"/>
      <c r="B622" s="331" t="s">
        <v>1140</v>
      </c>
      <c r="C622" s="350" t="s">
        <v>206</v>
      </c>
      <c r="D622" s="349"/>
      <c r="E622" s="302" t="s">
        <v>207</v>
      </c>
      <c r="F622" s="302" t="s">
        <v>208</v>
      </c>
      <c r="G622" s="303" t="s">
        <v>1174</v>
      </c>
      <c r="H622" s="303">
        <v>45167</v>
      </c>
      <c r="I622" s="309" t="s">
        <v>1192</v>
      </c>
      <c r="J622" s="310">
        <v>50641.19</v>
      </c>
      <c r="K622" s="310">
        <v>50000</v>
      </c>
      <c r="L622" s="310">
        <v>50641.19</v>
      </c>
      <c r="M622" s="310">
        <v>50000</v>
      </c>
      <c r="N622" s="306">
        <v>3.5000000000000003E-2</v>
      </c>
      <c r="O622" s="306">
        <v>1.686574546104761E-3</v>
      </c>
      <c r="P622" s="307">
        <v>0.1</v>
      </c>
      <c r="Q622" s="306">
        <v>0.61164492171502294</v>
      </c>
      <c r="R622" s="308"/>
      <c r="T622" s="360"/>
    </row>
    <row r="623" spans="1:20" s="300" customFormat="1">
      <c r="A623" s="298"/>
      <c r="B623" s="331" t="s">
        <v>1140</v>
      </c>
      <c r="C623" s="350" t="s">
        <v>206</v>
      </c>
      <c r="D623" s="349"/>
      <c r="E623" s="302" t="s">
        <v>207</v>
      </c>
      <c r="F623" s="302" t="s">
        <v>208</v>
      </c>
      <c r="G623" s="303" t="s">
        <v>1174</v>
      </c>
      <c r="H623" s="303">
        <v>45167</v>
      </c>
      <c r="I623" s="309" t="s">
        <v>1192</v>
      </c>
      <c r="J623" s="310">
        <v>50641.19</v>
      </c>
      <c r="K623" s="310">
        <v>50000</v>
      </c>
      <c r="L623" s="310">
        <v>50641.19</v>
      </c>
      <c r="M623" s="310">
        <v>50000</v>
      </c>
      <c r="N623" s="306">
        <v>3.5000000000000003E-2</v>
      </c>
      <c r="O623" s="306">
        <v>1.686574546104761E-3</v>
      </c>
      <c r="P623" s="307">
        <v>0.1</v>
      </c>
      <c r="Q623" s="306">
        <v>0.61344801748985478</v>
      </c>
      <c r="R623" s="308"/>
      <c r="T623" s="360"/>
    </row>
    <row r="624" spans="1:20" s="300" customFormat="1">
      <c r="A624" s="298"/>
      <c r="B624" s="331" t="s">
        <v>1140</v>
      </c>
      <c r="C624" s="350" t="s">
        <v>206</v>
      </c>
      <c r="D624" s="349"/>
      <c r="E624" s="302" t="s">
        <v>207</v>
      </c>
      <c r="F624" s="302" t="s">
        <v>208</v>
      </c>
      <c r="G624" s="303" t="s">
        <v>1175</v>
      </c>
      <c r="H624" s="303">
        <v>45075</v>
      </c>
      <c r="I624" s="309" t="s">
        <v>1192</v>
      </c>
      <c r="J624" s="310">
        <v>50198.75</v>
      </c>
      <c r="K624" s="310">
        <v>50000</v>
      </c>
      <c r="L624" s="310">
        <v>50198.75</v>
      </c>
      <c r="M624" s="310">
        <v>50000</v>
      </c>
      <c r="N624" s="306">
        <v>3.7499999999999999E-2</v>
      </c>
      <c r="O624" s="306">
        <v>1.6718393465137049E-3</v>
      </c>
      <c r="P624" s="307">
        <v>0.1</v>
      </c>
      <c r="Q624" s="306">
        <v>0.61523536004690837</v>
      </c>
      <c r="R624" s="308"/>
      <c r="T624" s="360"/>
    </row>
    <row r="625" spans="1:20" s="300" customFormat="1">
      <c r="A625" s="298"/>
      <c r="B625" s="331" t="s">
        <v>1140</v>
      </c>
      <c r="C625" s="350" t="s">
        <v>206</v>
      </c>
      <c r="D625" s="349"/>
      <c r="E625" s="302" t="s">
        <v>207</v>
      </c>
      <c r="F625" s="302" t="s">
        <v>208</v>
      </c>
      <c r="G625" s="303" t="s">
        <v>1175</v>
      </c>
      <c r="H625" s="303">
        <v>45075</v>
      </c>
      <c r="I625" s="309" t="s">
        <v>1192</v>
      </c>
      <c r="J625" s="310">
        <v>50198.75</v>
      </c>
      <c r="K625" s="310">
        <v>50000</v>
      </c>
      <c r="L625" s="310">
        <v>50198.75</v>
      </c>
      <c r="M625" s="310">
        <v>50000</v>
      </c>
      <c r="N625" s="306">
        <v>3.7499999999999999E-2</v>
      </c>
      <c r="O625" s="306">
        <v>1.6718393465137049E-3</v>
      </c>
      <c r="P625" s="307">
        <v>0.1</v>
      </c>
      <c r="Q625" s="306">
        <v>0.61702270260396197</v>
      </c>
      <c r="R625" s="308"/>
      <c r="T625" s="360"/>
    </row>
    <row r="626" spans="1:20" s="300" customFormat="1">
      <c r="A626" s="298"/>
      <c r="B626" s="331" t="s">
        <v>1140</v>
      </c>
      <c r="C626" s="350" t="s">
        <v>206</v>
      </c>
      <c r="D626" s="349"/>
      <c r="E626" s="302" t="s">
        <v>207</v>
      </c>
      <c r="F626" s="302" t="s">
        <v>208</v>
      </c>
      <c r="G626" s="303" t="s">
        <v>1175</v>
      </c>
      <c r="H626" s="303">
        <v>45075</v>
      </c>
      <c r="I626" s="309" t="s">
        <v>1192</v>
      </c>
      <c r="J626" s="310">
        <v>50198.75</v>
      </c>
      <c r="K626" s="310">
        <v>50000</v>
      </c>
      <c r="L626" s="310">
        <v>50198.75</v>
      </c>
      <c r="M626" s="310">
        <v>50000</v>
      </c>
      <c r="N626" s="306">
        <v>3.7499999999999999E-2</v>
      </c>
      <c r="O626" s="306">
        <v>1.6718393465137049E-3</v>
      </c>
      <c r="P626" s="307">
        <v>0.1</v>
      </c>
      <c r="Q626" s="306">
        <v>0.61881004516101557</v>
      </c>
      <c r="R626" s="308"/>
      <c r="T626" s="360"/>
    </row>
    <row r="627" spans="1:20" s="300" customFormat="1">
      <c r="A627" s="298"/>
      <c r="B627" s="331" t="s">
        <v>1140</v>
      </c>
      <c r="C627" s="350" t="s">
        <v>206</v>
      </c>
      <c r="D627" s="349"/>
      <c r="E627" s="302" t="s">
        <v>207</v>
      </c>
      <c r="F627" s="302" t="s">
        <v>208</v>
      </c>
      <c r="G627" s="303" t="s">
        <v>1175</v>
      </c>
      <c r="H627" s="303">
        <v>45075</v>
      </c>
      <c r="I627" s="309" t="s">
        <v>1192</v>
      </c>
      <c r="J627" s="310">
        <v>50198.75</v>
      </c>
      <c r="K627" s="310">
        <v>50000</v>
      </c>
      <c r="L627" s="310">
        <v>50198.75</v>
      </c>
      <c r="M627" s="310">
        <v>50000</v>
      </c>
      <c r="N627" s="306">
        <v>3.7499999999999999E-2</v>
      </c>
      <c r="O627" s="306">
        <v>1.6718393465137049E-3</v>
      </c>
      <c r="P627" s="307">
        <v>0.1</v>
      </c>
      <c r="Q627" s="306">
        <v>0.62059738771806916</v>
      </c>
      <c r="R627" s="308"/>
      <c r="T627" s="360"/>
    </row>
    <row r="628" spans="1:20" s="300" customFormat="1">
      <c r="A628" s="298"/>
      <c r="B628" s="331" t="s">
        <v>1140</v>
      </c>
      <c r="C628" s="350" t="s">
        <v>206</v>
      </c>
      <c r="D628" s="349"/>
      <c r="E628" s="302" t="s">
        <v>207</v>
      </c>
      <c r="F628" s="302" t="s">
        <v>208</v>
      </c>
      <c r="G628" s="303" t="s">
        <v>1174</v>
      </c>
      <c r="H628" s="303">
        <v>45167</v>
      </c>
      <c r="I628" s="309" t="s">
        <v>1192</v>
      </c>
      <c r="J628" s="310">
        <v>50641.19</v>
      </c>
      <c r="K628" s="310">
        <v>50000</v>
      </c>
      <c r="L628" s="310">
        <v>50641.19</v>
      </c>
      <c r="M628" s="310">
        <v>50000</v>
      </c>
      <c r="N628" s="306">
        <v>3.5000000000000003E-2</v>
      </c>
      <c r="O628" s="306">
        <v>1.686574546104761E-3</v>
      </c>
      <c r="P628" s="307">
        <v>0.1</v>
      </c>
      <c r="Q628" s="306">
        <v>0.622400483492901</v>
      </c>
      <c r="R628" s="308"/>
      <c r="T628" s="360"/>
    </row>
    <row r="629" spans="1:20" s="300" customFormat="1">
      <c r="A629" s="298"/>
      <c r="B629" s="331" t="s">
        <v>1140</v>
      </c>
      <c r="C629" s="350" t="s">
        <v>206</v>
      </c>
      <c r="D629" s="349"/>
      <c r="E629" s="302" t="s">
        <v>207</v>
      </c>
      <c r="F629" s="302" t="s">
        <v>208</v>
      </c>
      <c r="G629" s="303" t="s">
        <v>1174</v>
      </c>
      <c r="H629" s="303">
        <v>45167</v>
      </c>
      <c r="I629" s="309" t="s">
        <v>1192</v>
      </c>
      <c r="J629" s="310">
        <v>50641.19</v>
      </c>
      <c r="K629" s="310">
        <v>50000</v>
      </c>
      <c r="L629" s="310">
        <v>50641.19</v>
      </c>
      <c r="M629" s="310">
        <v>50000</v>
      </c>
      <c r="N629" s="306">
        <v>3.5000000000000003E-2</v>
      </c>
      <c r="O629" s="306">
        <v>1.686574546104761E-3</v>
      </c>
      <c r="P629" s="307">
        <v>0.1</v>
      </c>
      <c r="Q629" s="306">
        <v>0.62420357926773284</v>
      </c>
      <c r="R629" s="308"/>
      <c r="T629" s="360"/>
    </row>
    <row r="630" spans="1:20" s="300" customFormat="1">
      <c r="A630" s="298"/>
      <c r="B630" s="331" t="s">
        <v>1140</v>
      </c>
      <c r="C630" s="350" t="s">
        <v>206</v>
      </c>
      <c r="D630" s="349"/>
      <c r="E630" s="302" t="s">
        <v>207</v>
      </c>
      <c r="F630" s="302" t="s">
        <v>208</v>
      </c>
      <c r="G630" s="303" t="s">
        <v>1176</v>
      </c>
      <c r="H630" s="303">
        <v>44618</v>
      </c>
      <c r="I630" s="309" t="s">
        <v>1192</v>
      </c>
      <c r="J630" s="310">
        <v>100119.2</v>
      </c>
      <c r="K630" s="310">
        <v>100000</v>
      </c>
      <c r="L630" s="310">
        <v>100119.2</v>
      </c>
      <c r="M630" s="310">
        <v>100000</v>
      </c>
      <c r="N630" s="306">
        <v>0.04</v>
      </c>
      <c r="O630" s="306">
        <v>3.3344100779695695E-3</v>
      </c>
      <c r="P630" s="307">
        <v>0.1</v>
      </c>
      <c r="Q630" s="306">
        <v>0.62776835542128573</v>
      </c>
      <c r="R630" s="308"/>
      <c r="T630" s="360"/>
    </row>
    <row r="631" spans="1:20" s="300" customFormat="1">
      <c r="A631" s="298"/>
      <c r="B631" s="331" t="s">
        <v>1140</v>
      </c>
      <c r="C631" s="350" t="s">
        <v>206</v>
      </c>
      <c r="D631" s="349"/>
      <c r="E631" s="302" t="s">
        <v>207</v>
      </c>
      <c r="F631" s="302" t="s">
        <v>208</v>
      </c>
      <c r="G631" s="303" t="s">
        <v>1176</v>
      </c>
      <c r="H631" s="303">
        <v>44618</v>
      </c>
      <c r="I631" s="309" t="s">
        <v>1192</v>
      </c>
      <c r="J631" s="310">
        <v>100119.2</v>
      </c>
      <c r="K631" s="310">
        <v>100000</v>
      </c>
      <c r="L631" s="310">
        <v>100119.2</v>
      </c>
      <c r="M631" s="310">
        <v>100000</v>
      </c>
      <c r="N631" s="306">
        <v>0.04</v>
      </c>
      <c r="O631" s="306">
        <v>3.3344100779695695E-3</v>
      </c>
      <c r="P631" s="307">
        <v>0.1</v>
      </c>
      <c r="Q631" s="306">
        <v>0.63133313157483861</v>
      </c>
      <c r="R631" s="308"/>
      <c r="T631" s="360"/>
    </row>
    <row r="632" spans="1:20" s="300" customFormat="1">
      <c r="A632" s="298"/>
      <c r="B632" s="331" t="s">
        <v>1140</v>
      </c>
      <c r="C632" s="350" t="s">
        <v>206</v>
      </c>
      <c r="D632" s="349"/>
      <c r="E632" s="302" t="s">
        <v>207</v>
      </c>
      <c r="F632" s="302" t="s">
        <v>208</v>
      </c>
      <c r="G632" s="303" t="s">
        <v>1176</v>
      </c>
      <c r="H632" s="303">
        <v>44618</v>
      </c>
      <c r="I632" s="309" t="s">
        <v>1192</v>
      </c>
      <c r="J632" s="310">
        <v>100119.2</v>
      </c>
      <c r="K632" s="310">
        <v>100000</v>
      </c>
      <c r="L632" s="310">
        <v>100119.2</v>
      </c>
      <c r="M632" s="310">
        <v>100000</v>
      </c>
      <c r="N632" s="306">
        <v>0.04</v>
      </c>
      <c r="O632" s="306">
        <v>3.3344100779695695E-3</v>
      </c>
      <c r="P632" s="307">
        <v>0.1</v>
      </c>
      <c r="Q632" s="306">
        <v>0.6348979077283915</v>
      </c>
      <c r="R632" s="308"/>
      <c r="T632" s="360"/>
    </row>
    <row r="633" spans="1:20" s="300" customFormat="1">
      <c r="A633" s="298"/>
      <c r="B633" s="331" t="s">
        <v>1140</v>
      </c>
      <c r="C633" s="350" t="s">
        <v>206</v>
      </c>
      <c r="D633" s="349"/>
      <c r="E633" s="302" t="s">
        <v>207</v>
      </c>
      <c r="F633" s="302" t="s">
        <v>208</v>
      </c>
      <c r="G633" s="303" t="s">
        <v>1176</v>
      </c>
      <c r="H633" s="303">
        <v>44618</v>
      </c>
      <c r="I633" s="309" t="s">
        <v>1192</v>
      </c>
      <c r="J633" s="310">
        <v>100119.2</v>
      </c>
      <c r="K633" s="310">
        <v>100000</v>
      </c>
      <c r="L633" s="310">
        <v>100119.2</v>
      </c>
      <c r="M633" s="310">
        <v>100000</v>
      </c>
      <c r="N633" s="306">
        <v>0.04</v>
      </c>
      <c r="O633" s="306">
        <v>3.3344100779695695E-3</v>
      </c>
      <c r="P633" s="307">
        <v>0.1</v>
      </c>
      <c r="Q633" s="306">
        <v>0.63846268388194438</v>
      </c>
      <c r="R633" s="308"/>
      <c r="T633" s="360"/>
    </row>
    <row r="634" spans="1:20" s="300" customFormat="1">
      <c r="A634" s="298"/>
      <c r="B634" s="331" t="s">
        <v>1140</v>
      </c>
      <c r="C634" s="350" t="s">
        <v>206</v>
      </c>
      <c r="D634" s="349"/>
      <c r="E634" s="302" t="s">
        <v>207</v>
      </c>
      <c r="F634" s="302" t="s">
        <v>208</v>
      </c>
      <c r="G634" s="303" t="s">
        <v>1176</v>
      </c>
      <c r="H634" s="303">
        <v>44618</v>
      </c>
      <c r="I634" s="309" t="s">
        <v>1192</v>
      </c>
      <c r="J634" s="310">
        <v>100119.2</v>
      </c>
      <c r="K634" s="310">
        <v>100000</v>
      </c>
      <c r="L634" s="310">
        <v>100119.2</v>
      </c>
      <c r="M634" s="310">
        <v>100000</v>
      </c>
      <c r="N634" s="306">
        <v>0.04</v>
      </c>
      <c r="O634" s="306">
        <v>3.3344100779695695E-3</v>
      </c>
      <c r="P634" s="307">
        <v>0.1</v>
      </c>
      <c r="Q634" s="306">
        <v>0.64202746003549727</v>
      </c>
      <c r="R634" s="308"/>
      <c r="T634" s="360"/>
    </row>
    <row r="635" spans="1:20" s="300" customFormat="1">
      <c r="A635" s="298"/>
      <c r="B635" s="331" t="s">
        <v>1140</v>
      </c>
      <c r="C635" s="350" t="s">
        <v>206</v>
      </c>
      <c r="D635" s="349"/>
      <c r="E635" s="302" t="s">
        <v>207</v>
      </c>
      <c r="F635" s="302" t="s">
        <v>208</v>
      </c>
      <c r="G635" s="303" t="s">
        <v>1177</v>
      </c>
      <c r="H635" s="303">
        <v>45152</v>
      </c>
      <c r="I635" s="309" t="s">
        <v>1192</v>
      </c>
      <c r="J635" s="310">
        <v>102582.05</v>
      </c>
      <c r="K635" s="310">
        <v>100000</v>
      </c>
      <c r="L635" s="310">
        <v>102582.05</v>
      </c>
      <c r="M635" s="310">
        <v>100000</v>
      </c>
      <c r="N635" s="306">
        <v>3.7499999999999999E-2</v>
      </c>
      <c r="O635" s="306">
        <v>3.416433824269254E-3</v>
      </c>
      <c r="P635" s="307">
        <v>0.1</v>
      </c>
      <c r="Q635" s="306">
        <v>0.64567992675139751</v>
      </c>
      <c r="R635" s="308"/>
      <c r="T635" s="360"/>
    </row>
    <row r="636" spans="1:20" s="300" customFormat="1">
      <c r="A636" s="298"/>
      <c r="B636" s="331" t="s">
        <v>1140</v>
      </c>
      <c r="C636" s="350" t="s">
        <v>206</v>
      </c>
      <c r="D636" s="349"/>
      <c r="E636" s="302" t="s">
        <v>207</v>
      </c>
      <c r="F636" s="302" t="s">
        <v>208</v>
      </c>
      <c r="G636" s="303" t="s">
        <v>1177</v>
      </c>
      <c r="H636" s="303">
        <v>45152</v>
      </c>
      <c r="I636" s="309" t="s">
        <v>1192</v>
      </c>
      <c r="J636" s="310">
        <v>102582.05</v>
      </c>
      <c r="K636" s="310">
        <v>100000</v>
      </c>
      <c r="L636" s="310">
        <v>102582.05</v>
      </c>
      <c r="M636" s="310">
        <v>100000</v>
      </c>
      <c r="N636" s="306">
        <v>3.7499999999999999E-2</v>
      </c>
      <c r="O636" s="306">
        <v>3.416433824269254E-3</v>
      </c>
      <c r="P636" s="307">
        <v>0.1</v>
      </c>
      <c r="Q636" s="306">
        <v>0.64933239346729787</v>
      </c>
      <c r="R636" s="308"/>
      <c r="T636" s="360"/>
    </row>
    <row r="637" spans="1:20" s="300" customFormat="1">
      <c r="A637" s="298"/>
      <c r="B637" s="331" t="s">
        <v>1140</v>
      </c>
      <c r="C637" s="350" t="s">
        <v>206</v>
      </c>
      <c r="D637" s="349"/>
      <c r="E637" s="302" t="s">
        <v>207</v>
      </c>
      <c r="F637" s="302" t="s">
        <v>208</v>
      </c>
      <c r="G637" s="303" t="s">
        <v>1177</v>
      </c>
      <c r="H637" s="303">
        <v>45152</v>
      </c>
      <c r="I637" s="309" t="s">
        <v>1192</v>
      </c>
      <c r="J637" s="310">
        <v>102582.05</v>
      </c>
      <c r="K637" s="310">
        <v>100000</v>
      </c>
      <c r="L637" s="310">
        <v>102582.05</v>
      </c>
      <c r="M637" s="310">
        <v>100000</v>
      </c>
      <c r="N637" s="306">
        <v>3.7499999999999999E-2</v>
      </c>
      <c r="O637" s="306">
        <v>3.416433824269254E-3</v>
      </c>
      <c r="P637" s="307">
        <v>0.1</v>
      </c>
      <c r="Q637" s="306">
        <v>0.65298486018319823</v>
      </c>
      <c r="R637" s="308"/>
      <c r="T637" s="360"/>
    </row>
    <row r="638" spans="1:20" s="300" customFormat="1">
      <c r="A638" s="298"/>
      <c r="B638" s="331" t="s">
        <v>1140</v>
      </c>
      <c r="C638" s="350" t="s">
        <v>206</v>
      </c>
      <c r="D638" s="349"/>
      <c r="E638" s="302" t="s">
        <v>207</v>
      </c>
      <c r="F638" s="302" t="s">
        <v>208</v>
      </c>
      <c r="G638" s="303" t="s">
        <v>1177</v>
      </c>
      <c r="H638" s="303">
        <v>45152</v>
      </c>
      <c r="I638" s="309" t="s">
        <v>1192</v>
      </c>
      <c r="J638" s="310">
        <v>25382.18</v>
      </c>
      <c r="K638" s="310">
        <v>25000</v>
      </c>
      <c r="L638" s="310">
        <v>25382.18</v>
      </c>
      <c r="M638" s="310">
        <v>25000</v>
      </c>
      <c r="N638" s="306">
        <v>3.7499999999999999E-2</v>
      </c>
      <c r="O638" s="306">
        <v>8.4533832464539916E-4</v>
      </c>
      <c r="P638" s="307">
        <v>0.1</v>
      </c>
      <c r="Q638" s="306">
        <v>0.65388860082424594</v>
      </c>
      <c r="R638" s="308"/>
      <c r="T638" s="360"/>
    </row>
    <row r="639" spans="1:20" s="300" customFormat="1">
      <c r="A639" s="298"/>
      <c r="B639" s="331" t="s">
        <v>1140</v>
      </c>
      <c r="C639" s="350" t="s">
        <v>206</v>
      </c>
      <c r="D639" s="349"/>
      <c r="E639" s="302" t="s">
        <v>207</v>
      </c>
      <c r="F639" s="302" t="s">
        <v>208</v>
      </c>
      <c r="G639" s="303" t="s">
        <v>1177</v>
      </c>
      <c r="H639" s="303">
        <v>45152</v>
      </c>
      <c r="I639" s="309" t="s">
        <v>1192</v>
      </c>
      <c r="J639" s="310">
        <v>25382.18</v>
      </c>
      <c r="K639" s="310">
        <v>25000</v>
      </c>
      <c r="L639" s="310">
        <v>25382.18</v>
      </c>
      <c r="M639" s="310">
        <v>25000</v>
      </c>
      <c r="N639" s="306">
        <v>3.7499999999999999E-2</v>
      </c>
      <c r="O639" s="306">
        <v>8.4533832464539916E-4</v>
      </c>
      <c r="P639" s="307">
        <v>0.1</v>
      </c>
      <c r="Q639" s="306">
        <v>0.65479234146529364</v>
      </c>
      <c r="R639" s="308"/>
      <c r="T639" s="360"/>
    </row>
    <row r="640" spans="1:20" s="300" customFormat="1">
      <c r="A640" s="298"/>
      <c r="B640" s="331" t="s">
        <v>1140</v>
      </c>
      <c r="C640" s="350" t="s">
        <v>206</v>
      </c>
      <c r="D640" s="349"/>
      <c r="E640" s="302" t="s">
        <v>207</v>
      </c>
      <c r="F640" s="302" t="s">
        <v>208</v>
      </c>
      <c r="G640" s="303" t="s">
        <v>1177</v>
      </c>
      <c r="H640" s="303">
        <v>45152</v>
      </c>
      <c r="I640" s="309" t="s">
        <v>1192</v>
      </c>
      <c r="J640" s="310">
        <v>25382.18</v>
      </c>
      <c r="K640" s="310">
        <v>25000</v>
      </c>
      <c r="L640" s="310">
        <v>25382.18</v>
      </c>
      <c r="M640" s="310">
        <v>25000</v>
      </c>
      <c r="N640" s="306">
        <v>3.7499999999999999E-2</v>
      </c>
      <c r="O640" s="306">
        <v>8.4533832464539916E-4</v>
      </c>
      <c r="P640" s="307">
        <v>0.1</v>
      </c>
      <c r="Q640" s="306">
        <v>0.65569608210634134</v>
      </c>
      <c r="R640" s="308"/>
      <c r="T640" s="360"/>
    </row>
    <row r="641" spans="1:20" s="300" customFormat="1">
      <c r="A641" s="298"/>
      <c r="B641" s="331" t="s">
        <v>1140</v>
      </c>
      <c r="C641" s="350" t="s">
        <v>206</v>
      </c>
      <c r="D641" s="349"/>
      <c r="E641" s="302" t="s">
        <v>207</v>
      </c>
      <c r="F641" s="302" t="s">
        <v>208</v>
      </c>
      <c r="G641" s="303" t="s">
        <v>1177</v>
      </c>
      <c r="H641" s="303">
        <v>45152</v>
      </c>
      <c r="I641" s="309" t="s">
        <v>1192</v>
      </c>
      <c r="J641" s="310">
        <v>25382.18</v>
      </c>
      <c r="K641" s="310">
        <v>25000</v>
      </c>
      <c r="L641" s="310">
        <v>25382.18</v>
      </c>
      <c r="M641" s="310">
        <v>25000</v>
      </c>
      <c r="N641" s="306">
        <v>3.7499999999999999E-2</v>
      </c>
      <c r="O641" s="306">
        <v>8.4533832464539916E-4</v>
      </c>
      <c r="P641" s="307">
        <v>0.1</v>
      </c>
      <c r="Q641" s="306">
        <v>0.65659982274738904</v>
      </c>
      <c r="R641" s="308"/>
      <c r="T641" s="360"/>
    </row>
    <row r="642" spans="1:20" s="300" customFormat="1">
      <c r="A642" s="298"/>
      <c r="B642" s="331" t="s">
        <v>1140</v>
      </c>
      <c r="C642" s="350" t="s">
        <v>206</v>
      </c>
      <c r="D642" s="349"/>
      <c r="E642" s="302" t="s">
        <v>207</v>
      </c>
      <c r="F642" s="302" t="s">
        <v>208</v>
      </c>
      <c r="G642" s="303" t="s">
        <v>1177</v>
      </c>
      <c r="H642" s="303">
        <v>45152</v>
      </c>
      <c r="I642" s="309" t="s">
        <v>1192</v>
      </c>
      <c r="J642" s="310">
        <v>25382.18</v>
      </c>
      <c r="K642" s="310">
        <v>25000</v>
      </c>
      <c r="L642" s="310">
        <v>25382.18</v>
      </c>
      <c r="M642" s="310">
        <v>25000</v>
      </c>
      <c r="N642" s="306">
        <v>3.7499999999999999E-2</v>
      </c>
      <c r="O642" s="306">
        <v>8.4533832464539916E-4</v>
      </c>
      <c r="P642" s="307">
        <v>0.1</v>
      </c>
      <c r="Q642" s="306">
        <v>0.65750356338843674</v>
      </c>
      <c r="R642" s="308"/>
      <c r="T642" s="360"/>
    </row>
    <row r="643" spans="1:20" s="300" customFormat="1">
      <c r="A643" s="298"/>
      <c r="B643" s="331" t="s">
        <v>1140</v>
      </c>
      <c r="C643" s="350" t="s">
        <v>206</v>
      </c>
      <c r="D643" s="349"/>
      <c r="E643" s="302" t="s">
        <v>207</v>
      </c>
      <c r="F643" s="302" t="s">
        <v>208</v>
      </c>
      <c r="G643" s="303" t="s">
        <v>1177</v>
      </c>
      <c r="H643" s="303">
        <v>45152</v>
      </c>
      <c r="I643" s="309" t="s">
        <v>1192</v>
      </c>
      <c r="J643" s="310">
        <v>25382.18</v>
      </c>
      <c r="K643" s="310">
        <v>25000</v>
      </c>
      <c r="L643" s="310">
        <v>25382.18</v>
      </c>
      <c r="M643" s="310">
        <v>25000</v>
      </c>
      <c r="N643" s="306">
        <v>3.7499999999999999E-2</v>
      </c>
      <c r="O643" s="306">
        <v>8.4533832464539916E-4</v>
      </c>
      <c r="P643" s="307">
        <v>0.1</v>
      </c>
      <c r="Q643" s="306">
        <v>0.65840730402948444</v>
      </c>
      <c r="R643" s="308"/>
      <c r="T643" s="360"/>
    </row>
    <row r="644" spans="1:20" s="300" customFormat="1">
      <c r="A644" s="298"/>
      <c r="B644" s="331" t="s">
        <v>1140</v>
      </c>
      <c r="C644" s="350" t="s">
        <v>206</v>
      </c>
      <c r="D644" s="349"/>
      <c r="E644" s="302" t="s">
        <v>207</v>
      </c>
      <c r="F644" s="302" t="s">
        <v>208</v>
      </c>
      <c r="G644" s="303" t="s">
        <v>1177</v>
      </c>
      <c r="H644" s="303">
        <v>45152</v>
      </c>
      <c r="I644" s="309" t="s">
        <v>1192</v>
      </c>
      <c r="J644" s="310">
        <v>25382.18</v>
      </c>
      <c r="K644" s="310">
        <v>25000</v>
      </c>
      <c r="L644" s="310">
        <v>25382.18</v>
      </c>
      <c r="M644" s="310">
        <v>25000</v>
      </c>
      <c r="N644" s="306">
        <v>3.7499999999999999E-2</v>
      </c>
      <c r="O644" s="306">
        <v>8.4533832464539916E-4</v>
      </c>
      <c r="P644" s="307">
        <v>0.1</v>
      </c>
      <c r="Q644" s="306">
        <v>0.65931104467053214</v>
      </c>
      <c r="R644" s="308"/>
      <c r="T644" s="360"/>
    </row>
    <row r="645" spans="1:20" s="300" customFormat="1">
      <c r="A645" s="298"/>
      <c r="B645" s="331" t="s">
        <v>1140</v>
      </c>
      <c r="C645" s="350" t="s">
        <v>206</v>
      </c>
      <c r="D645" s="349"/>
      <c r="E645" s="302" t="s">
        <v>207</v>
      </c>
      <c r="F645" s="302" t="s">
        <v>208</v>
      </c>
      <c r="G645" s="303" t="s">
        <v>1177</v>
      </c>
      <c r="H645" s="303">
        <v>45152</v>
      </c>
      <c r="I645" s="309" t="s">
        <v>1192</v>
      </c>
      <c r="J645" s="310">
        <v>25382.18</v>
      </c>
      <c r="K645" s="310">
        <v>50000</v>
      </c>
      <c r="L645" s="310">
        <v>25382.18</v>
      </c>
      <c r="M645" s="310">
        <v>25000</v>
      </c>
      <c r="N645" s="306">
        <v>3.7499999999999999E-2</v>
      </c>
      <c r="O645" s="306">
        <v>8.4533832464539916E-4</v>
      </c>
      <c r="P645" s="307">
        <v>0.1</v>
      </c>
      <c r="Q645" s="306">
        <v>0.66021478531157984</v>
      </c>
      <c r="R645" s="308"/>
      <c r="T645" s="360"/>
    </row>
    <row r="646" spans="1:20" s="300" customFormat="1">
      <c r="A646" s="298"/>
      <c r="B646" s="331" t="s">
        <v>1140</v>
      </c>
      <c r="C646" s="350" t="s">
        <v>206</v>
      </c>
      <c r="D646" s="349"/>
      <c r="E646" s="302" t="s">
        <v>207</v>
      </c>
      <c r="F646" s="302" t="s">
        <v>208</v>
      </c>
      <c r="G646" s="303" t="s">
        <v>1177</v>
      </c>
      <c r="H646" s="303">
        <v>45152</v>
      </c>
      <c r="I646" s="309" t="s">
        <v>1192</v>
      </c>
      <c r="J646" s="310">
        <v>25382.18</v>
      </c>
      <c r="K646" s="310">
        <v>50000</v>
      </c>
      <c r="L646" s="310">
        <v>25382.18</v>
      </c>
      <c r="M646" s="310">
        <v>25000</v>
      </c>
      <c r="N646" s="306">
        <v>3.7499999999999999E-2</v>
      </c>
      <c r="O646" s="306">
        <v>8.4533832464539916E-4</v>
      </c>
      <c r="P646" s="307">
        <v>0.1</v>
      </c>
      <c r="Q646" s="306">
        <v>0.66111852595262754</v>
      </c>
      <c r="R646" s="308"/>
      <c r="T646" s="360"/>
    </row>
    <row r="647" spans="1:20" s="300" customFormat="1">
      <c r="A647" s="298"/>
      <c r="B647" s="331" t="s">
        <v>1140</v>
      </c>
      <c r="C647" s="350" t="s">
        <v>206</v>
      </c>
      <c r="D647" s="349"/>
      <c r="E647" s="302" t="s">
        <v>207</v>
      </c>
      <c r="F647" s="302" t="s">
        <v>208</v>
      </c>
      <c r="G647" s="303" t="s">
        <v>1177</v>
      </c>
      <c r="H647" s="303">
        <v>45152</v>
      </c>
      <c r="I647" s="309" t="s">
        <v>1192</v>
      </c>
      <c r="J647" s="310">
        <v>25382.18</v>
      </c>
      <c r="K647" s="310">
        <v>50000</v>
      </c>
      <c r="L647" s="310">
        <v>25382.18</v>
      </c>
      <c r="M647" s="310">
        <v>25000</v>
      </c>
      <c r="N647" s="306">
        <v>3.7499999999999999E-2</v>
      </c>
      <c r="O647" s="306">
        <v>8.4533832464539916E-4</v>
      </c>
      <c r="P647" s="307">
        <v>0.1</v>
      </c>
      <c r="Q647" s="306">
        <v>0.66202226659367525</v>
      </c>
      <c r="R647" s="308"/>
      <c r="T647" s="360"/>
    </row>
    <row r="648" spans="1:20" s="300" customFormat="1">
      <c r="A648" s="298"/>
      <c r="B648" s="331" t="s">
        <v>1140</v>
      </c>
      <c r="C648" s="350" t="s">
        <v>206</v>
      </c>
      <c r="D648" s="349"/>
      <c r="E648" s="302" t="s">
        <v>207</v>
      </c>
      <c r="F648" s="302" t="s">
        <v>208</v>
      </c>
      <c r="G648" s="303" t="s">
        <v>1177</v>
      </c>
      <c r="H648" s="303">
        <v>45152</v>
      </c>
      <c r="I648" s="309" t="s">
        <v>1192</v>
      </c>
      <c r="J648" s="310">
        <v>50764.36</v>
      </c>
      <c r="K648" s="310">
        <v>50000</v>
      </c>
      <c r="L648" s="310">
        <v>50764.36</v>
      </c>
      <c r="M648" s="310">
        <v>50000</v>
      </c>
      <c r="N648" s="306">
        <v>3.7499999999999999E-2</v>
      </c>
      <c r="O648" s="306">
        <v>1.6906766492907983E-3</v>
      </c>
      <c r="P648" s="307">
        <v>0.1</v>
      </c>
      <c r="Q648" s="306">
        <v>0.66382974787577076</v>
      </c>
      <c r="R648" s="308"/>
      <c r="T648" s="360"/>
    </row>
    <row r="649" spans="1:20" s="300" customFormat="1">
      <c r="A649" s="298"/>
      <c r="B649" s="331" t="s">
        <v>1140</v>
      </c>
      <c r="C649" s="350" t="s">
        <v>206</v>
      </c>
      <c r="D649" s="349"/>
      <c r="E649" s="302" t="s">
        <v>207</v>
      </c>
      <c r="F649" s="302" t="s">
        <v>208</v>
      </c>
      <c r="G649" s="303" t="s">
        <v>1177</v>
      </c>
      <c r="H649" s="303">
        <v>45152</v>
      </c>
      <c r="I649" s="309" t="s">
        <v>1192</v>
      </c>
      <c r="J649" s="310">
        <v>50764.36</v>
      </c>
      <c r="K649" s="310">
        <v>50000</v>
      </c>
      <c r="L649" s="310">
        <v>50764.36</v>
      </c>
      <c r="M649" s="310">
        <v>50000</v>
      </c>
      <c r="N649" s="306">
        <v>3.7499999999999999E-2</v>
      </c>
      <c r="O649" s="306">
        <v>1.6906766492907983E-3</v>
      </c>
      <c r="P649" s="307">
        <v>0.1</v>
      </c>
      <c r="Q649" s="306">
        <v>0.66563722915786627</v>
      </c>
      <c r="R649" s="308"/>
      <c r="T649" s="360"/>
    </row>
    <row r="650" spans="1:20" s="300" customFormat="1">
      <c r="A650" s="298"/>
      <c r="B650" s="331" t="s">
        <v>1140</v>
      </c>
      <c r="C650" s="350" t="s">
        <v>206</v>
      </c>
      <c r="D650" s="349"/>
      <c r="E650" s="302" t="s">
        <v>207</v>
      </c>
      <c r="F650" s="302" t="s">
        <v>208</v>
      </c>
      <c r="G650" s="303" t="s">
        <v>1165</v>
      </c>
      <c r="H650" s="303">
        <v>45013</v>
      </c>
      <c r="I650" s="309" t="s">
        <v>1192</v>
      </c>
      <c r="J650" s="310">
        <v>50764.36</v>
      </c>
      <c r="K650" s="310">
        <v>50000</v>
      </c>
      <c r="L650" s="310">
        <v>50764.36</v>
      </c>
      <c r="M650" s="310">
        <v>50000</v>
      </c>
      <c r="N650" s="306">
        <v>3.15E-2</v>
      </c>
      <c r="O650" s="306">
        <v>1.6906766492907983E-3</v>
      </c>
      <c r="P650" s="307">
        <v>0.1</v>
      </c>
      <c r="Q650" s="306">
        <v>0.66744471043996179</v>
      </c>
      <c r="R650" s="308"/>
      <c r="T650" s="360"/>
    </row>
    <row r="651" spans="1:20" s="300" customFormat="1">
      <c r="A651" s="298"/>
      <c r="B651" s="331" t="s">
        <v>1140</v>
      </c>
      <c r="C651" s="350" t="s">
        <v>206</v>
      </c>
      <c r="D651" s="349"/>
      <c r="E651" s="302" t="s">
        <v>207</v>
      </c>
      <c r="F651" s="302" t="s">
        <v>208</v>
      </c>
      <c r="G651" s="303" t="s">
        <v>1165</v>
      </c>
      <c r="H651" s="303">
        <v>45013</v>
      </c>
      <c r="I651" s="309" t="s">
        <v>1192</v>
      </c>
      <c r="J651" s="310">
        <v>50764.36</v>
      </c>
      <c r="K651" s="310">
        <v>50000</v>
      </c>
      <c r="L651" s="310">
        <v>50764.36</v>
      </c>
      <c r="M651" s="310">
        <v>50000</v>
      </c>
      <c r="N651" s="306">
        <v>3.15E-2</v>
      </c>
      <c r="O651" s="306">
        <v>1.6906766492907983E-3</v>
      </c>
      <c r="P651" s="307">
        <v>0.1</v>
      </c>
      <c r="Q651" s="306">
        <v>0.6692521917220573</v>
      </c>
      <c r="R651" s="308"/>
      <c r="T651" s="360"/>
    </row>
    <row r="652" spans="1:20" s="300" customFormat="1">
      <c r="A652" s="298"/>
      <c r="B652" s="331" t="s">
        <v>1140</v>
      </c>
      <c r="C652" s="350" t="s">
        <v>206</v>
      </c>
      <c r="D652" s="349"/>
      <c r="E652" s="302" t="s">
        <v>207</v>
      </c>
      <c r="F652" s="302" t="s">
        <v>208</v>
      </c>
      <c r="G652" s="303" t="s">
        <v>1165</v>
      </c>
      <c r="H652" s="303">
        <v>45013</v>
      </c>
      <c r="I652" s="309" t="s">
        <v>1192</v>
      </c>
      <c r="J652" s="310">
        <v>50764.36</v>
      </c>
      <c r="K652" s="310">
        <v>50000</v>
      </c>
      <c r="L652" s="310">
        <v>50764.36</v>
      </c>
      <c r="M652" s="310">
        <v>50000</v>
      </c>
      <c r="N652" s="306">
        <v>3.15E-2</v>
      </c>
      <c r="O652" s="306">
        <v>1.6906766492907983E-3</v>
      </c>
      <c r="P652" s="307">
        <v>0.1</v>
      </c>
      <c r="Q652" s="306">
        <v>0.67105967300415281</v>
      </c>
      <c r="R652" s="308"/>
      <c r="T652" s="360"/>
    </row>
    <row r="653" spans="1:20" s="300" customFormat="1">
      <c r="A653" s="298"/>
      <c r="B653" s="331" t="s">
        <v>1140</v>
      </c>
      <c r="C653" s="350" t="s">
        <v>206</v>
      </c>
      <c r="D653" s="349"/>
      <c r="E653" s="302" t="s">
        <v>207</v>
      </c>
      <c r="F653" s="302" t="s">
        <v>208</v>
      </c>
      <c r="G653" s="303" t="s">
        <v>1165</v>
      </c>
      <c r="H653" s="303">
        <v>45013</v>
      </c>
      <c r="I653" s="309" t="s">
        <v>1192</v>
      </c>
      <c r="J653" s="310">
        <v>25212.82</v>
      </c>
      <c r="K653" s="310">
        <v>25000</v>
      </c>
      <c r="L653" s="310">
        <v>25212.82</v>
      </c>
      <c r="M653" s="310">
        <v>25000</v>
      </c>
      <c r="N653" s="306">
        <v>3.15E-2</v>
      </c>
      <c r="O653" s="306">
        <v>8.3969789113409537E-4</v>
      </c>
      <c r="P653" s="307">
        <v>0.1</v>
      </c>
      <c r="Q653" s="306">
        <v>0.67195738352820633</v>
      </c>
      <c r="R653" s="308"/>
      <c r="T653" s="360"/>
    </row>
    <row r="654" spans="1:20" s="300" customFormat="1">
      <c r="A654" s="298"/>
      <c r="B654" s="331" t="s">
        <v>1140</v>
      </c>
      <c r="C654" s="350" t="s">
        <v>206</v>
      </c>
      <c r="D654" s="349"/>
      <c r="E654" s="302" t="s">
        <v>207</v>
      </c>
      <c r="F654" s="302" t="s">
        <v>208</v>
      </c>
      <c r="G654" s="303" t="s">
        <v>1165</v>
      </c>
      <c r="H654" s="303">
        <v>45013</v>
      </c>
      <c r="I654" s="309" t="s">
        <v>1192</v>
      </c>
      <c r="J654" s="310">
        <v>25212.82</v>
      </c>
      <c r="K654" s="310">
        <v>25000</v>
      </c>
      <c r="L654" s="310">
        <v>25212.82</v>
      </c>
      <c r="M654" s="310">
        <v>25000</v>
      </c>
      <c r="N654" s="306">
        <v>3.15E-2</v>
      </c>
      <c r="O654" s="306">
        <v>8.3969789113409537E-4</v>
      </c>
      <c r="P654" s="307">
        <v>0.1</v>
      </c>
      <c r="Q654" s="306">
        <v>0.67285509405225985</v>
      </c>
      <c r="R654" s="308"/>
      <c r="T654" s="360"/>
    </row>
    <row r="655" spans="1:20" s="300" customFormat="1">
      <c r="A655" s="298"/>
      <c r="B655" s="331" t="s">
        <v>1140</v>
      </c>
      <c r="C655" s="350" t="s">
        <v>206</v>
      </c>
      <c r="D655" s="349"/>
      <c r="E655" s="302" t="s">
        <v>207</v>
      </c>
      <c r="F655" s="302" t="s">
        <v>208</v>
      </c>
      <c r="G655" s="303" t="s">
        <v>1165</v>
      </c>
      <c r="H655" s="303">
        <v>45013</v>
      </c>
      <c r="I655" s="309" t="s">
        <v>1192</v>
      </c>
      <c r="J655" s="310">
        <v>25212.82</v>
      </c>
      <c r="K655" s="310">
        <v>25000</v>
      </c>
      <c r="L655" s="310">
        <v>25212.82</v>
      </c>
      <c r="M655" s="310">
        <v>25000</v>
      </c>
      <c r="N655" s="306">
        <v>3.15E-2</v>
      </c>
      <c r="O655" s="306">
        <v>8.3969789113409537E-4</v>
      </c>
      <c r="P655" s="307">
        <v>0.1</v>
      </c>
      <c r="Q655" s="306">
        <v>0.67375280457631337</v>
      </c>
      <c r="R655" s="308"/>
      <c r="T655" s="360"/>
    </row>
    <row r="656" spans="1:20" s="300" customFormat="1">
      <c r="A656" s="298"/>
      <c r="B656" s="331" t="s">
        <v>1140</v>
      </c>
      <c r="C656" s="350" t="s">
        <v>206</v>
      </c>
      <c r="D656" s="349"/>
      <c r="E656" s="302" t="s">
        <v>207</v>
      </c>
      <c r="F656" s="302" t="s">
        <v>208</v>
      </c>
      <c r="G656" s="303" t="s">
        <v>1165</v>
      </c>
      <c r="H656" s="303">
        <v>45013</v>
      </c>
      <c r="I656" s="309" t="s">
        <v>1192</v>
      </c>
      <c r="J656" s="310">
        <v>25212.82</v>
      </c>
      <c r="K656" s="310">
        <v>25000</v>
      </c>
      <c r="L656" s="310">
        <v>25212.82</v>
      </c>
      <c r="M656" s="310">
        <v>25000</v>
      </c>
      <c r="N656" s="306">
        <v>3.15E-2</v>
      </c>
      <c r="O656" s="306">
        <v>8.3969789113409537E-4</v>
      </c>
      <c r="P656" s="307">
        <v>0.1</v>
      </c>
      <c r="Q656" s="306">
        <v>0.67465051510036689</v>
      </c>
      <c r="R656" s="308"/>
      <c r="T656" s="360"/>
    </row>
    <row r="657" spans="1:20" s="300" customFormat="1">
      <c r="A657" s="298"/>
      <c r="B657" s="331" t="s">
        <v>1140</v>
      </c>
      <c r="C657" s="350" t="s">
        <v>206</v>
      </c>
      <c r="D657" s="349"/>
      <c r="E657" s="302" t="s">
        <v>207</v>
      </c>
      <c r="F657" s="302" t="s">
        <v>208</v>
      </c>
      <c r="G657" s="303" t="s">
        <v>1165</v>
      </c>
      <c r="H657" s="303">
        <v>45013</v>
      </c>
      <c r="I657" s="309" t="s">
        <v>1192</v>
      </c>
      <c r="J657" s="310">
        <v>50425.64</v>
      </c>
      <c r="K657" s="310">
        <v>50000</v>
      </c>
      <c r="L657" s="310">
        <v>50425.64</v>
      </c>
      <c r="M657" s="310">
        <v>50000</v>
      </c>
      <c r="N657" s="306">
        <v>3.15E-2</v>
      </c>
      <c r="O657" s="306">
        <v>1.6793957822681907E-3</v>
      </c>
      <c r="P657" s="307">
        <v>0.1</v>
      </c>
      <c r="Q657" s="306">
        <v>0.67644593614847393</v>
      </c>
      <c r="R657" s="308"/>
      <c r="T657" s="360"/>
    </row>
    <row r="658" spans="1:20" s="300" customFormat="1">
      <c r="A658" s="298"/>
      <c r="B658" s="331" t="s">
        <v>210</v>
      </c>
      <c r="C658" s="350" t="s">
        <v>206</v>
      </c>
      <c r="D658" s="349"/>
      <c r="E658" s="302" t="s">
        <v>207</v>
      </c>
      <c r="F658" s="302" t="s">
        <v>208</v>
      </c>
      <c r="G658" s="303" t="s">
        <v>1178</v>
      </c>
      <c r="H658" s="303">
        <v>45139</v>
      </c>
      <c r="I658" s="309" t="s">
        <v>1192</v>
      </c>
      <c r="J658" s="310">
        <v>50425.64</v>
      </c>
      <c r="K658" s="310">
        <v>28495.360000000001</v>
      </c>
      <c r="L658" s="310">
        <v>50425.64</v>
      </c>
      <c r="M658" s="310">
        <v>50000</v>
      </c>
      <c r="N658" s="306">
        <v>7.7499999999999999E-2</v>
      </c>
      <c r="O658" s="306">
        <v>1.6793957822681907E-3</v>
      </c>
      <c r="P658" s="307">
        <v>0.1</v>
      </c>
      <c r="Q658" s="306">
        <v>0.67824135719658096</v>
      </c>
      <c r="R658" s="308"/>
      <c r="T658" s="360"/>
    </row>
    <row r="659" spans="1:20" s="300" customFormat="1">
      <c r="A659" s="298"/>
      <c r="B659" s="331" t="s">
        <v>210</v>
      </c>
      <c r="C659" s="350" t="s">
        <v>206</v>
      </c>
      <c r="D659" s="349"/>
      <c r="E659" s="302" t="s">
        <v>207</v>
      </c>
      <c r="F659" s="302" t="s">
        <v>208</v>
      </c>
      <c r="G659" s="303" t="s">
        <v>1179</v>
      </c>
      <c r="H659" s="303">
        <v>45139</v>
      </c>
      <c r="I659" s="309" t="s">
        <v>1192</v>
      </c>
      <c r="J659" s="310">
        <v>50425.64</v>
      </c>
      <c r="K659" s="310">
        <v>25386.92</v>
      </c>
      <c r="L659" s="310">
        <v>50425.64</v>
      </c>
      <c r="M659" s="310">
        <v>50000</v>
      </c>
      <c r="N659" s="306">
        <v>7.7499999999999999E-2</v>
      </c>
      <c r="O659" s="306">
        <v>1.6793957822681907E-3</v>
      </c>
      <c r="P659" s="307">
        <v>0.1</v>
      </c>
      <c r="Q659" s="306">
        <v>0.680036778244688</v>
      </c>
      <c r="R659" s="308"/>
      <c r="T659" s="360"/>
    </row>
    <row r="660" spans="1:20" s="300" customFormat="1">
      <c r="A660" s="298"/>
      <c r="B660" s="331" t="s">
        <v>210</v>
      </c>
      <c r="C660" s="350" t="s">
        <v>206</v>
      </c>
      <c r="D660" s="349"/>
      <c r="E660" s="302" t="s">
        <v>207</v>
      </c>
      <c r="F660" s="302" t="s">
        <v>208</v>
      </c>
      <c r="G660" s="303" t="s">
        <v>1180</v>
      </c>
      <c r="H660" s="303">
        <v>45139</v>
      </c>
      <c r="I660" s="309" t="s">
        <v>1192</v>
      </c>
      <c r="J660" s="310">
        <v>50425.64</v>
      </c>
      <c r="K660" s="310">
        <v>55027.07</v>
      </c>
      <c r="L660" s="310">
        <v>50425.64</v>
      </c>
      <c r="M660" s="310">
        <v>50000</v>
      </c>
      <c r="N660" s="306">
        <v>7.7499999999999999E-2</v>
      </c>
      <c r="O660" s="306">
        <v>1.6793957822681907E-3</v>
      </c>
      <c r="P660" s="307">
        <v>0.1</v>
      </c>
      <c r="Q660" s="306">
        <v>0.68183219929279504</v>
      </c>
      <c r="R660" s="308"/>
      <c r="T660" s="360"/>
    </row>
    <row r="661" spans="1:20" s="300" customFormat="1">
      <c r="A661" s="298"/>
      <c r="B661" s="331" t="s">
        <v>210</v>
      </c>
      <c r="C661" s="350" t="s">
        <v>206</v>
      </c>
      <c r="D661" s="349"/>
      <c r="E661" s="302" t="s">
        <v>207</v>
      </c>
      <c r="F661" s="302" t="s">
        <v>208</v>
      </c>
      <c r="G661" s="303" t="s">
        <v>1180</v>
      </c>
      <c r="H661" s="303">
        <v>46659</v>
      </c>
      <c r="I661" s="309" t="s">
        <v>1192</v>
      </c>
      <c r="J661" s="310">
        <v>28039.11</v>
      </c>
      <c r="K661" s="310">
        <v>27970.38</v>
      </c>
      <c r="L661" s="310">
        <v>28039.11</v>
      </c>
      <c r="M661" s="310">
        <v>27000</v>
      </c>
      <c r="N661" s="306">
        <v>6.1249999999999999E-2</v>
      </c>
      <c r="O661" s="306">
        <v>9.3382578927216097E-4</v>
      </c>
      <c r="P661" s="307">
        <v>0.1</v>
      </c>
      <c r="Q661" s="306">
        <v>0.68283054077669469</v>
      </c>
      <c r="R661" s="308"/>
      <c r="T661" s="360"/>
    </row>
    <row r="662" spans="1:20" s="300" customFormat="1">
      <c r="A662" s="298"/>
      <c r="B662" s="331" t="s">
        <v>210</v>
      </c>
      <c r="C662" s="350" t="s">
        <v>206</v>
      </c>
      <c r="D662" s="349"/>
      <c r="E662" s="302" t="s">
        <v>207</v>
      </c>
      <c r="F662" s="302" t="s">
        <v>208</v>
      </c>
      <c r="G662" s="303" t="s">
        <v>1181</v>
      </c>
      <c r="H662" s="303">
        <v>46659</v>
      </c>
      <c r="I662" s="309" t="s">
        <v>1192</v>
      </c>
      <c r="J662" s="310">
        <v>24935.34</v>
      </c>
      <c r="K662" s="310">
        <v>24874.54</v>
      </c>
      <c r="L662" s="310">
        <v>24935.34</v>
      </c>
      <c r="M662" s="310">
        <v>24000</v>
      </c>
      <c r="N662" s="306">
        <v>6.1249999999999999E-2</v>
      </c>
      <c r="O662" s="306">
        <v>8.304565856858397E-4</v>
      </c>
      <c r="P662" s="307">
        <v>0.1</v>
      </c>
      <c r="Q662" s="306">
        <v>0.68371837153655624</v>
      </c>
      <c r="R662" s="308"/>
      <c r="T662" s="360"/>
    </row>
    <row r="663" spans="1:20" s="300" customFormat="1">
      <c r="A663" s="298"/>
      <c r="B663" s="331" t="s">
        <v>210</v>
      </c>
      <c r="C663" s="350" t="s">
        <v>206</v>
      </c>
      <c r="D663" s="349"/>
      <c r="E663" s="302" t="s">
        <v>207</v>
      </c>
      <c r="F663" s="302" t="s">
        <v>208</v>
      </c>
      <c r="G663" s="303" t="s">
        <v>1167</v>
      </c>
      <c r="H663" s="303">
        <v>46659</v>
      </c>
      <c r="I663" s="309" t="s">
        <v>1192</v>
      </c>
      <c r="J663" s="310">
        <v>54028.97</v>
      </c>
      <c r="K663" s="310">
        <v>53897.29</v>
      </c>
      <c r="L663" s="310">
        <v>54028.97</v>
      </c>
      <c r="M663" s="310">
        <v>52000</v>
      </c>
      <c r="N663" s="306">
        <v>6.1249999999999999E-2</v>
      </c>
      <c r="O663" s="306">
        <v>1.7994025328839577E-3</v>
      </c>
      <c r="P663" s="307">
        <v>0.1</v>
      </c>
      <c r="Q663" s="306">
        <v>0.68564209030235768</v>
      </c>
      <c r="R663" s="308"/>
      <c r="T663" s="360"/>
    </row>
    <row r="664" spans="1:20" s="300" customFormat="1">
      <c r="A664" s="298"/>
      <c r="B664" s="331" t="s">
        <v>210</v>
      </c>
      <c r="C664" s="350" t="s">
        <v>206</v>
      </c>
      <c r="D664" s="349"/>
      <c r="E664" s="302" t="s">
        <v>207</v>
      </c>
      <c r="F664" s="302" t="s">
        <v>208</v>
      </c>
      <c r="G664" s="303" t="s">
        <v>1167</v>
      </c>
      <c r="H664" s="303">
        <v>47753</v>
      </c>
      <c r="I664" s="309" t="s">
        <v>1192</v>
      </c>
      <c r="J664" s="310">
        <v>42839.14</v>
      </c>
      <c r="K664" s="310">
        <v>42734.65</v>
      </c>
      <c r="L664" s="310">
        <v>42839.14</v>
      </c>
      <c r="M664" s="310">
        <v>42000</v>
      </c>
      <c r="N664" s="306">
        <v>6.5000000000000002E-2</v>
      </c>
      <c r="O664" s="306">
        <v>1.4267319370065811E-3</v>
      </c>
      <c r="P664" s="307">
        <v>0.1</v>
      </c>
      <c r="Q664" s="306">
        <v>0.68716739159032958</v>
      </c>
      <c r="R664" s="308"/>
      <c r="T664" s="360"/>
    </row>
    <row r="665" spans="1:20" s="300" customFormat="1">
      <c r="A665" s="298"/>
      <c r="B665" s="331" t="s">
        <v>316</v>
      </c>
      <c r="C665" s="350" t="s">
        <v>206</v>
      </c>
      <c r="D665" s="349"/>
      <c r="E665" s="302" t="s">
        <v>207</v>
      </c>
      <c r="F665" s="302" t="s">
        <v>208</v>
      </c>
      <c r="G665" s="303" t="s">
        <v>1182</v>
      </c>
      <c r="H665" s="303">
        <v>46659</v>
      </c>
      <c r="I665" s="309" t="s">
        <v>1192</v>
      </c>
      <c r="J665" s="310">
        <v>104256.95</v>
      </c>
      <c r="K665" s="310">
        <v>104004.51</v>
      </c>
      <c r="L665" s="310">
        <v>104256.95</v>
      </c>
      <c r="M665" s="310">
        <v>102000</v>
      </c>
      <c r="N665" s="306">
        <v>0.06</v>
      </c>
      <c r="O665" s="306">
        <v>3.4722153670661521E-3</v>
      </c>
      <c r="P665" s="307">
        <v>0.1</v>
      </c>
      <c r="Q665" s="306">
        <v>0.69087949365668799</v>
      </c>
      <c r="R665" s="308"/>
      <c r="T665" s="360"/>
    </row>
    <row r="666" spans="1:20" s="300" customFormat="1">
      <c r="A666" s="298"/>
      <c r="B666" s="331" t="s">
        <v>210</v>
      </c>
      <c r="C666" s="350" t="s">
        <v>206</v>
      </c>
      <c r="D666" s="349"/>
      <c r="E666" s="302" t="s">
        <v>207</v>
      </c>
      <c r="F666" s="302" t="s">
        <v>208</v>
      </c>
      <c r="G666" s="303" t="s">
        <v>1150</v>
      </c>
      <c r="H666" s="303">
        <v>47753</v>
      </c>
      <c r="I666" s="309" t="s">
        <v>1192</v>
      </c>
      <c r="J666" s="310">
        <v>73594.880000000005</v>
      </c>
      <c r="K666" s="310">
        <v>73416.7</v>
      </c>
      <c r="L666" s="310">
        <v>73594.880000000005</v>
      </c>
      <c r="M666" s="310">
        <v>72000</v>
      </c>
      <c r="N666" s="306">
        <v>6.5000000000000002E-2</v>
      </c>
      <c r="O666" s="306">
        <v>2.4510334637008798E-3</v>
      </c>
      <c r="P666" s="307">
        <v>0.1</v>
      </c>
      <c r="Q666" s="306">
        <v>0.693499862909015</v>
      </c>
      <c r="R666" s="308"/>
      <c r="T666" s="360"/>
    </row>
    <row r="667" spans="1:20" s="300" customFormat="1">
      <c r="A667" s="298"/>
      <c r="B667" s="331" t="s">
        <v>1140</v>
      </c>
      <c r="C667" s="350" t="s">
        <v>206</v>
      </c>
      <c r="D667" s="349"/>
      <c r="E667" s="302" t="s">
        <v>207</v>
      </c>
      <c r="F667" s="302" t="s">
        <v>208</v>
      </c>
      <c r="G667" s="303">
        <v>44519</v>
      </c>
      <c r="H667" s="303">
        <v>44953</v>
      </c>
      <c r="I667" s="309" t="s">
        <v>1192</v>
      </c>
      <c r="J667" s="310">
        <v>146364.21</v>
      </c>
      <c r="K667" s="310">
        <v>145986.19</v>
      </c>
      <c r="L667" s="310">
        <v>146364.21</v>
      </c>
      <c r="M667" s="310">
        <v>143000</v>
      </c>
      <c r="N667" s="306">
        <v>5.5E-2</v>
      </c>
      <c r="O667" s="306">
        <v>4.8745724783863078E-3</v>
      </c>
      <c r="P667" s="307">
        <v>0.1</v>
      </c>
      <c r="Q667" s="306">
        <v>0.69871120744174797</v>
      </c>
      <c r="R667" s="308"/>
      <c r="T667" s="360"/>
    </row>
    <row r="668" spans="1:20" s="300" customFormat="1">
      <c r="A668" s="298"/>
      <c r="B668" s="331" t="s">
        <v>1140</v>
      </c>
      <c r="C668" s="350" t="s">
        <v>206</v>
      </c>
      <c r="D668" s="349"/>
      <c r="E668" s="302" t="s">
        <v>207</v>
      </c>
      <c r="F668" s="302" t="s">
        <v>208</v>
      </c>
      <c r="G668" s="303">
        <v>44519</v>
      </c>
      <c r="H668" s="303">
        <v>44953</v>
      </c>
      <c r="I668" s="309" t="s">
        <v>1192</v>
      </c>
      <c r="J668" s="310">
        <v>102190.62</v>
      </c>
      <c r="K668" s="310">
        <v>101948.33</v>
      </c>
      <c r="L668" s="310">
        <v>102190.62</v>
      </c>
      <c r="M668" s="310">
        <v>100000</v>
      </c>
      <c r="N668" s="306">
        <v>5.5E-2</v>
      </c>
      <c r="O668" s="306">
        <v>3.4033974822207792E-3</v>
      </c>
      <c r="P668" s="307">
        <v>0.1</v>
      </c>
      <c r="Q668" s="306">
        <v>0.70234973716724303</v>
      </c>
      <c r="R668" s="308"/>
      <c r="T668" s="360"/>
    </row>
    <row r="669" spans="1:20" s="300" customFormat="1">
      <c r="A669" s="298"/>
      <c r="B669" s="331" t="s">
        <v>1140</v>
      </c>
      <c r="C669" s="350" t="s">
        <v>206</v>
      </c>
      <c r="D669" s="349"/>
      <c r="E669" s="302" t="s">
        <v>207</v>
      </c>
      <c r="F669" s="302" t="s">
        <v>208</v>
      </c>
      <c r="G669" s="303">
        <v>44519</v>
      </c>
      <c r="H669" s="303">
        <v>44953</v>
      </c>
      <c r="I669" s="309" t="s">
        <v>1192</v>
      </c>
      <c r="J669" s="310">
        <v>210010.75</v>
      </c>
      <c r="K669" s="310">
        <v>209501.11</v>
      </c>
      <c r="L669" s="310">
        <v>210010.75</v>
      </c>
      <c r="M669" s="310">
        <v>200000</v>
      </c>
      <c r="N669" s="306">
        <v>5.5E-2</v>
      </c>
      <c r="O669" s="306">
        <v>6.994282428165105E-3</v>
      </c>
      <c r="P669" s="307">
        <v>0.1</v>
      </c>
      <c r="Q669" s="306">
        <v>0.70982723712319307</v>
      </c>
      <c r="R669" s="308"/>
      <c r="T669" s="360"/>
    </row>
    <row r="670" spans="1:20" s="300" customFormat="1">
      <c r="A670" s="298"/>
      <c r="B670" s="331" t="s">
        <v>1140</v>
      </c>
      <c r="C670" s="350" t="s">
        <v>385</v>
      </c>
      <c r="D670" s="349"/>
      <c r="E670" s="302" t="s">
        <v>207</v>
      </c>
      <c r="F670" s="302" t="s">
        <v>208</v>
      </c>
      <c r="G670" s="303" t="s">
        <v>1162</v>
      </c>
      <c r="H670" s="303">
        <v>44662</v>
      </c>
      <c r="I670" s="309" t="s">
        <v>1192</v>
      </c>
      <c r="J670" s="310">
        <v>101235.08</v>
      </c>
      <c r="K670" s="310">
        <v>100687.49</v>
      </c>
      <c r="L670" s="310">
        <v>101235.08</v>
      </c>
      <c r="M670" s="310">
        <v>100000</v>
      </c>
      <c r="N670" s="306">
        <v>4.2500000000000003E-2</v>
      </c>
      <c r="O670" s="306">
        <v>3.3715737939981104E-3</v>
      </c>
      <c r="P670" s="307">
        <v>0.1</v>
      </c>
      <c r="Q670" s="306">
        <v>0.71343174454122094</v>
      </c>
      <c r="R670" s="308"/>
      <c r="T670" s="360"/>
    </row>
    <row r="671" spans="1:20" s="300" customFormat="1">
      <c r="A671" s="298"/>
      <c r="B671" s="331" t="s">
        <v>1140</v>
      </c>
      <c r="C671" s="350" t="s">
        <v>385</v>
      </c>
      <c r="D671" s="349"/>
      <c r="E671" s="302" t="s">
        <v>207</v>
      </c>
      <c r="F671" s="302" t="s">
        <v>208</v>
      </c>
      <c r="G671" s="303" t="s">
        <v>1162</v>
      </c>
      <c r="H671" s="303">
        <v>44663</v>
      </c>
      <c r="I671" s="309" t="s">
        <v>1192</v>
      </c>
      <c r="J671" s="310">
        <v>101235.08</v>
      </c>
      <c r="K671" s="310">
        <v>100687.49</v>
      </c>
      <c r="L671" s="310">
        <v>101235.08</v>
      </c>
      <c r="M671" s="310">
        <v>100000</v>
      </c>
      <c r="N671" s="306">
        <v>4.2500000000000003E-2</v>
      </c>
      <c r="O671" s="306">
        <v>3.3715737939981104E-3</v>
      </c>
      <c r="P671" s="307">
        <v>0.1</v>
      </c>
      <c r="Q671" s="306">
        <v>0.7170362519592488</v>
      </c>
      <c r="R671" s="308"/>
      <c r="T671" s="360"/>
    </row>
    <row r="672" spans="1:20" s="300" customFormat="1">
      <c r="A672" s="298"/>
      <c r="B672" s="331" t="s">
        <v>1140</v>
      </c>
      <c r="C672" s="350" t="s">
        <v>385</v>
      </c>
      <c r="D672" s="349"/>
      <c r="E672" s="302" t="s">
        <v>207</v>
      </c>
      <c r="F672" s="302" t="s">
        <v>208</v>
      </c>
      <c r="G672" s="303" t="s">
        <v>1162</v>
      </c>
      <c r="H672" s="303">
        <v>44664</v>
      </c>
      <c r="I672" s="309" t="s">
        <v>1192</v>
      </c>
      <c r="J672" s="310">
        <v>101235.08</v>
      </c>
      <c r="K672" s="310">
        <v>100687.49</v>
      </c>
      <c r="L672" s="310">
        <v>101235.08</v>
      </c>
      <c r="M672" s="310">
        <v>100000</v>
      </c>
      <c r="N672" s="306">
        <v>4.2500000000000003E-2</v>
      </c>
      <c r="O672" s="306">
        <v>3.3715737939981104E-3</v>
      </c>
      <c r="P672" s="307">
        <v>0.1</v>
      </c>
      <c r="Q672" s="306">
        <v>0.72064075937727667</v>
      </c>
      <c r="R672" s="308"/>
      <c r="T672" s="360"/>
    </row>
    <row r="673" spans="1:20" s="300" customFormat="1">
      <c r="A673" s="298"/>
      <c r="B673" s="331" t="s">
        <v>1140</v>
      </c>
      <c r="C673" s="350" t="s">
        <v>385</v>
      </c>
      <c r="D673" s="349"/>
      <c r="E673" s="302" t="s">
        <v>207</v>
      </c>
      <c r="F673" s="302" t="s">
        <v>208</v>
      </c>
      <c r="G673" s="303" t="s">
        <v>1162</v>
      </c>
      <c r="H673" s="303">
        <v>44665</v>
      </c>
      <c r="I673" s="309" t="s">
        <v>1192</v>
      </c>
      <c r="J673" s="310">
        <v>101235.08</v>
      </c>
      <c r="K673" s="310">
        <v>100687.49</v>
      </c>
      <c r="L673" s="310">
        <v>101235.08</v>
      </c>
      <c r="M673" s="310">
        <v>100000</v>
      </c>
      <c r="N673" s="306">
        <v>4.2500000000000003E-2</v>
      </c>
      <c r="O673" s="306">
        <v>3.3715737939981104E-3</v>
      </c>
      <c r="P673" s="307">
        <v>0.1</v>
      </c>
      <c r="Q673" s="306">
        <v>0.72424526679530454</v>
      </c>
      <c r="R673" s="308"/>
      <c r="T673" s="360"/>
    </row>
    <row r="674" spans="1:20" s="300" customFormat="1">
      <c r="A674" s="298"/>
      <c r="B674" s="331" t="s">
        <v>1140</v>
      </c>
      <c r="C674" s="350" t="s">
        <v>385</v>
      </c>
      <c r="D674" s="349"/>
      <c r="E674" s="302" t="s">
        <v>207</v>
      </c>
      <c r="F674" s="302" t="s">
        <v>208</v>
      </c>
      <c r="G674" s="303" t="s">
        <v>1162</v>
      </c>
      <c r="H674" s="303">
        <v>44666</v>
      </c>
      <c r="I674" s="309" t="s">
        <v>1192</v>
      </c>
      <c r="J674" s="310">
        <v>101235.08</v>
      </c>
      <c r="K674" s="310">
        <v>100687.49</v>
      </c>
      <c r="L674" s="310">
        <v>101235.08</v>
      </c>
      <c r="M674" s="310">
        <v>100000</v>
      </c>
      <c r="N674" s="306">
        <v>4.2500000000000003E-2</v>
      </c>
      <c r="O674" s="306">
        <v>3.3715737939981104E-3</v>
      </c>
      <c r="P674" s="307">
        <v>0.1</v>
      </c>
      <c r="Q674" s="306">
        <v>0.72784977421333241</v>
      </c>
      <c r="R674" s="308"/>
      <c r="T674" s="360"/>
    </row>
    <row r="675" spans="1:20" s="300" customFormat="1">
      <c r="A675" s="298"/>
      <c r="B675" s="331" t="s">
        <v>1140</v>
      </c>
      <c r="C675" s="350" t="s">
        <v>385</v>
      </c>
      <c r="D675" s="349"/>
      <c r="E675" s="302" t="s">
        <v>207</v>
      </c>
      <c r="F675" s="302" t="s">
        <v>208</v>
      </c>
      <c r="G675" s="303" t="s">
        <v>1162</v>
      </c>
      <c r="H675" s="303">
        <v>44667</v>
      </c>
      <c r="I675" s="309" t="s">
        <v>1192</v>
      </c>
      <c r="J675" s="310">
        <v>101235.08</v>
      </c>
      <c r="K675" s="310">
        <v>100687.49</v>
      </c>
      <c r="L675" s="310">
        <v>101235.08</v>
      </c>
      <c r="M675" s="310">
        <v>100000</v>
      </c>
      <c r="N675" s="306">
        <v>4.2500000000000003E-2</v>
      </c>
      <c r="O675" s="306">
        <v>3.3715737939981104E-3</v>
      </c>
      <c r="P675" s="307">
        <v>0.1</v>
      </c>
      <c r="Q675" s="306">
        <v>0.73145428163136028</v>
      </c>
      <c r="R675" s="308"/>
      <c r="T675" s="360"/>
    </row>
    <row r="676" spans="1:20" s="300" customFormat="1">
      <c r="A676" s="298"/>
      <c r="B676" s="331" t="s">
        <v>1140</v>
      </c>
      <c r="C676" s="350" t="s">
        <v>385</v>
      </c>
      <c r="D676" s="349"/>
      <c r="E676" s="302" t="s">
        <v>207</v>
      </c>
      <c r="F676" s="302" t="s">
        <v>208</v>
      </c>
      <c r="G676" s="303" t="s">
        <v>1159</v>
      </c>
      <c r="H676" s="303">
        <v>45059</v>
      </c>
      <c r="I676" s="309" t="s">
        <v>1192</v>
      </c>
      <c r="J676" s="310">
        <v>100437.67</v>
      </c>
      <c r="K676" s="310">
        <v>100000</v>
      </c>
      <c r="L676" s="310">
        <v>100437.67</v>
      </c>
      <c r="M676" s="310">
        <v>100000</v>
      </c>
      <c r="N676" s="306">
        <v>3.15E-2</v>
      </c>
      <c r="O676" s="306">
        <v>3.3450165308530422E-3</v>
      </c>
      <c r="P676" s="307">
        <v>0.1</v>
      </c>
      <c r="Q676" s="306">
        <v>0.73503039701117168</v>
      </c>
      <c r="R676" s="308"/>
      <c r="T676" s="360"/>
    </row>
    <row r="677" spans="1:20" s="300" customFormat="1">
      <c r="A677" s="298"/>
      <c r="B677" s="331" t="s">
        <v>1140</v>
      </c>
      <c r="C677" s="350" t="s">
        <v>385</v>
      </c>
      <c r="D677" s="349"/>
      <c r="E677" s="302" t="s">
        <v>207</v>
      </c>
      <c r="F677" s="302" t="s">
        <v>208</v>
      </c>
      <c r="G677" s="303" t="s">
        <v>1159</v>
      </c>
      <c r="H677" s="303">
        <v>45059</v>
      </c>
      <c r="I677" s="309" t="s">
        <v>1192</v>
      </c>
      <c r="J677" s="310">
        <v>251094.18</v>
      </c>
      <c r="K677" s="310">
        <v>250000</v>
      </c>
      <c r="L677" s="310">
        <v>251094.18</v>
      </c>
      <c r="M677" s="310">
        <v>250000</v>
      </c>
      <c r="N677" s="306">
        <v>3.15E-2</v>
      </c>
      <c r="O677" s="306">
        <v>8.3625414936546148E-3</v>
      </c>
      <c r="P677" s="307">
        <v>0.1</v>
      </c>
      <c r="Q677" s="306">
        <v>0.7439706856387267</v>
      </c>
      <c r="R677" s="308"/>
      <c r="T677" s="360"/>
    </row>
    <row r="678" spans="1:20" s="300" customFormat="1">
      <c r="A678" s="298"/>
      <c r="B678" s="331" t="s">
        <v>1140</v>
      </c>
      <c r="C678" s="350" t="s">
        <v>385</v>
      </c>
      <c r="D678" s="349"/>
      <c r="E678" s="302" t="s">
        <v>207</v>
      </c>
      <c r="F678" s="302" t="s">
        <v>208</v>
      </c>
      <c r="G678" s="303" t="s">
        <v>1159</v>
      </c>
      <c r="H678" s="303">
        <v>45059</v>
      </c>
      <c r="I678" s="309" t="s">
        <v>1192</v>
      </c>
      <c r="J678" s="310">
        <v>100437.67</v>
      </c>
      <c r="K678" s="310">
        <v>100000</v>
      </c>
      <c r="L678" s="310">
        <v>100437.67</v>
      </c>
      <c r="M678" s="310">
        <v>100000</v>
      </c>
      <c r="N678" s="306">
        <v>3.15E-2</v>
      </c>
      <c r="O678" s="306">
        <v>3.3450165308530422E-3</v>
      </c>
      <c r="P678" s="307">
        <v>0.1</v>
      </c>
      <c r="Q678" s="306">
        <v>0.7475468010185381</v>
      </c>
      <c r="R678" s="308"/>
      <c r="T678" s="360"/>
    </row>
    <row r="679" spans="1:20" s="300" customFormat="1">
      <c r="A679" s="298"/>
      <c r="B679" s="331" t="s">
        <v>1140</v>
      </c>
      <c r="C679" s="350" t="s">
        <v>385</v>
      </c>
      <c r="D679" s="349"/>
      <c r="E679" s="302" t="s">
        <v>207</v>
      </c>
      <c r="F679" s="302" t="s">
        <v>208</v>
      </c>
      <c r="G679" s="303" t="s">
        <v>1159</v>
      </c>
      <c r="H679" s="303">
        <v>45059</v>
      </c>
      <c r="I679" s="309" t="s">
        <v>1192</v>
      </c>
      <c r="J679" s="310">
        <v>100437.67</v>
      </c>
      <c r="K679" s="310">
        <v>100000</v>
      </c>
      <c r="L679" s="310">
        <v>100437.67</v>
      </c>
      <c r="M679" s="310">
        <v>100000</v>
      </c>
      <c r="N679" s="306">
        <v>3.15E-2</v>
      </c>
      <c r="O679" s="306">
        <v>3.3450165308530422E-3</v>
      </c>
      <c r="P679" s="307">
        <v>0.1</v>
      </c>
      <c r="Q679" s="306">
        <v>0.75112291639834949</v>
      </c>
      <c r="R679" s="308"/>
      <c r="T679" s="360"/>
    </row>
    <row r="680" spans="1:20" s="300" customFormat="1">
      <c r="A680" s="298"/>
      <c r="B680" s="331" t="s">
        <v>1140</v>
      </c>
      <c r="C680" s="350" t="s">
        <v>385</v>
      </c>
      <c r="D680" s="349"/>
      <c r="E680" s="302" t="s">
        <v>207</v>
      </c>
      <c r="F680" s="302" t="s">
        <v>208</v>
      </c>
      <c r="G680" s="303" t="s">
        <v>1159</v>
      </c>
      <c r="H680" s="303">
        <v>45059</v>
      </c>
      <c r="I680" s="309" t="s">
        <v>1192</v>
      </c>
      <c r="J680" s="310">
        <v>100437.67</v>
      </c>
      <c r="K680" s="310">
        <v>100000</v>
      </c>
      <c r="L680" s="310">
        <v>100437.67</v>
      </c>
      <c r="M680" s="310">
        <v>100000</v>
      </c>
      <c r="N680" s="306">
        <v>3.15E-2</v>
      </c>
      <c r="O680" s="306">
        <v>3.3450165308530422E-3</v>
      </c>
      <c r="P680" s="307">
        <v>0.1</v>
      </c>
      <c r="Q680" s="306">
        <v>0.75469903177816089</v>
      </c>
      <c r="R680" s="308"/>
      <c r="T680" s="360"/>
    </row>
    <row r="681" spans="1:20" s="300" customFormat="1">
      <c r="A681" s="298"/>
      <c r="B681" s="331" t="s">
        <v>1140</v>
      </c>
      <c r="C681" s="350" t="s">
        <v>385</v>
      </c>
      <c r="D681" s="349"/>
      <c r="E681" s="302" t="s">
        <v>207</v>
      </c>
      <c r="F681" s="302" t="s">
        <v>208</v>
      </c>
      <c r="G681" s="303" t="s">
        <v>1159</v>
      </c>
      <c r="H681" s="303">
        <v>45059</v>
      </c>
      <c r="I681" s="309" t="s">
        <v>1192</v>
      </c>
      <c r="J681" s="310">
        <v>100437.67</v>
      </c>
      <c r="K681" s="310">
        <v>250000</v>
      </c>
      <c r="L681" s="310">
        <v>100437.67</v>
      </c>
      <c r="M681" s="310">
        <v>100000</v>
      </c>
      <c r="N681" s="306">
        <v>3.15E-2</v>
      </c>
      <c r="O681" s="306">
        <v>3.3450165308530422E-3</v>
      </c>
      <c r="P681" s="307">
        <v>0.1</v>
      </c>
      <c r="Q681" s="306">
        <v>0.75827514715797228</v>
      </c>
      <c r="R681" s="308"/>
      <c r="T681" s="360"/>
    </row>
    <row r="682" spans="1:20" s="300" customFormat="1">
      <c r="A682" s="298"/>
      <c r="B682" s="331" t="s">
        <v>1140</v>
      </c>
      <c r="C682" s="350" t="s">
        <v>385</v>
      </c>
      <c r="D682" s="349"/>
      <c r="E682" s="302" t="s">
        <v>207</v>
      </c>
      <c r="F682" s="302" t="s">
        <v>208</v>
      </c>
      <c r="G682" s="303" t="s">
        <v>1159</v>
      </c>
      <c r="H682" s="303">
        <v>45059</v>
      </c>
      <c r="I682" s="309" t="s">
        <v>1192</v>
      </c>
      <c r="J682" s="310">
        <v>251094.18</v>
      </c>
      <c r="K682" s="310">
        <v>250000</v>
      </c>
      <c r="L682" s="310">
        <v>251094.18</v>
      </c>
      <c r="M682" s="310">
        <v>250000</v>
      </c>
      <c r="N682" s="306">
        <v>3.15E-2</v>
      </c>
      <c r="O682" s="306">
        <v>8.3625414936546148E-3</v>
      </c>
      <c r="P682" s="307">
        <v>0.1</v>
      </c>
      <c r="Q682" s="306">
        <v>0.76721543578552731</v>
      </c>
      <c r="R682" s="308"/>
      <c r="T682" s="360"/>
    </row>
    <row r="683" spans="1:20" s="300" customFormat="1">
      <c r="A683" s="298"/>
      <c r="B683" s="331" t="s">
        <v>1140</v>
      </c>
      <c r="C683" s="350" t="s">
        <v>385</v>
      </c>
      <c r="D683" s="349"/>
      <c r="E683" s="302" t="s">
        <v>207</v>
      </c>
      <c r="F683" s="302" t="s">
        <v>208</v>
      </c>
      <c r="G683" s="303" t="s">
        <v>1183</v>
      </c>
      <c r="H683" s="303">
        <v>45068</v>
      </c>
      <c r="I683" s="309" t="s">
        <v>1192</v>
      </c>
      <c r="J683" s="310">
        <v>250922.44</v>
      </c>
      <c r="K683" s="310">
        <v>250000</v>
      </c>
      <c r="L683" s="310">
        <v>250922.44</v>
      </c>
      <c r="M683" s="310">
        <v>250000</v>
      </c>
      <c r="N683" s="306">
        <v>3.15E-2</v>
      </c>
      <c r="O683" s="306">
        <v>8.3568217956667117E-3</v>
      </c>
      <c r="P683" s="307">
        <v>0.1</v>
      </c>
      <c r="Q683" s="306">
        <v>0.77614960955542656</v>
      </c>
      <c r="R683" s="308"/>
      <c r="T683" s="360"/>
    </row>
    <row r="684" spans="1:20" s="300" customFormat="1">
      <c r="A684" s="298"/>
      <c r="B684" s="331" t="s">
        <v>1140</v>
      </c>
      <c r="C684" s="350" t="s">
        <v>385</v>
      </c>
      <c r="D684" s="349"/>
      <c r="E684" s="302" t="s">
        <v>207</v>
      </c>
      <c r="F684" s="302" t="s">
        <v>208</v>
      </c>
      <c r="G684" s="303" t="s">
        <v>1183</v>
      </c>
      <c r="H684" s="303">
        <v>45068</v>
      </c>
      <c r="I684" s="309" t="s">
        <v>1192</v>
      </c>
      <c r="J684" s="310">
        <v>250922.44</v>
      </c>
      <c r="K684" s="310">
        <v>250000</v>
      </c>
      <c r="L684" s="310">
        <v>250922.44</v>
      </c>
      <c r="M684" s="310">
        <v>250000</v>
      </c>
      <c r="N684" s="306">
        <v>3.15E-2</v>
      </c>
      <c r="O684" s="306">
        <v>8.3568217956667117E-3</v>
      </c>
      <c r="P684" s="307">
        <v>0.1</v>
      </c>
      <c r="Q684" s="306">
        <v>0.7850837833253258</v>
      </c>
      <c r="R684" s="308"/>
      <c r="T684" s="360"/>
    </row>
    <row r="685" spans="1:20" s="300" customFormat="1">
      <c r="A685" s="298"/>
      <c r="B685" s="331" t="s">
        <v>1140</v>
      </c>
      <c r="C685" s="350" t="s">
        <v>385</v>
      </c>
      <c r="D685" s="349"/>
      <c r="E685" s="302" t="s">
        <v>207</v>
      </c>
      <c r="F685" s="302" t="s">
        <v>208</v>
      </c>
      <c r="G685" s="303" t="s">
        <v>1150</v>
      </c>
      <c r="H685" s="303">
        <v>44935</v>
      </c>
      <c r="I685" s="309" t="s">
        <v>1192</v>
      </c>
      <c r="J685" s="310">
        <v>25306.6</v>
      </c>
      <c r="K685" s="310">
        <v>25167.69</v>
      </c>
      <c r="L685" s="310">
        <v>25306.6</v>
      </c>
      <c r="M685" s="310">
        <v>25000</v>
      </c>
      <c r="N685" s="306">
        <v>3.85E-2</v>
      </c>
      <c r="O685" s="306">
        <v>8.4282117794733384E-4</v>
      </c>
      <c r="P685" s="307">
        <v>0.1</v>
      </c>
      <c r="Q685" s="306">
        <v>0.7859848329162884</v>
      </c>
      <c r="R685" s="308"/>
      <c r="T685" s="360"/>
    </row>
    <row r="686" spans="1:20" s="300" customFormat="1">
      <c r="A686" s="298"/>
      <c r="B686" s="331" t="s">
        <v>1140</v>
      </c>
      <c r="C686" s="350" t="s">
        <v>385</v>
      </c>
      <c r="D686" s="349"/>
      <c r="E686" s="302" t="s">
        <v>207</v>
      </c>
      <c r="F686" s="302" t="s">
        <v>208</v>
      </c>
      <c r="G686" s="303" t="s">
        <v>1150</v>
      </c>
      <c r="H686" s="303">
        <v>44935</v>
      </c>
      <c r="I686" s="309" t="s">
        <v>1192</v>
      </c>
      <c r="J686" s="310">
        <v>25306.6</v>
      </c>
      <c r="K686" s="310">
        <v>25167.69</v>
      </c>
      <c r="L686" s="310">
        <v>25306.6</v>
      </c>
      <c r="M686" s="310">
        <v>25000</v>
      </c>
      <c r="N686" s="306">
        <v>3.85E-2</v>
      </c>
      <c r="O686" s="306">
        <v>8.4282117794733384E-4</v>
      </c>
      <c r="P686" s="307">
        <v>0.1</v>
      </c>
      <c r="Q686" s="306">
        <v>0.786885882507251</v>
      </c>
      <c r="R686" s="308"/>
      <c r="T686" s="360"/>
    </row>
    <row r="687" spans="1:20" s="300" customFormat="1">
      <c r="A687" s="298"/>
      <c r="B687" s="331" t="s">
        <v>1140</v>
      </c>
      <c r="C687" s="350" t="s">
        <v>385</v>
      </c>
      <c r="D687" s="349"/>
      <c r="E687" s="302" t="s">
        <v>207</v>
      </c>
      <c r="F687" s="302" t="s">
        <v>208</v>
      </c>
      <c r="G687" s="303" t="s">
        <v>1150</v>
      </c>
      <c r="H687" s="303">
        <v>44935</v>
      </c>
      <c r="I687" s="309" t="s">
        <v>1192</v>
      </c>
      <c r="J687" s="310">
        <v>25306.6</v>
      </c>
      <c r="K687" s="310">
        <v>25167.69</v>
      </c>
      <c r="L687" s="310">
        <v>25306.6</v>
      </c>
      <c r="M687" s="310">
        <v>25000</v>
      </c>
      <c r="N687" s="306">
        <v>3.85E-2</v>
      </c>
      <c r="O687" s="306">
        <v>8.4282117794733384E-4</v>
      </c>
      <c r="P687" s="307">
        <v>0.1</v>
      </c>
      <c r="Q687" s="306">
        <v>0.7877869320982136</v>
      </c>
      <c r="R687" s="308"/>
      <c r="T687" s="360"/>
    </row>
    <row r="688" spans="1:20" s="300" customFormat="1">
      <c r="A688" s="298"/>
      <c r="B688" s="331" t="s">
        <v>1140</v>
      </c>
      <c r="C688" s="350" t="s">
        <v>385</v>
      </c>
      <c r="D688" s="349"/>
      <c r="E688" s="302" t="s">
        <v>207</v>
      </c>
      <c r="F688" s="302" t="s">
        <v>208</v>
      </c>
      <c r="G688" s="303" t="s">
        <v>1150</v>
      </c>
      <c r="H688" s="303">
        <v>44935</v>
      </c>
      <c r="I688" s="309" t="s">
        <v>1192</v>
      </c>
      <c r="J688" s="310">
        <v>25306.6</v>
      </c>
      <c r="K688" s="310">
        <v>25167.69</v>
      </c>
      <c r="L688" s="310">
        <v>25306.6</v>
      </c>
      <c r="M688" s="310">
        <v>25000</v>
      </c>
      <c r="N688" s="306">
        <v>3.85E-2</v>
      </c>
      <c r="O688" s="306">
        <v>8.4282117794733384E-4</v>
      </c>
      <c r="P688" s="307">
        <v>0.1</v>
      </c>
      <c r="Q688" s="306">
        <v>0.7886879816891762</v>
      </c>
      <c r="R688" s="308"/>
      <c r="T688" s="360"/>
    </row>
    <row r="689" spans="1:20" s="300" customFormat="1" ht="15" customHeight="1">
      <c r="A689" s="298"/>
      <c r="B689" s="331" t="s">
        <v>1140</v>
      </c>
      <c r="C689" s="350" t="s">
        <v>385</v>
      </c>
      <c r="D689" s="349"/>
      <c r="E689" s="302" t="s">
        <v>207</v>
      </c>
      <c r="F689" s="302" t="s">
        <v>208</v>
      </c>
      <c r="G689" s="303" t="s">
        <v>1150</v>
      </c>
      <c r="H689" s="303">
        <v>44935</v>
      </c>
      <c r="I689" s="302" t="s">
        <v>1192</v>
      </c>
      <c r="J689" s="304">
        <v>25306.6</v>
      </c>
      <c r="K689" s="304">
        <v>25167.69</v>
      </c>
      <c r="L689" s="304">
        <v>25306.6</v>
      </c>
      <c r="M689" s="304">
        <v>25000</v>
      </c>
      <c r="N689" s="305">
        <v>3.85E-2</v>
      </c>
      <c r="O689" s="306">
        <v>8.4282117794733384E-4</v>
      </c>
      <c r="P689" s="307">
        <v>0.1</v>
      </c>
      <c r="Q689" s="306">
        <v>0.7895890312801388</v>
      </c>
      <c r="R689" s="308"/>
      <c r="T689" s="360"/>
    </row>
    <row r="690" spans="1:20" s="300" customFormat="1">
      <c r="A690" s="298"/>
      <c r="B690" s="331" t="s">
        <v>1140</v>
      </c>
      <c r="C690" s="350" t="s">
        <v>385</v>
      </c>
      <c r="D690" s="349"/>
      <c r="E690" s="302" t="s">
        <v>207</v>
      </c>
      <c r="F690" s="302" t="s">
        <v>208</v>
      </c>
      <c r="G690" s="303" t="s">
        <v>1150</v>
      </c>
      <c r="H690" s="303">
        <v>44935</v>
      </c>
      <c r="I690" s="309" t="s">
        <v>1192</v>
      </c>
      <c r="J690" s="310">
        <v>25306.6</v>
      </c>
      <c r="K690" s="310">
        <v>25167.69</v>
      </c>
      <c r="L690" s="310">
        <v>25306.6</v>
      </c>
      <c r="M690" s="310">
        <v>25000</v>
      </c>
      <c r="N690" s="306">
        <v>3.85E-2</v>
      </c>
      <c r="O690" s="306">
        <v>8.4282117794733384E-4</v>
      </c>
      <c r="P690" s="307">
        <v>0.1</v>
      </c>
      <c r="Q690" s="306">
        <v>0.7904900808711014</v>
      </c>
      <c r="R690" s="308"/>
      <c r="T690" s="360"/>
    </row>
    <row r="691" spans="1:20" s="300" customFormat="1">
      <c r="A691" s="298"/>
      <c r="B691" s="331" t="s">
        <v>1140</v>
      </c>
      <c r="C691" s="350" t="s">
        <v>385</v>
      </c>
      <c r="D691" s="349"/>
      <c r="E691" s="302" t="s">
        <v>207</v>
      </c>
      <c r="F691" s="302" t="s">
        <v>208</v>
      </c>
      <c r="G691" s="303" t="s">
        <v>1147</v>
      </c>
      <c r="H691" s="303">
        <v>45160</v>
      </c>
      <c r="I691" s="309" t="s">
        <v>1192</v>
      </c>
      <c r="J691" s="310">
        <v>100909.41</v>
      </c>
      <c r="K691" s="310">
        <v>100000</v>
      </c>
      <c r="L691" s="310">
        <v>100909.41</v>
      </c>
      <c r="M691" s="310">
        <v>100000</v>
      </c>
      <c r="N691" s="306">
        <v>2.5000000000000001E-2</v>
      </c>
      <c r="O691" s="306">
        <v>3.3607275494207233E-3</v>
      </c>
      <c r="P691" s="307">
        <v>0.1</v>
      </c>
      <c r="Q691" s="306">
        <v>0.79408299270456673</v>
      </c>
      <c r="R691" s="308"/>
      <c r="T691" s="360"/>
    </row>
    <row r="692" spans="1:20" s="300" customFormat="1">
      <c r="A692" s="298"/>
      <c r="B692" s="331" t="s">
        <v>1140</v>
      </c>
      <c r="C692" s="350" t="s">
        <v>385</v>
      </c>
      <c r="D692" s="349"/>
      <c r="E692" s="302" t="s">
        <v>207</v>
      </c>
      <c r="F692" s="302" t="s">
        <v>208</v>
      </c>
      <c r="G692" s="303" t="s">
        <v>1147</v>
      </c>
      <c r="H692" s="303">
        <v>45160</v>
      </c>
      <c r="I692" s="309" t="s">
        <v>1192</v>
      </c>
      <c r="J692" s="310">
        <v>100909.41</v>
      </c>
      <c r="K692" s="310">
        <v>100000</v>
      </c>
      <c r="L692" s="310">
        <v>100909.41</v>
      </c>
      <c r="M692" s="310">
        <v>100000</v>
      </c>
      <c r="N692" s="306">
        <v>2.5000000000000001E-2</v>
      </c>
      <c r="O692" s="306">
        <v>3.3607275494207233E-3</v>
      </c>
      <c r="P692" s="307">
        <v>0.1</v>
      </c>
      <c r="Q692" s="306">
        <v>0.79767590453803205</v>
      </c>
      <c r="R692" s="308"/>
      <c r="T692" s="360"/>
    </row>
    <row r="693" spans="1:20" s="300" customFormat="1">
      <c r="A693" s="298"/>
      <c r="B693" s="331" t="s">
        <v>1140</v>
      </c>
      <c r="C693" s="350" t="s">
        <v>1143</v>
      </c>
      <c r="D693" s="349"/>
      <c r="E693" s="302" t="s">
        <v>207</v>
      </c>
      <c r="F693" s="302" t="s">
        <v>208</v>
      </c>
      <c r="G693" s="303" t="s">
        <v>1184</v>
      </c>
      <c r="H693" s="303">
        <v>44937</v>
      </c>
      <c r="I693" s="309" t="s">
        <v>1192</v>
      </c>
      <c r="J693" s="310">
        <v>50863.24</v>
      </c>
      <c r="K693" s="310">
        <v>50718.83</v>
      </c>
      <c r="L693" s="310">
        <v>50863.24</v>
      </c>
      <c r="M693" s="310">
        <v>50000</v>
      </c>
      <c r="N693" s="306">
        <v>4.2500000000000003E-2</v>
      </c>
      <c r="O693" s="306">
        <v>1.693969788553893E-3</v>
      </c>
      <c r="P693" s="307">
        <v>0.1</v>
      </c>
      <c r="Q693" s="306">
        <v>0.79948690647416853</v>
      </c>
      <c r="R693" s="308"/>
      <c r="T693" s="360"/>
    </row>
    <row r="694" spans="1:20" s="300" customFormat="1">
      <c r="A694" s="298"/>
      <c r="B694" s="331" t="s">
        <v>1140</v>
      </c>
      <c r="C694" s="350" t="s">
        <v>1143</v>
      </c>
      <c r="D694" s="349"/>
      <c r="E694" s="302" t="s">
        <v>207</v>
      </c>
      <c r="F694" s="302" t="s">
        <v>208</v>
      </c>
      <c r="G694" s="303" t="s">
        <v>1184</v>
      </c>
      <c r="H694" s="303">
        <v>44937</v>
      </c>
      <c r="I694" s="309" t="s">
        <v>1192</v>
      </c>
      <c r="J694" s="310">
        <v>50863.24</v>
      </c>
      <c r="K694" s="310">
        <v>50718.83</v>
      </c>
      <c r="L694" s="310">
        <v>50863.24</v>
      </c>
      <c r="M694" s="310">
        <v>50000</v>
      </c>
      <c r="N694" s="306">
        <v>4.2500000000000003E-2</v>
      </c>
      <c r="O694" s="306">
        <v>1.693969788553893E-3</v>
      </c>
      <c r="P694" s="307">
        <v>0.1</v>
      </c>
      <c r="Q694" s="306">
        <v>0.80129790841030502</v>
      </c>
      <c r="R694" s="308"/>
      <c r="T694" s="360"/>
    </row>
    <row r="695" spans="1:20" s="300" customFormat="1">
      <c r="A695" s="298"/>
      <c r="B695" s="331" t="s">
        <v>1140</v>
      </c>
      <c r="C695" s="350" t="s">
        <v>1143</v>
      </c>
      <c r="D695" s="349"/>
      <c r="E695" s="302" t="s">
        <v>207</v>
      </c>
      <c r="F695" s="302" t="s">
        <v>208</v>
      </c>
      <c r="G695" s="303" t="s">
        <v>1184</v>
      </c>
      <c r="H695" s="303">
        <v>44937</v>
      </c>
      <c r="I695" s="309" t="s">
        <v>1192</v>
      </c>
      <c r="J695" s="310">
        <v>50863.24</v>
      </c>
      <c r="K695" s="310">
        <v>50718.83</v>
      </c>
      <c r="L695" s="310">
        <v>50863.24</v>
      </c>
      <c r="M695" s="310">
        <v>50000</v>
      </c>
      <c r="N695" s="306">
        <v>4.2500000000000003E-2</v>
      </c>
      <c r="O695" s="306">
        <v>1.693969788553893E-3</v>
      </c>
      <c r="P695" s="307">
        <v>0.1</v>
      </c>
      <c r="Q695" s="306">
        <v>0.8031089103464415</v>
      </c>
      <c r="R695" s="308"/>
      <c r="T695" s="360"/>
    </row>
    <row r="696" spans="1:20" s="300" customFormat="1">
      <c r="A696" s="298"/>
      <c r="B696" s="331" t="s">
        <v>1140</v>
      </c>
      <c r="C696" s="350" t="s">
        <v>1143</v>
      </c>
      <c r="D696" s="349"/>
      <c r="E696" s="302" t="s">
        <v>207</v>
      </c>
      <c r="F696" s="302" t="s">
        <v>208</v>
      </c>
      <c r="G696" s="303" t="s">
        <v>1184</v>
      </c>
      <c r="H696" s="303">
        <v>44937</v>
      </c>
      <c r="I696" s="309" t="s">
        <v>1192</v>
      </c>
      <c r="J696" s="310">
        <v>50863.24</v>
      </c>
      <c r="K696" s="310">
        <v>50718.83</v>
      </c>
      <c r="L696" s="310">
        <v>50863.24</v>
      </c>
      <c r="M696" s="310">
        <v>50000</v>
      </c>
      <c r="N696" s="306">
        <v>4.2500000000000003E-2</v>
      </c>
      <c r="O696" s="306">
        <v>1.693969788553893E-3</v>
      </c>
      <c r="P696" s="307">
        <v>0.1</v>
      </c>
      <c r="Q696" s="306">
        <v>0.80491991228257798</v>
      </c>
      <c r="R696" s="308"/>
      <c r="T696" s="360"/>
    </row>
    <row r="697" spans="1:20" s="300" customFormat="1">
      <c r="A697" s="298"/>
      <c r="B697" s="331" t="s">
        <v>1140</v>
      </c>
      <c r="C697" s="350" t="s">
        <v>1143</v>
      </c>
      <c r="D697" s="349"/>
      <c r="E697" s="302" t="s">
        <v>207</v>
      </c>
      <c r="F697" s="302" t="s">
        <v>208</v>
      </c>
      <c r="G697" s="303" t="s">
        <v>1184</v>
      </c>
      <c r="H697" s="303">
        <v>44937</v>
      </c>
      <c r="I697" s="309" t="s">
        <v>1192</v>
      </c>
      <c r="J697" s="310">
        <v>50863.24</v>
      </c>
      <c r="K697" s="310">
        <v>50718.83</v>
      </c>
      <c r="L697" s="310">
        <v>50863.24</v>
      </c>
      <c r="M697" s="310">
        <v>50000</v>
      </c>
      <c r="N697" s="306">
        <v>4.2500000000000003E-2</v>
      </c>
      <c r="O697" s="306">
        <v>1.693969788553893E-3</v>
      </c>
      <c r="P697" s="307">
        <v>0.1</v>
      </c>
      <c r="Q697" s="306">
        <v>0.80673091421871446</v>
      </c>
      <c r="R697" s="308"/>
      <c r="T697" s="360"/>
    </row>
    <row r="698" spans="1:20" s="300" customFormat="1">
      <c r="A698" s="298"/>
      <c r="B698" s="331" t="s">
        <v>1140</v>
      </c>
      <c r="C698" s="350" t="s">
        <v>1143</v>
      </c>
      <c r="D698" s="349"/>
      <c r="E698" s="302" t="s">
        <v>207</v>
      </c>
      <c r="F698" s="302" t="s">
        <v>208</v>
      </c>
      <c r="G698" s="303" t="s">
        <v>1184</v>
      </c>
      <c r="H698" s="303">
        <v>44937</v>
      </c>
      <c r="I698" s="309" t="s">
        <v>1192</v>
      </c>
      <c r="J698" s="310">
        <v>50865.27</v>
      </c>
      <c r="K698" s="310">
        <v>50718.83</v>
      </c>
      <c r="L698" s="310">
        <v>50865.27</v>
      </c>
      <c r="M698" s="310">
        <v>50000</v>
      </c>
      <c r="N698" s="306">
        <v>4.2500000000000003E-2</v>
      </c>
      <c r="O698" s="306">
        <v>1.694037396489816E-3</v>
      </c>
      <c r="P698" s="307">
        <v>0.1</v>
      </c>
      <c r="Q698" s="306">
        <v>0.80854198843365055</v>
      </c>
      <c r="R698" s="308"/>
      <c r="T698" s="360"/>
    </row>
    <row r="699" spans="1:20" s="300" customFormat="1">
      <c r="A699" s="298"/>
      <c r="B699" s="331" t="s">
        <v>1140</v>
      </c>
      <c r="C699" s="350" t="s">
        <v>1143</v>
      </c>
      <c r="D699" s="349"/>
      <c r="E699" s="302" t="s">
        <v>207</v>
      </c>
      <c r="F699" s="302" t="s">
        <v>208</v>
      </c>
      <c r="G699" s="303" t="s">
        <v>1184</v>
      </c>
      <c r="H699" s="303">
        <v>44937</v>
      </c>
      <c r="I699" s="309" t="s">
        <v>1192</v>
      </c>
      <c r="J699" s="310">
        <v>50865.27</v>
      </c>
      <c r="K699" s="310">
        <v>50718.83</v>
      </c>
      <c r="L699" s="310">
        <v>50865.27</v>
      </c>
      <c r="M699" s="310">
        <v>50000</v>
      </c>
      <c r="N699" s="306">
        <v>4.2500000000000003E-2</v>
      </c>
      <c r="O699" s="306">
        <v>1.694037396489816E-3</v>
      </c>
      <c r="P699" s="307">
        <v>0.1</v>
      </c>
      <c r="Q699" s="306">
        <v>0.81035306264858664</v>
      </c>
      <c r="R699" s="308"/>
      <c r="T699" s="360"/>
    </row>
    <row r="700" spans="1:20" s="300" customFormat="1">
      <c r="A700" s="298"/>
      <c r="B700" s="331" t="s">
        <v>1140</v>
      </c>
      <c r="C700" s="350" t="s">
        <v>1143</v>
      </c>
      <c r="D700" s="349"/>
      <c r="E700" s="302" t="s">
        <v>207</v>
      </c>
      <c r="F700" s="302" t="s">
        <v>208</v>
      </c>
      <c r="G700" s="303" t="s">
        <v>1184</v>
      </c>
      <c r="H700" s="303">
        <v>44937</v>
      </c>
      <c r="I700" s="309" t="s">
        <v>1192</v>
      </c>
      <c r="J700" s="310">
        <v>50865.27</v>
      </c>
      <c r="K700" s="310">
        <v>50718.83</v>
      </c>
      <c r="L700" s="310">
        <v>50865.27</v>
      </c>
      <c r="M700" s="310">
        <v>50000</v>
      </c>
      <c r="N700" s="306">
        <v>4.2500000000000003E-2</v>
      </c>
      <c r="O700" s="306">
        <v>1.694037396489816E-3</v>
      </c>
      <c r="P700" s="307">
        <v>0.1</v>
      </c>
      <c r="Q700" s="306">
        <v>0.81216413686352273</v>
      </c>
      <c r="R700" s="308"/>
      <c r="T700" s="360"/>
    </row>
    <row r="701" spans="1:20" s="300" customFormat="1">
      <c r="A701" s="298"/>
      <c r="B701" s="331" t="s">
        <v>1140</v>
      </c>
      <c r="C701" s="350" t="s">
        <v>1143</v>
      </c>
      <c r="D701" s="349"/>
      <c r="E701" s="302" t="s">
        <v>207</v>
      </c>
      <c r="F701" s="302" t="s">
        <v>208</v>
      </c>
      <c r="G701" s="303" t="s">
        <v>1184</v>
      </c>
      <c r="H701" s="303">
        <v>44937</v>
      </c>
      <c r="I701" s="309" t="s">
        <v>1192</v>
      </c>
      <c r="J701" s="310">
        <v>25432.63</v>
      </c>
      <c r="K701" s="310">
        <v>25359.41</v>
      </c>
      <c r="L701" s="310">
        <v>25432.63</v>
      </c>
      <c r="M701" s="310">
        <v>25000</v>
      </c>
      <c r="N701" s="306">
        <v>4.2500000000000003E-2</v>
      </c>
      <c r="O701" s="306">
        <v>8.4701853172289851E-4</v>
      </c>
      <c r="P701" s="307">
        <v>0.1</v>
      </c>
      <c r="Q701" s="306">
        <v>0.81306967379296413</v>
      </c>
      <c r="R701" s="308"/>
      <c r="T701" s="360"/>
    </row>
    <row r="702" spans="1:20" s="300" customFormat="1">
      <c r="A702" s="298"/>
      <c r="B702" s="331" t="s">
        <v>1140</v>
      </c>
      <c r="C702" s="350" t="s">
        <v>1143</v>
      </c>
      <c r="D702" s="349"/>
      <c r="E702" s="302" t="s">
        <v>207</v>
      </c>
      <c r="F702" s="302" t="s">
        <v>208</v>
      </c>
      <c r="G702" s="303" t="s">
        <v>1184</v>
      </c>
      <c r="H702" s="303">
        <v>44937</v>
      </c>
      <c r="I702" s="309" t="s">
        <v>1192</v>
      </c>
      <c r="J702" s="310">
        <v>25432.63</v>
      </c>
      <c r="K702" s="310">
        <v>25359.41</v>
      </c>
      <c r="L702" s="310">
        <v>25432.63</v>
      </c>
      <c r="M702" s="310">
        <v>25000</v>
      </c>
      <c r="N702" s="306">
        <v>4.2500000000000003E-2</v>
      </c>
      <c r="O702" s="306">
        <v>8.4701853172289851E-4</v>
      </c>
      <c r="P702" s="307">
        <v>0.1</v>
      </c>
      <c r="Q702" s="306">
        <v>0.81397521072240553</v>
      </c>
      <c r="R702" s="308"/>
      <c r="T702" s="360"/>
    </row>
    <row r="703" spans="1:20" s="300" customFormat="1">
      <c r="A703" s="298"/>
      <c r="B703" s="331" t="s">
        <v>1140</v>
      </c>
      <c r="C703" s="350" t="s">
        <v>1143</v>
      </c>
      <c r="D703" s="349"/>
      <c r="E703" s="302" t="s">
        <v>207</v>
      </c>
      <c r="F703" s="302" t="s">
        <v>208</v>
      </c>
      <c r="G703" s="303" t="s">
        <v>1184</v>
      </c>
      <c r="H703" s="303">
        <v>44937</v>
      </c>
      <c r="I703" s="309" t="s">
        <v>1192</v>
      </c>
      <c r="J703" s="310">
        <v>25432.63</v>
      </c>
      <c r="K703" s="310">
        <v>25359.41</v>
      </c>
      <c r="L703" s="310">
        <v>25432.63</v>
      </c>
      <c r="M703" s="310">
        <v>25000</v>
      </c>
      <c r="N703" s="306">
        <v>4.2500000000000003E-2</v>
      </c>
      <c r="O703" s="306">
        <v>8.4701853172289851E-4</v>
      </c>
      <c r="P703" s="307">
        <v>0.1</v>
      </c>
      <c r="Q703" s="306">
        <v>0.81488074765184693</v>
      </c>
      <c r="R703" s="308"/>
      <c r="T703" s="360"/>
    </row>
    <row r="704" spans="1:20" s="300" customFormat="1">
      <c r="A704" s="298"/>
      <c r="B704" s="331" t="s">
        <v>1140</v>
      </c>
      <c r="C704" s="350" t="s">
        <v>1143</v>
      </c>
      <c r="D704" s="349"/>
      <c r="E704" s="302" t="s">
        <v>207</v>
      </c>
      <c r="F704" s="302" t="s">
        <v>208</v>
      </c>
      <c r="G704" s="303" t="s">
        <v>1184</v>
      </c>
      <c r="H704" s="303">
        <v>44937</v>
      </c>
      <c r="I704" s="309" t="s">
        <v>1192</v>
      </c>
      <c r="J704" s="310">
        <v>25432.63</v>
      </c>
      <c r="K704" s="310">
        <v>25359.41</v>
      </c>
      <c r="L704" s="310">
        <v>25432.63</v>
      </c>
      <c r="M704" s="310">
        <v>25000</v>
      </c>
      <c r="N704" s="306">
        <v>4.2500000000000003E-2</v>
      </c>
      <c r="O704" s="306">
        <v>8.4701853172289851E-4</v>
      </c>
      <c r="P704" s="307">
        <v>0.1</v>
      </c>
      <c r="Q704" s="306">
        <v>0.81578628458128832</v>
      </c>
      <c r="R704" s="308"/>
      <c r="T704" s="360"/>
    </row>
    <row r="705" spans="1:20" s="300" customFormat="1">
      <c r="A705" s="298"/>
      <c r="B705" s="331" t="s">
        <v>1140</v>
      </c>
      <c r="C705" s="350" t="s">
        <v>1143</v>
      </c>
      <c r="D705" s="349"/>
      <c r="E705" s="302" t="s">
        <v>207</v>
      </c>
      <c r="F705" s="302" t="s">
        <v>208</v>
      </c>
      <c r="G705" s="303" t="s">
        <v>1184</v>
      </c>
      <c r="H705" s="303">
        <v>44937</v>
      </c>
      <c r="I705" s="309" t="s">
        <v>1192</v>
      </c>
      <c r="J705" s="310">
        <v>25432.63</v>
      </c>
      <c r="K705" s="310">
        <v>25359.41</v>
      </c>
      <c r="L705" s="310">
        <v>25432.63</v>
      </c>
      <c r="M705" s="310">
        <v>25000</v>
      </c>
      <c r="N705" s="306">
        <v>4.2500000000000003E-2</v>
      </c>
      <c r="O705" s="306">
        <v>8.4701853172289851E-4</v>
      </c>
      <c r="P705" s="307">
        <v>0.1</v>
      </c>
      <c r="Q705" s="306">
        <v>0.81669182151072972</v>
      </c>
      <c r="R705" s="308"/>
      <c r="T705" s="360"/>
    </row>
    <row r="706" spans="1:20" s="300" customFormat="1">
      <c r="A706" s="298"/>
      <c r="B706" s="331" t="s">
        <v>1140</v>
      </c>
      <c r="C706" s="350" t="s">
        <v>1143</v>
      </c>
      <c r="D706" s="349"/>
      <c r="E706" s="302" t="s">
        <v>207</v>
      </c>
      <c r="F706" s="302" t="s">
        <v>208</v>
      </c>
      <c r="G706" s="303" t="s">
        <v>1184</v>
      </c>
      <c r="H706" s="303">
        <v>44937</v>
      </c>
      <c r="I706" s="309" t="s">
        <v>1192</v>
      </c>
      <c r="J706" s="310">
        <v>25432.63</v>
      </c>
      <c r="K706" s="310">
        <v>25359.41</v>
      </c>
      <c r="L706" s="310">
        <v>25432.63</v>
      </c>
      <c r="M706" s="310">
        <v>25000</v>
      </c>
      <c r="N706" s="306">
        <v>4.2500000000000003E-2</v>
      </c>
      <c r="O706" s="306">
        <v>8.4701853172289851E-4</v>
      </c>
      <c r="P706" s="307">
        <v>0.1</v>
      </c>
      <c r="Q706" s="306">
        <v>0.81759735844017112</v>
      </c>
      <c r="R706" s="308"/>
      <c r="T706" s="360"/>
    </row>
    <row r="707" spans="1:20" s="300" customFormat="1">
      <c r="A707" s="298"/>
      <c r="B707" s="331" t="s">
        <v>1140</v>
      </c>
      <c r="C707" s="350" t="s">
        <v>1143</v>
      </c>
      <c r="D707" s="349"/>
      <c r="E707" s="302" t="s">
        <v>207</v>
      </c>
      <c r="F707" s="302" t="s">
        <v>208</v>
      </c>
      <c r="G707" s="303" t="s">
        <v>1184</v>
      </c>
      <c r="H707" s="303">
        <v>44937</v>
      </c>
      <c r="I707" s="309" t="s">
        <v>1192</v>
      </c>
      <c r="J707" s="310">
        <v>25432.63</v>
      </c>
      <c r="K707" s="310">
        <v>25359.41</v>
      </c>
      <c r="L707" s="310">
        <v>25432.63</v>
      </c>
      <c r="M707" s="310">
        <v>25000</v>
      </c>
      <c r="N707" s="306">
        <v>4.2500000000000003E-2</v>
      </c>
      <c r="O707" s="306">
        <v>8.4701853172289851E-4</v>
      </c>
      <c r="P707" s="307">
        <v>0.1</v>
      </c>
      <c r="Q707" s="306">
        <v>0.81850289536961252</v>
      </c>
      <c r="R707" s="308"/>
      <c r="T707" s="360"/>
    </row>
    <row r="708" spans="1:20" s="300" customFormat="1">
      <c r="A708" s="298"/>
      <c r="B708" s="331" t="s">
        <v>1140</v>
      </c>
      <c r="C708" s="350" t="s">
        <v>1143</v>
      </c>
      <c r="D708" s="349"/>
      <c r="E708" s="302" t="s">
        <v>207</v>
      </c>
      <c r="F708" s="302" t="s">
        <v>208</v>
      </c>
      <c r="G708" s="303" t="s">
        <v>1184</v>
      </c>
      <c r="H708" s="303">
        <v>44937</v>
      </c>
      <c r="I708" s="309" t="s">
        <v>1192</v>
      </c>
      <c r="J708" s="310">
        <v>25432.63</v>
      </c>
      <c r="K708" s="310">
        <v>25359.41</v>
      </c>
      <c r="L708" s="310">
        <v>25432.63</v>
      </c>
      <c r="M708" s="310">
        <v>25000</v>
      </c>
      <c r="N708" s="306">
        <v>4.2500000000000003E-2</v>
      </c>
      <c r="O708" s="306">
        <v>8.4701853172289851E-4</v>
      </c>
      <c r="P708" s="307">
        <v>0.1</v>
      </c>
      <c r="Q708" s="306">
        <v>0.81940843229905391</v>
      </c>
      <c r="R708" s="308"/>
      <c r="T708" s="360"/>
    </row>
    <row r="709" spans="1:20" s="300" customFormat="1">
      <c r="A709" s="298"/>
      <c r="B709" s="331" t="s">
        <v>1140</v>
      </c>
      <c r="C709" s="350" t="s">
        <v>1143</v>
      </c>
      <c r="D709" s="349"/>
      <c r="E709" s="302" t="s">
        <v>207</v>
      </c>
      <c r="F709" s="302" t="s">
        <v>208</v>
      </c>
      <c r="G709" s="303" t="s">
        <v>1184</v>
      </c>
      <c r="H709" s="303">
        <v>44937</v>
      </c>
      <c r="I709" s="309" t="s">
        <v>1192</v>
      </c>
      <c r="J709" s="310">
        <v>25432.63</v>
      </c>
      <c r="K709" s="310">
        <v>25359.41</v>
      </c>
      <c r="L709" s="310">
        <v>25432.63</v>
      </c>
      <c r="M709" s="310">
        <v>25000</v>
      </c>
      <c r="N709" s="306">
        <v>4.2500000000000003E-2</v>
      </c>
      <c r="O709" s="306">
        <v>8.4701853172289851E-4</v>
      </c>
      <c r="P709" s="307">
        <v>0.1</v>
      </c>
      <c r="Q709" s="306">
        <v>0.82031396922849531</v>
      </c>
      <c r="R709" s="308"/>
      <c r="T709" s="360"/>
    </row>
    <row r="710" spans="1:20" s="300" customFormat="1">
      <c r="A710" s="298"/>
      <c r="B710" s="331" t="s">
        <v>1140</v>
      </c>
      <c r="C710" s="350" t="s">
        <v>1143</v>
      </c>
      <c r="D710" s="349"/>
      <c r="E710" s="302" t="s">
        <v>207</v>
      </c>
      <c r="F710" s="302" t="s">
        <v>208</v>
      </c>
      <c r="G710" s="303" t="s">
        <v>1184</v>
      </c>
      <c r="H710" s="303">
        <v>44937</v>
      </c>
      <c r="I710" s="309" t="s">
        <v>1192</v>
      </c>
      <c r="J710" s="310">
        <v>25432.63</v>
      </c>
      <c r="K710" s="310">
        <v>25359.41</v>
      </c>
      <c r="L710" s="310">
        <v>25432.63</v>
      </c>
      <c r="M710" s="310">
        <v>25000</v>
      </c>
      <c r="N710" s="306">
        <v>4.2500000000000003E-2</v>
      </c>
      <c r="O710" s="306">
        <v>8.4701853172289851E-4</v>
      </c>
      <c r="P710" s="307">
        <v>0.1</v>
      </c>
      <c r="Q710" s="306">
        <v>0.82121950615793671</v>
      </c>
      <c r="R710" s="308"/>
      <c r="T710" s="360"/>
    </row>
    <row r="711" spans="1:20" s="300" customFormat="1">
      <c r="A711" s="298"/>
      <c r="B711" s="331" t="s">
        <v>1140</v>
      </c>
      <c r="C711" s="350" t="s">
        <v>1143</v>
      </c>
      <c r="D711" s="349"/>
      <c r="E711" s="302" t="s">
        <v>207</v>
      </c>
      <c r="F711" s="302" t="s">
        <v>208</v>
      </c>
      <c r="G711" s="303" t="s">
        <v>1184</v>
      </c>
      <c r="H711" s="303">
        <v>44937</v>
      </c>
      <c r="I711" s="309" t="s">
        <v>1192</v>
      </c>
      <c r="J711" s="310">
        <v>25432.63</v>
      </c>
      <c r="K711" s="310">
        <v>25359.41</v>
      </c>
      <c r="L711" s="310">
        <v>25432.63</v>
      </c>
      <c r="M711" s="310">
        <v>25000</v>
      </c>
      <c r="N711" s="306">
        <v>4.2500000000000003E-2</v>
      </c>
      <c r="O711" s="306">
        <v>8.4701853172289851E-4</v>
      </c>
      <c r="P711" s="307">
        <v>0.1</v>
      </c>
      <c r="Q711" s="306">
        <v>0.8221250430873781</v>
      </c>
      <c r="R711" s="308"/>
      <c r="T711" s="360"/>
    </row>
    <row r="712" spans="1:20" s="300" customFormat="1">
      <c r="A712" s="298"/>
      <c r="B712" s="331" t="s">
        <v>1140</v>
      </c>
      <c r="C712" s="350" t="s">
        <v>1143</v>
      </c>
      <c r="D712" s="349"/>
      <c r="E712" s="302" t="s">
        <v>207</v>
      </c>
      <c r="F712" s="302" t="s">
        <v>208</v>
      </c>
      <c r="G712" s="303" t="s">
        <v>1184</v>
      </c>
      <c r="H712" s="303">
        <v>44937</v>
      </c>
      <c r="I712" s="309" t="s">
        <v>1192</v>
      </c>
      <c r="J712" s="310">
        <v>25432.63</v>
      </c>
      <c r="K712" s="310">
        <v>25359.41</v>
      </c>
      <c r="L712" s="310">
        <v>25432.63</v>
      </c>
      <c r="M712" s="310">
        <v>25000</v>
      </c>
      <c r="N712" s="306">
        <v>4.2500000000000003E-2</v>
      </c>
      <c r="O712" s="306">
        <v>8.4701853172289851E-4</v>
      </c>
      <c r="P712" s="307">
        <v>0.1</v>
      </c>
      <c r="Q712" s="306">
        <v>0.8230305800168195</v>
      </c>
      <c r="R712" s="308"/>
      <c r="T712" s="360"/>
    </row>
    <row r="713" spans="1:20" s="300" customFormat="1">
      <c r="A713" s="298"/>
      <c r="B713" s="331" t="s">
        <v>1140</v>
      </c>
      <c r="C713" s="350" t="s">
        <v>1143</v>
      </c>
      <c r="D713" s="349"/>
      <c r="E713" s="302" t="s">
        <v>207</v>
      </c>
      <c r="F713" s="302" t="s">
        <v>208</v>
      </c>
      <c r="G713" s="303" t="s">
        <v>1185</v>
      </c>
      <c r="H713" s="303">
        <v>44862</v>
      </c>
      <c r="I713" s="309" t="s">
        <v>1192</v>
      </c>
      <c r="J713" s="310">
        <v>251792.99</v>
      </c>
      <c r="K713" s="310">
        <v>250524.56</v>
      </c>
      <c r="L713" s="310">
        <v>251792.99</v>
      </c>
      <c r="M713" s="310">
        <v>250000</v>
      </c>
      <c r="N713" s="306">
        <v>3.6499999999999998E-2</v>
      </c>
      <c r="O713" s="306">
        <v>8.3858149427691285E-3</v>
      </c>
      <c r="P713" s="307">
        <v>0.1</v>
      </c>
      <c r="Q713" s="306">
        <v>0.8319957499980396</v>
      </c>
      <c r="R713" s="308"/>
      <c r="T713" s="360"/>
    </row>
    <row r="714" spans="1:20" s="300" customFormat="1">
      <c r="A714" s="298"/>
      <c r="B714" s="331" t="s">
        <v>1140</v>
      </c>
      <c r="C714" s="350" t="s">
        <v>1143</v>
      </c>
      <c r="D714" s="349"/>
      <c r="E714" s="302" t="s">
        <v>207</v>
      </c>
      <c r="F714" s="302" t="s">
        <v>208</v>
      </c>
      <c r="G714" s="303" t="s">
        <v>1185</v>
      </c>
      <c r="H714" s="303">
        <v>44862</v>
      </c>
      <c r="I714" s="309" t="s">
        <v>1192</v>
      </c>
      <c r="J714" s="310">
        <v>251792.99</v>
      </c>
      <c r="K714" s="310">
        <v>250524.56</v>
      </c>
      <c r="L714" s="310">
        <v>251792.99</v>
      </c>
      <c r="M714" s="310">
        <v>250000</v>
      </c>
      <c r="N714" s="306">
        <v>3.6499999999999998E-2</v>
      </c>
      <c r="O714" s="306">
        <v>8.3858149427691285E-3</v>
      </c>
      <c r="P714" s="307">
        <v>0.1</v>
      </c>
      <c r="Q714" s="306">
        <v>0.8409609199792597</v>
      </c>
      <c r="R714" s="308"/>
      <c r="T714" s="360"/>
    </row>
    <row r="715" spans="1:20" s="300" customFormat="1">
      <c r="A715" s="298"/>
      <c r="B715" s="331" t="s">
        <v>1140</v>
      </c>
      <c r="C715" s="350" t="s">
        <v>1143</v>
      </c>
      <c r="D715" s="349"/>
      <c r="E715" s="302" t="s">
        <v>207</v>
      </c>
      <c r="F715" s="302" t="s">
        <v>208</v>
      </c>
      <c r="G715" s="303" t="s">
        <v>1185</v>
      </c>
      <c r="H715" s="303">
        <v>44862</v>
      </c>
      <c r="I715" s="309" t="s">
        <v>1192</v>
      </c>
      <c r="J715" s="310">
        <v>251792.99</v>
      </c>
      <c r="K715" s="310">
        <v>250524.56</v>
      </c>
      <c r="L715" s="310">
        <v>251792.99</v>
      </c>
      <c r="M715" s="310">
        <v>250000</v>
      </c>
      <c r="N715" s="306">
        <v>3.6499999999999998E-2</v>
      </c>
      <c r="O715" s="306">
        <v>8.3858149427691285E-3</v>
      </c>
      <c r="P715" s="307">
        <v>0.1</v>
      </c>
      <c r="Q715" s="306">
        <v>0.8499260899604798</v>
      </c>
      <c r="R715" s="308"/>
      <c r="T715" s="360"/>
    </row>
    <row r="716" spans="1:20" s="300" customFormat="1">
      <c r="A716" s="298"/>
      <c r="B716" s="331" t="s">
        <v>1140</v>
      </c>
      <c r="C716" s="350" t="s">
        <v>1143</v>
      </c>
      <c r="D716" s="349"/>
      <c r="E716" s="302" t="s">
        <v>207</v>
      </c>
      <c r="F716" s="302" t="s">
        <v>208</v>
      </c>
      <c r="G716" s="303" t="s">
        <v>1185</v>
      </c>
      <c r="H716" s="303">
        <v>44862</v>
      </c>
      <c r="I716" s="309" t="s">
        <v>1192</v>
      </c>
      <c r="J716" s="310">
        <v>251792.99</v>
      </c>
      <c r="K716" s="310">
        <v>250524.56</v>
      </c>
      <c r="L716" s="310">
        <v>251792.99</v>
      </c>
      <c r="M716" s="310">
        <v>250000</v>
      </c>
      <c r="N716" s="306">
        <v>3.6499999999999998E-2</v>
      </c>
      <c r="O716" s="306">
        <v>8.3858149427691285E-3</v>
      </c>
      <c r="P716" s="307">
        <v>0.1</v>
      </c>
      <c r="Q716" s="306">
        <v>0.8588912599416999</v>
      </c>
      <c r="R716" s="308"/>
      <c r="T716" s="360"/>
    </row>
    <row r="717" spans="1:20" s="300" customFormat="1">
      <c r="A717" s="298"/>
      <c r="B717" s="331" t="s">
        <v>1140</v>
      </c>
      <c r="C717" s="350" t="s">
        <v>1143</v>
      </c>
      <c r="D717" s="349"/>
      <c r="E717" s="302" t="s">
        <v>207</v>
      </c>
      <c r="F717" s="302" t="s">
        <v>208</v>
      </c>
      <c r="G717" s="303" t="s">
        <v>1186</v>
      </c>
      <c r="H717" s="303">
        <v>45145</v>
      </c>
      <c r="I717" s="309" t="s">
        <v>1192</v>
      </c>
      <c r="J717" s="310">
        <v>100506.7</v>
      </c>
      <c r="K717" s="310">
        <v>100000</v>
      </c>
      <c r="L717" s="310">
        <v>100506.7</v>
      </c>
      <c r="M717" s="310">
        <v>100000</v>
      </c>
      <c r="N717" s="306">
        <v>3.2500000000000001E-2</v>
      </c>
      <c r="O717" s="306">
        <v>3.3473155337184488E-3</v>
      </c>
      <c r="P717" s="307">
        <v>0.1</v>
      </c>
      <c r="Q717" s="306">
        <v>0.86246983315675041</v>
      </c>
      <c r="R717" s="308"/>
      <c r="T717" s="360"/>
    </row>
    <row r="718" spans="1:20" s="300" customFormat="1">
      <c r="A718" s="298"/>
      <c r="B718" s="331" t="s">
        <v>1140</v>
      </c>
      <c r="C718" s="350" t="s">
        <v>1143</v>
      </c>
      <c r="D718" s="349"/>
      <c r="E718" s="302" t="s">
        <v>207</v>
      </c>
      <c r="F718" s="302" t="s">
        <v>208</v>
      </c>
      <c r="G718" s="303" t="s">
        <v>1186</v>
      </c>
      <c r="H718" s="303">
        <v>45145</v>
      </c>
      <c r="I718" s="309" t="s">
        <v>1192</v>
      </c>
      <c r="J718" s="310">
        <v>100506.7</v>
      </c>
      <c r="K718" s="310">
        <v>100000</v>
      </c>
      <c r="L718" s="310">
        <v>100506.7</v>
      </c>
      <c r="M718" s="310">
        <v>100000</v>
      </c>
      <c r="N718" s="306">
        <v>3.2500000000000001E-2</v>
      </c>
      <c r="O718" s="306">
        <v>3.3473155337184488E-3</v>
      </c>
      <c r="P718" s="307">
        <v>0.1</v>
      </c>
      <c r="Q718" s="306">
        <v>0.86604840637180092</v>
      </c>
      <c r="R718" s="308"/>
      <c r="T718" s="360"/>
    </row>
    <row r="719" spans="1:20" s="300" customFormat="1">
      <c r="A719" s="298"/>
      <c r="B719" s="331" t="s">
        <v>1140</v>
      </c>
      <c r="C719" s="350" t="s">
        <v>1143</v>
      </c>
      <c r="D719" s="349"/>
      <c r="E719" s="302" t="s">
        <v>207</v>
      </c>
      <c r="F719" s="302" t="s">
        <v>208</v>
      </c>
      <c r="G719" s="303" t="s">
        <v>1186</v>
      </c>
      <c r="H719" s="303">
        <v>45145</v>
      </c>
      <c r="I719" s="309" t="s">
        <v>1192</v>
      </c>
      <c r="J719" s="310">
        <v>50253.35</v>
      </c>
      <c r="K719" s="310">
        <v>50000</v>
      </c>
      <c r="L719" s="310">
        <v>50253.35</v>
      </c>
      <c r="M719" s="310">
        <v>50000</v>
      </c>
      <c r="N719" s="306">
        <v>3.2500000000000001E-2</v>
      </c>
      <c r="O719" s="306">
        <v>1.6736577668592244E-3</v>
      </c>
      <c r="P719" s="307">
        <v>0.1</v>
      </c>
      <c r="Q719" s="306">
        <v>0.86783769297932623</v>
      </c>
      <c r="R719" s="308"/>
      <c r="T719" s="360"/>
    </row>
    <row r="720" spans="1:20" s="300" customFormat="1">
      <c r="A720" s="298"/>
      <c r="B720" s="331" t="s">
        <v>1140</v>
      </c>
      <c r="C720" s="350" t="s">
        <v>1143</v>
      </c>
      <c r="D720" s="349"/>
      <c r="E720" s="302" t="s">
        <v>207</v>
      </c>
      <c r="F720" s="302" t="s">
        <v>208</v>
      </c>
      <c r="G720" s="303" t="s">
        <v>1186</v>
      </c>
      <c r="H720" s="303">
        <v>45145</v>
      </c>
      <c r="I720" s="309" t="s">
        <v>1192</v>
      </c>
      <c r="J720" s="310">
        <v>50253.35</v>
      </c>
      <c r="K720" s="310">
        <v>50000</v>
      </c>
      <c r="L720" s="310">
        <v>50253.35</v>
      </c>
      <c r="M720" s="310">
        <v>50000</v>
      </c>
      <c r="N720" s="306">
        <v>3.2500000000000001E-2</v>
      </c>
      <c r="O720" s="306">
        <v>1.6736577668592244E-3</v>
      </c>
      <c r="P720" s="307">
        <v>0.1</v>
      </c>
      <c r="Q720" s="306">
        <v>0.86962697958685153</v>
      </c>
      <c r="R720" s="308"/>
      <c r="T720" s="360"/>
    </row>
    <row r="721" spans="1:20" s="300" customFormat="1">
      <c r="A721" s="298"/>
      <c r="B721" s="331" t="s">
        <v>1140</v>
      </c>
      <c r="C721" s="350" t="s">
        <v>1143</v>
      </c>
      <c r="D721" s="349"/>
      <c r="E721" s="302" t="s">
        <v>207</v>
      </c>
      <c r="F721" s="302" t="s">
        <v>208</v>
      </c>
      <c r="G721" s="303" t="s">
        <v>1186</v>
      </c>
      <c r="H721" s="303">
        <v>45145</v>
      </c>
      <c r="I721" s="309" t="s">
        <v>1192</v>
      </c>
      <c r="J721" s="310">
        <v>50253.35</v>
      </c>
      <c r="K721" s="310">
        <v>50000</v>
      </c>
      <c r="L721" s="310">
        <v>50253.35</v>
      </c>
      <c r="M721" s="310">
        <v>50000</v>
      </c>
      <c r="N721" s="306">
        <v>3.2500000000000001E-2</v>
      </c>
      <c r="O721" s="306">
        <v>1.6736577668592244E-3</v>
      </c>
      <c r="P721" s="307">
        <v>0.1</v>
      </c>
      <c r="Q721" s="306">
        <v>0.87141626619437684</v>
      </c>
      <c r="R721" s="308"/>
      <c r="T721" s="360"/>
    </row>
    <row r="722" spans="1:20" s="300" customFormat="1">
      <c r="A722" s="298"/>
      <c r="B722" s="331" t="s">
        <v>1140</v>
      </c>
      <c r="C722" s="350" t="s">
        <v>1143</v>
      </c>
      <c r="D722" s="349"/>
      <c r="E722" s="302" t="s">
        <v>207</v>
      </c>
      <c r="F722" s="302" t="s">
        <v>208</v>
      </c>
      <c r="G722" s="303" t="s">
        <v>1186</v>
      </c>
      <c r="H722" s="303">
        <v>45145</v>
      </c>
      <c r="I722" s="309" t="s">
        <v>1192</v>
      </c>
      <c r="J722" s="310">
        <v>50253.35</v>
      </c>
      <c r="K722" s="310">
        <v>50000</v>
      </c>
      <c r="L722" s="310">
        <v>50253.35</v>
      </c>
      <c r="M722" s="310">
        <v>50000</v>
      </c>
      <c r="N722" s="306">
        <v>3.2500000000000001E-2</v>
      </c>
      <c r="O722" s="306">
        <v>1.6736577668592244E-3</v>
      </c>
      <c r="P722" s="307">
        <v>0.1</v>
      </c>
      <c r="Q722" s="306">
        <v>0.87320555280190215</v>
      </c>
      <c r="R722" s="308"/>
      <c r="T722" s="360"/>
    </row>
    <row r="723" spans="1:20" s="300" customFormat="1">
      <c r="A723" s="298"/>
      <c r="B723" s="331" t="s">
        <v>1140</v>
      </c>
      <c r="C723" s="350" t="s">
        <v>1143</v>
      </c>
      <c r="D723" s="349"/>
      <c r="E723" s="302" t="s">
        <v>207</v>
      </c>
      <c r="F723" s="302" t="s">
        <v>208</v>
      </c>
      <c r="G723" s="303" t="s">
        <v>1186</v>
      </c>
      <c r="H723" s="303">
        <v>45145</v>
      </c>
      <c r="I723" s="309" t="s">
        <v>1192</v>
      </c>
      <c r="J723" s="310">
        <v>50253.35</v>
      </c>
      <c r="K723" s="310">
        <v>50000</v>
      </c>
      <c r="L723" s="310">
        <v>50253.35</v>
      </c>
      <c r="M723" s="310">
        <v>50000</v>
      </c>
      <c r="N723" s="306">
        <v>3.2500000000000001E-2</v>
      </c>
      <c r="O723" s="306">
        <v>1.6736577668592244E-3</v>
      </c>
      <c r="P723" s="307">
        <v>0.1</v>
      </c>
      <c r="Q723" s="306">
        <v>0.87499483940942746</v>
      </c>
      <c r="R723" s="308"/>
      <c r="T723" s="360"/>
    </row>
    <row r="724" spans="1:20" s="300" customFormat="1">
      <c r="A724" s="298"/>
      <c r="B724" s="331" t="s">
        <v>1140</v>
      </c>
      <c r="C724" s="350" t="s">
        <v>1143</v>
      </c>
      <c r="D724" s="349"/>
      <c r="E724" s="302" t="s">
        <v>207</v>
      </c>
      <c r="F724" s="302" t="s">
        <v>208</v>
      </c>
      <c r="G724" s="303" t="s">
        <v>1186</v>
      </c>
      <c r="H724" s="303">
        <v>45145</v>
      </c>
      <c r="I724" s="309" t="s">
        <v>1192</v>
      </c>
      <c r="J724" s="310">
        <v>50253.35</v>
      </c>
      <c r="K724" s="310">
        <v>50000</v>
      </c>
      <c r="L724" s="310">
        <v>50253.35</v>
      </c>
      <c r="M724" s="310">
        <v>50000</v>
      </c>
      <c r="N724" s="306">
        <v>3.2500000000000001E-2</v>
      </c>
      <c r="O724" s="306">
        <v>1.6736577668592244E-3</v>
      </c>
      <c r="P724" s="307">
        <v>0.1</v>
      </c>
      <c r="Q724" s="306">
        <v>0.87678412601695277</v>
      </c>
      <c r="R724" s="308"/>
      <c r="T724" s="360"/>
    </row>
    <row r="725" spans="1:20" s="300" customFormat="1">
      <c r="A725" s="298"/>
      <c r="B725" s="331" t="s">
        <v>1140</v>
      </c>
      <c r="C725" s="350" t="s">
        <v>209</v>
      </c>
      <c r="D725" s="349"/>
      <c r="E725" s="302" t="s">
        <v>207</v>
      </c>
      <c r="F725" s="302" t="s">
        <v>208</v>
      </c>
      <c r="G725" s="303" t="s">
        <v>1187</v>
      </c>
      <c r="H725" s="303">
        <v>44774</v>
      </c>
      <c r="I725" s="309" t="s">
        <v>1192</v>
      </c>
      <c r="J725" s="310">
        <v>50389.87</v>
      </c>
      <c r="K725" s="310">
        <v>50381.99</v>
      </c>
      <c r="L725" s="310">
        <v>50389.87</v>
      </c>
      <c r="M725" s="310">
        <v>50000</v>
      </c>
      <c r="N725" s="306">
        <v>4.2500000000000003E-2</v>
      </c>
      <c r="O725" s="306">
        <v>1.6782044838110619E-3</v>
      </c>
      <c r="P725" s="307">
        <v>0.1</v>
      </c>
      <c r="Q725" s="306">
        <v>0.87857827346276363</v>
      </c>
      <c r="R725" s="308"/>
      <c r="T725" s="360"/>
    </row>
    <row r="726" spans="1:20" s="300" customFormat="1">
      <c r="A726" s="298"/>
      <c r="B726" s="331" t="s">
        <v>1140</v>
      </c>
      <c r="C726" s="350" t="s">
        <v>209</v>
      </c>
      <c r="D726" s="349"/>
      <c r="E726" s="302" t="s">
        <v>207</v>
      </c>
      <c r="F726" s="302" t="s">
        <v>208</v>
      </c>
      <c r="G726" s="303" t="s">
        <v>1187</v>
      </c>
      <c r="H726" s="303">
        <v>44774</v>
      </c>
      <c r="I726" s="309" t="s">
        <v>1192</v>
      </c>
      <c r="J726" s="310">
        <v>50389.87</v>
      </c>
      <c r="K726" s="310">
        <v>50381.99</v>
      </c>
      <c r="L726" s="310">
        <v>50389.87</v>
      </c>
      <c r="M726" s="310">
        <v>50000</v>
      </c>
      <c r="N726" s="306">
        <v>4.2500000000000003E-2</v>
      </c>
      <c r="O726" s="306">
        <v>1.6782044838110619E-3</v>
      </c>
      <c r="P726" s="307">
        <v>0.1</v>
      </c>
      <c r="Q726" s="306">
        <v>0.88037242090857448</v>
      </c>
      <c r="R726" s="308"/>
      <c r="T726" s="360"/>
    </row>
    <row r="727" spans="1:20" s="300" customFormat="1">
      <c r="A727" s="298"/>
      <c r="B727" s="331" t="s">
        <v>1140</v>
      </c>
      <c r="C727" s="350" t="s">
        <v>209</v>
      </c>
      <c r="D727" s="349"/>
      <c r="E727" s="302" t="s">
        <v>207</v>
      </c>
      <c r="F727" s="302" t="s">
        <v>208</v>
      </c>
      <c r="G727" s="303" t="s">
        <v>1188</v>
      </c>
      <c r="H727" s="303">
        <v>44774</v>
      </c>
      <c r="I727" s="309" t="s">
        <v>1192</v>
      </c>
      <c r="J727" s="310">
        <v>50401.57</v>
      </c>
      <c r="K727" s="310">
        <v>50248.58</v>
      </c>
      <c r="L727" s="310">
        <v>50401.57</v>
      </c>
      <c r="M727" s="310">
        <v>50000</v>
      </c>
      <c r="N727" s="306">
        <v>4.2500000000000003E-2</v>
      </c>
      <c r="O727" s="306">
        <v>1.6785941453136733E-3</v>
      </c>
      <c r="P727" s="307">
        <v>0.1</v>
      </c>
      <c r="Q727" s="306">
        <v>0.88216698493662926</v>
      </c>
      <c r="R727" s="308"/>
      <c r="T727" s="360"/>
    </row>
    <row r="728" spans="1:20" s="300" customFormat="1">
      <c r="A728" s="298"/>
      <c r="B728" s="331" t="s">
        <v>1140</v>
      </c>
      <c r="C728" s="350" t="s">
        <v>209</v>
      </c>
      <c r="D728" s="349"/>
      <c r="E728" s="302" t="s">
        <v>207</v>
      </c>
      <c r="F728" s="302" t="s">
        <v>208</v>
      </c>
      <c r="G728" s="303" t="s">
        <v>1187</v>
      </c>
      <c r="H728" s="303">
        <v>44600</v>
      </c>
      <c r="I728" s="309" t="s">
        <v>1192</v>
      </c>
      <c r="J728" s="310">
        <v>50341.8</v>
      </c>
      <c r="K728" s="310">
        <v>50445.58</v>
      </c>
      <c r="L728" s="310">
        <v>50341.8</v>
      </c>
      <c r="M728" s="310">
        <v>50000</v>
      </c>
      <c r="N728" s="306">
        <v>0.04</v>
      </c>
      <c r="O728" s="306">
        <v>1.6766035412101624E-3</v>
      </c>
      <c r="P728" s="307">
        <v>0.1</v>
      </c>
      <c r="Q728" s="306">
        <v>0.88395942083470802</v>
      </c>
      <c r="R728" s="308"/>
      <c r="T728" s="360"/>
    </row>
    <row r="729" spans="1:20" s="300" customFormat="1">
      <c r="A729" s="298"/>
      <c r="B729" s="331" t="s">
        <v>1140</v>
      </c>
      <c r="C729" s="350" t="s">
        <v>209</v>
      </c>
      <c r="D729" s="349"/>
      <c r="E729" s="302" t="s">
        <v>207</v>
      </c>
      <c r="F729" s="302" t="s">
        <v>208</v>
      </c>
      <c r="G729" s="303" t="s">
        <v>1187</v>
      </c>
      <c r="H729" s="303">
        <v>44600</v>
      </c>
      <c r="I729" s="309" t="s">
        <v>1192</v>
      </c>
      <c r="J729" s="310">
        <v>50341.8</v>
      </c>
      <c r="K729" s="310">
        <v>50445.58</v>
      </c>
      <c r="L729" s="310">
        <v>50341.8</v>
      </c>
      <c r="M729" s="310">
        <v>50000</v>
      </c>
      <c r="N729" s="306">
        <v>0.04</v>
      </c>
      <c r="O729" s="306">
        <v>1.6766035412101624E-3</v>
      </c>
      <c r="P729" s="307">
        <v>0.1</v>
      </c>
      <c r="Q729" s="306">
        <v>0.88575185673278678</v>
      </c>
      <c r="R729" s="308"/>
      <c r="T729" s="360"/>
    </row>
    <row r="730" spans="1:20" s="300" customFormat="1">
      <c r="A730" s="298"/>
      <c r="B730" s="331" t="s">
        <v>1140</v>
      </c>
      <c r="C730" s="350" t="s">
        <v>209</v>
      </c>
      <c r="D730" s="349"/>
      <c r="E730" s="302" t="s">
        <v>207</v>
      </c>
      <c r="F730" s="302" t="s">
        <v>208</v>
      </c>
      <c r="G730" s="303" t="s">
        <v>1187</v>
      </c>
      <c r="H730" s="303">
        <v>44600</v>
      </c>
      <c r="I730" s="309" t="s">
        <v>1192</v>
      </c>
      <c r="J730" s="310">
        <v>50341.8</v>
      </c>
      <c r="K730" s="310">
        <v>50445.58</v>
      </c>
      <c r="L730" s="310">
        <v>50341.8</v>
      </c>
      <c r="M730" s="310">
        <v>50000</v>
      </c>
      <c r="N730" s="306">
        <v>0.04</v>
      </c>
      <c r="O730" s="306">
        <v>1.6766035412101624E-3</v>
      </c>
      <c r="P730" s="307">
        <v>0.1</v>
      </c>
      <c r="Q730" s="306">
        <v>0.88754429263086554</v>
      </c>
      <c r="R730" s="308"/>
      <c r="T730" s="360"/>
    </row>
    <row r="731" spans="1:20" s="300" customFormat="1">
      <c r="A731" s="298"/>
      <c r="B731" s="331" t="s">
        <v>1140</v>
      </c>
      <c r="C731" s="350" t="s">
        <v>209</v>
      </c>
      <c r="D731" s="349"/>
      <c r="E731" s="302" t="s">
        <v>207</v>
      </c>
      <c r="F731" s="302" t="s">
        <v>208</v>
      </c>
      <c r="G731" s="303" t="s">
        <v>1187</v>
      </c>
      <c r="H731" s="303">
        <v>44600</v>
      </c>
      <c r="I731" s="309" t="s">
        <v>1192</v>
      </c>
      <c r="J731" s="310">
        <v>50341.8</v>
      </c>
      <c r="K731" s="310">
        <v>50445.58</v>
      </c>
      <c r="L731" s="310">
        <v>50341.8</v>
      </c>
      <c r="M731" s="310">
        <v>50000</v>
      </c>
      <c r="N731" s="306">
        <v>0.04</v>
      </c>
      <c r="O731" s="306">
        <v>1.6766035412101624E-3</v>
      </c>
      <c r="P731" s="307">
        <v>0.1</v>
      </c>
      <c r="Q731" s="306">
        <v>0.8893367285289443</v>
      </c>
      <c r="R731" s="308"/>
      <c r="T731" s="360"/>
    </row>
    <row r="732" spans="1:20" s="300" customFormat="1">
      <c r="A732" s="298"/>
      <c r="B732" s="331" t="s">
        <v>1140</v>
      </c>
      <c r="C732" s="350" t="s">
        <v>209</v>
      </c>
      <c r="D732" s="349"/>
      <c r="E732" s="302" t="s">
        <v>207</v>
      </c>
      <c r="F732" s="302" t="s">
        <v>208</v>
      </c>
      <c r="G732" s="303" t="s">
        <v>1187</v>
      </c>
      <c r="H732" s="303">
        <v>44600</v>
      </c>
      <c r="I732" s="309" t="s">
        <v>1192</v>
      </c>
      <c r="J732" s="310">
        <v>50341.8</v>
      </c>
      <c r="K732" s="310">
        <v>50445.58</v>
      </c>
      <c r="L732" s="310">
        <v>50341.8</v>
      </c>
      <c r="M732" s="310">
        <v>50000</v>
      </c>
      <c r="N732" s="306">
        <v>0.04</v>
      </c>
      <c r="O732" s="306">
        <v>1.6766035412101624E-3</v>
      </c>
      <c r="P732" s="307">
        <v>0.1</v>
      </c>
      <c r="Q732" s="306">
        <v>0.89112916442702306</v>
      </c>
      <c r="R732" s="308"/>
      <c r="T732" s="360"/>
    </row>
    <row r="733" spans="1:20" s="300" customFormat="1">
      <c r="A733" s="298"/>
      <c r="B733" s="331" t="s">
        <v>1140</v>
      </c>
      <c r="C733" s="350" t="s">
        <v>209</v>
      </c>
      <c r="D733" s="349"/>
      <c r="E733" s="302" t="s">
        <v>207</v>
      </c>
      <c r="F733" s="302" t="s">
        <v>208</v>
      </c>
      <c r="G733" s="303" t="s">
        <v>1187</v>
      </c>
      <c r="H733" s="303">
        <v>44600</v>
      </c>
      <c r="I733" s="309" t="s">
        <v>1192</v>
      </c>
      <c r="J733" s="310">
        <v>50341.8</v>
      </c>
      <c r="K733" s="310">
        <v>50445.58</v>
      </c>
      <c r="L733" s="310">
        <v>50341.8</v>
      </c>
      <c r="M733" s="310">
        <v>50000</v>
      </c>
      <c r="N733" s="306">
        <v>0.04</v>
      </c>
      <c r="O733" s="306">
        <v>1.6766035412101624E-3</v>
      </c>
      <c r="P733" s="307">
        <v>0.1</v>
      </c>
      <c r="Q733" s="306">
        <v>0.89292160032510182</v>
      </c>
      <c r="R733" s="308"/>
      <c r="T733" s="360"/>
    </row>
    <row r="734" spans="1:20" s="300" customFormat="1">
      <c r="A734" s="298"/>
      <c r="B734" s="331" t="s">
        <v>1140</v>
      </c>
      <c r="C734" s="350" t="s">
        <v>209</v>
      </c>
      <c r="D734" s="349"/>
      <c r="E734" s="302" t="s">
        <v>207</v>
      </c>
      <c r="F734" s="302" t="s">
        <v>208</v>
      </c>
      <c r="G734" s="303" t="s">
        <v>1187</v>
      </c>
      <c r="H734" s="303">
        <v>44774</v>
      </c>
      <c r="I734" s="309" t="s">
        <v>1192</v>
      </c>
      <c r="J734" s="310">
        <v>50389.87</v>
      </c>
      <c r="K734" s="310">
        <v>50381.99</v>
      </c>
      <c r="L734" s="310">
        <v>50389.87</v>
      </c>
      <c r="M734" s="310">
        <v>50000</v>
      </c>
      <c r="N734" s="306">
        <v>4.2500000000000003E-2</v>
      </c>
      <c r="O734" s="306">
        <v>1.6782044838110619E-3</v>
      </c>
      <c r="P734" s="307">
        <v>0.1</v>
      </c>
      <c r="Q734" s="306">
        <v>0.89471574777091267</v>
      </c>
      <c r="R734" s="308"/>
      <c r="T734" s="360"/>
    </row>
    <row r="735" spans="1:20" s="300" customFormat="1">
      <c r="A735" s="298"/>
      <c r="B735" s="331" t="s">
        <v>1140</v>
      </c>
      <c r="C735" s="350" t="s">
        <v>209</v>
      </c>
      <c r="D735" s="349"/>
      <c r="E735" s="302" t="s">
        <v>207</v>
      </c>
      <c r="F735" s="302" t="s">
        <v>208</v>
      </c>
      <c r="G735" s="303" t="s">
        <v>1187</v>
      </c>
      <c r="H735" s="303">
        <v>44774</v>
      </c>
      <c r="I735" s="309" t="s">
        <v>1192</v>
      </c>
      <c r="J735" s="310">
        <v>50389.87</v>
      </c>
      <c r="K735" s="310">
        <v>50381.99</v>
      </c>
      <c r="L735" s="310">
        <v>50389.87</v>
      </c>
      <c r="M735" s="310">
        <v>50000</v>
      </c>
      <c r="N735" s="306">
        <v>4.2500000000000003E-2</v>
      </c>
      <c r="O735" s="306">
        <v>1.6782044838110619E-3</v>
      </c>
      <c r="P735" s="307">
        <v>0.1</v>
      </c>
      <c r="Q735" s="306">
        <v>0.89650989521672353</v>
      </c>
      <c r="R735" s="308"/>
      <c r="T735" s="360"/>
    </row>
    <row r="736" spans="1:20" s="300" customFormat="1">
      <c r="A736" s="298"/>
      <c r="B736" s="331" t="s">
        <v>1140</v>
      </c>
      <c r="C736" s="350" t="s">
        <v>209</v>
      </c>
      <c r="D736" s="349"/>
      <c r="E736" s="302" t="s">
        <v>207</v>
      </c>
      <c r="F736" s="302" t="s">
        <v>208</v>
      </c>
      <c r="G736" s="303" t="s">
        <v>1187</v>
      </c>
      <c r="H736" s="303">
        <v>44774</v>
      </c>
      <c r="I736" s="309" t="s">
        <v>1192</v>
      </c>
      <c r="J736" s="310">
        <v>50389.87</v>
      </c>
      <c r="K736" s="310">
        <v>50381.99</v>
      </c>
      <c r="L736" s="310">
        <v>50389.87</v>
      </c>
      <c r="M736" s="310">
        <v>50000</v>
      </c>
      <c r="N736" s="306">
        <v>4.2500000000000003E-2</v>
      </c>
      <c r="O736" s="306">
        <v>1.6782044838110619E-3</v>
      </c>
      <c r="P736" s="307">
        <v>0.1</v>
      </c>
      <c r="Q736" s="306">
        <v>0.89830404266253439</v>
      </c>
      <c r="R736" s="308"/>
      <c r="T736" s="360"/>
    </row>
    <row r="737" spans="1:20" s="300" customFormat="1">
      <c r="A737" s="298"/>
      <c r="B737" s="331" t="s">
        <v>1140</v>
      </c>
      <c r="C737" s="350" t="s">
        <v>209</v>
      </c>
      <c r="D737" s="349"/>
      <c r="E737" s="302" t="s">
        <v>207</v>
      </c>
      <c r="F737" s="302" t="s">
        <v>208</v>
      </c>
      <c r="G737" s="303" t="s">
        <v>1187</v>
      </c>
      <c r="H737" s="303">
        <v>44600</v>
      </c>
      <c r="I737" s="309" t="s">
        <v>1192</v>
      </c>
      <c r="J737" s="310">
        <v>50341.8</v>
      </c>
      <c r="K737" s="310">
        <v>50445.58</v>
      </c>
      <c r="L737" s="310">
        <v>50341.8</v>
      </c>
      <c r="M737" s="310">
        <v>50000</v>
      </c>
      <c r="N737" s="306">
        <v>0.04</v>
      </c>
      <c r="O737" s="306">
        <v>1.6766035412101624E-3</v>
      </c>
      <c r="P737" s="307">
        <v>0.1</v>
      </c>
      <c r="Q737" s="306">
        <v>0.90009647856061314</v>
      </c>
      <c r="R737" s="308"/>
      <c r="T737" s="360"/>
    </row>
    <row r="738" spans="1:20" s="300" customFormat="1">
      <c r="A738" s="298"/>
      <c r="B738" s="331" t="s">
        <v>1140</v>
      </c>
      <c r="C738" s="350" t="s">
        <v>1144</v>
      </c>
      <c r="D738" s="349"/>
      <c r="E738" s="302" t="s">
        <v>207</v>
      </c>
      <c r="F738" s="302" t="s">
        <v>208</v>
      </c>
      <c r="G738" s="303" t="s">
        <v>1189</v>
      </c>
      <c r="H738" s="303">
        <v>44831</v>
      </c>
      <c r="I738" s="309" t="s">
        <v>1192</v>
      </c>
      <c r="J738" s="310">
        <v>101354.99</v>
      </c>
      <c r="K738" s="310">
        <v>101091.74</v>
      </c>
      <c r="L738" s="310">
        <v>101354.99</v>
      </c>
      <c r="M738" s="310">
        <v>100000</v>
      </c>
      <c r="N738" s="306">
        <v>3.6999999999999998E-2</v>
      </c>
      <c r="O738" s="306">
        <v>3.3755673248338476E-3</v>
      </c>
      <c r="P738" s="307">
        <v>0.1</v>
      </c>
      <c r="Q738" s="306">
        <v>0.90370525541256153</v>
      </c>
      <c r="R738" s="308"/>
      <c r="T738" s="360"/>
    </row>
    <row r="739" spans="1:20" s="300" customFormat="1">
      <c r="A739" s="298"/>
      <c r="B739" s="331" t="s">
        <v>1140</v>
      </c>
      <c r="C739" s="350" t="s">
        <v>1144</v>
      </c>
      <c r="D739" s="349"/>
      <c r="E739" s="302" t="s">
        <v>207</v>
      </c>
      <c r="F739" s="302" t="s">
        <v>208</v>
      </c>
      <c r="G739" s="303" t="s">
        <v>1189</v>
      </c>
      <c r="H739" s="303">
        <v>44831</v>
      </c>
      <c r="I739" s="309" t="s">
        <v>1192</v>
      </c>
      <c r="J739" s="310">
        <v>101354.99</v>
      </c>
      <c r="K739" s="310">
        <v>101091.74</v>
      </c>
      <c r="L739" s="310">
        <v>101354.99</v>
      </c>
      <c r="M739" s="310">
        <v>100000</v>
      </c>
      <c r="N739" s="306">
        <v>3.6999999999999998E-2</v>
      </c>
      <c r="O739" s="306">
        <v>3.3755673248338476E-3</v>
      </c>
      <c r="P739" s="307">
        <v>0.1</v>
      </c>
      <c r="Q739" s="306">
        <v>0.90731403226450991</v>
      </c>
      <c r="R739" s="308"/>
      <c r="T739" s="360"/>
    </row>
    <row r="740" spans="1:20" s="300" customFormat="1">
      <c r="A740" s="298"/>
      <c r="B740" s="331" t="s">
        <v>1140</v>
      </c>
      <c r="C740" s="350" t="s">
        <v>1144</v>
      </c>
      <c r="D740" s="349"/>
      <c r="E740" s="302" t="s">
        <v>207</v>
      </c>
      <c r="F740" s="302" t="s">
        <v>208</v>
      </c>
      <c r="G740" s="303" t="s">
        <v>1172</v>
      </c>
      <c r="H740" s="303">
        <v>44964</v>
      </c>
      <c r="I740" s="309" t="s">
        <v>1192</v>
      </c>
      <c r="J740" s="310">
        <v>25354.19</v>
      </c>
      <c r="K740" s="310">
        <v>25000</v>
      </c>
      <c r="L740" s="310">
        <v>25354.19</v>
      </c>
      <c r="M740" s="310">
        <v>25000</v>
      </c>
      <c r="N740" s="306">
        <v>3.5000000000000003E-2</v>
      </c>
      <c r="O740" s="306">
        <v>8.444061344353059E-4</v>
      </c>
      <c r="P740" s="307">
        <v>0.1</v>
      </c>
      <c r="Q740" s="306">
        <v>0.90821677631265096</v>
      </c>
      <c r="R740" s="308"/>
      <c r="T740" s="360"/>
    </row>
    <row r="741" spans="1:20" s="300" customFormat="1">
      <c r="A741" s="298"/>
      <c r="B741" s="331" t="s">
        <v>1140</v>
      </c>
      <c r="C741" s="350" t="s">
        <v>1144</v>
      </c>
      <c r="D741" s="349"/>
      <c r="E741" s="302" t="s">
        <v>207</v>
      </c>
      <c r="F741" s="302" t="s">
        <v>208</v>
      </c>
      <c r="G741" s="303" t="s">
        <v>1172</v>
      </c>
      <c r="H741" s="303">
        <v>44964</v>
      </c>
      <c r="I741" s="309" t="s">
        <v>1192</v>
      </c>
      <c r="J741" s="310">
        <v>25354.19</v>
      </c>
      <c r="K741" s="310">
        <v>25000</v>
      </c>
      <c r="L741" s="310">
        <v>25354.19</v>
      </c>
      <c r="M741" s="310">
        <v>25000</v>
      </c>
      <c r="N741" s="306">
        <v>3.5000000000000003E-2</v>
      </c>
      <c r="O741" s="306">
        <v>8.444061344353059E-4</v>
      </c>
      <c r="P741" s="307">
        <v>0.1</v>
      </c>
      <c r="Q741" s="306">
        <v>0.90911952036079202</v>
      </c>
      <c r="R741" s="308"/>
      <c r="T741" s="360"/>
    </row>
    <row r="742" spans="1:20" s="300" customFormat="1">
      <c r="A742" s="298"/>
      <c r="B742" s="331" t="s">
        <v>1140</v>
      </c>
      <c r="C742" s="350" t="s">
        <v>1144</v>
      </c>
      <c r="D742" s="349"/>
      <c r="E742" s="302" t="s">
        <v>207</v>
      </c>
      <c r="F742" s="302" t="s">
        <v>208</v>
      </c>
      <c r="G742" s="303" t="s">
        <v>1172</v>
      </c>
      <c r="H742" s="303">
        <v>44964</v>
      </c>
      <c r="I742" s="309" t="s">
        <v>1192</v>
      </c>
      <c r="J742" s="310">
        <v>25354.19</v>
      </c>
      <c r="K742" s="310">
        <v>25000</v>
      </c>
      <c r="L742" s="310">
        <v>25354.19</v>
      </c>
      <c r="M742" s="310">
        <v>25000</v>
      </c>
      <c r="N742" s="306">
        <v>3.5000000000000003E-2</v>
      </c>
      <c r="O742" s="306">
        <v>8.444061344353059E-4</v>
      </c>
      <c r="P742" s="307">
        <v>0.1</v>
      </c>
      <c r="Q742" s="306">
        <v>0.91002226440893308</v>
      </c>
      <c r="R742" s="308"/>
      <c r="T742" s="360"/>
    </row>
    <row r="743" spans="1:20" s="300" customFormat="1">
      <c r="A743" s="298"/>
      <c r="B743" s="331" t="s">
        <v>1140</v>
      </c>
      <c r="C743" s="350" t="s">
        <v>1144</v>
      </c>
      <c r="D743" s="349"/>
      <c r="E743" s="302" t="s">
        <v>207</v>
      </c>
      <c r="F743" s="302" t="s">
        <v>208</v>
      </c>
      <c r="G743" s="303" t="s">
        <v>1172</v>
      </c>
      <c r="H743" s="303">
        <v>44964</v>
      </c>
      <c r="I743" s="309" t="s">
        <v>1192</v>
      </c>
      <c r="J743" s="310">
        <v>25354.19</v>
      </c>
      <c r="K743" s="310">
        <v>25000</v>
      </c>
      <c r="L743" s="310">
        <v>25354.19</v>
      </c>
      <c r="M743" s="310">
        <v>25000</v>
      </c>
      <c r="N743" s="306">
        <v>3.5000000000000003E-2</v>
      </c>
      <c r="O743" s="306">
        <v>8.444061344353059E-4</v>
      </c>
      <c r="P743" s="307">
        <v>0.1</v>
      </c>
      <c r="Q743" s="306">
        <v>0.91092500845707414</v>
      </c>
      <c r="R743" s="308"/>
      <c r="T743" s="360"/>
    </row>
    <row r="744" spans="1:20" s="300" customFormat="1">
      <c r="A744" s="298"/>
      <c r="B744" s="331" t="s">
        <v>1140</v>
      </c>
      <c r="C744" s="350" t="s">
        <v>1144</v>
      </c>
      <c r="D744" s="349"/>
      <c r="E744" s="302" t="s">
        <v>207</v>
      </c>
      <c r="F744" s="302" t="s">
        <v>208</v>
      </c>
      <c r="G744" s="303" t="s">
        <v>1172</v>
      </c>
      <c r="H744" s="303">
        <v>44964</v>
      </c>
      <c r="I744" s="309" t="s">
        <v>1192</v>
      </c>
      <c r="J744" s="310">
        <v>25354.19</v>
      </c>
      <c r="K744" s="310">
        <v>25000</v>
      </c>
      <c r="L744" s="310">
        <v>25354.19</v>
      </c>
      <c r="M744" s="310">
        <v>25000</v>
      </c>
      <c r="N744" s="306">
        <v>3.5000000000000003E-2</v>
      </c>
      <c r="O744" s="306">
        <v>8.444061344353059E-4</v>
      </c>
      <c r="P744" s="307">
        <v>0.1</v>
      </c>
      <c r="Q744" s="306">
        <v>0.91182775250521519</v>
      </c>
      <c r="R744" s="308"/>
      <c r="T744" s="360"/>
    </row>
    <row r="745" spans="1:20" s="300" customFormat="1">
      <c r="A745" s="298"/>
      <c r="B745" s="331" t="s">
        <v>1140</v>
      </c>
      <c r="C745" s="350" t="s">
        <v>1144</v>
      </c>
      <c r="D745" s="349"/>
      <c r="E745" s="302" t="s">
        <v>207</v>
      </c>
      <c r="F745" s="302" t="s">
        <v>208</v>
      </c>
      <c r="G745" s="303" t="s">
        <v>1172</v>
      </c>
      <c r="H745" s="303">
        <v>44964</v>
      </c>
      <c r="I745" s="309" t="s">
        <v>1192</v>
      </c>
      <c r="J745" s="310">
        <v>25354.19</v>
      </c>
      <c r="K745" s="310">
        <v>25000</v>
      </c>
      <c r="L745" s="310">
        <v>25354.19</v>
      </c>
      <c r="M745" s="310">
        <v>25000</v>
      </c>
      <c r="N745" s="306">
        <v>3.5000000000000003E-2</v>
      </c>
      <c r="O745" s="306">
        <v>8.444061344353059E-4</v>
      </c>
      <c r="P745" s="307">
        <v>0.1</v>
      </c>
      <c r="Q745" s="306">
        <v>0.91273049655335625</v>
      </c>
      <c r="R745" s="308"/>
      <c r="T745" s="360"/>
    </row>
    <row r="746" spans="1:20" s="300" customFormat="1">
      <c r="A746" s="298"/>
      <c r="B746" s="331" t="s">
        <v>1140</v>
      </c>
      <c r="C746" s="350" t="s">
        <v>1144</v>
      </c>
      <c r="D746" s="349"/>
      <c r="E746" s="302" t="s">
        <v>207</v>
      </c>
      <c r="F746" s="302" t="s">
        <v>208</v>
      </c>
      <c r="G746" s="303" t="s">
        <v>1172</v>
      </c>
      <c r="H746" s="303">
        <v>44964</v>
      </c>
      <c r="I746" s="309" t="s">
        <v>1192</v>
      </c>
      <c r="J746" s="310">
        <v>25354.19</v>
      </c>
      <c r="K746" s="310">
        <v>25000</v>
      </c>
      <c r="L746" s="310">
        <v>25354.19</v>
      </c>
      <c r="M746" s="310">
        <v>25000</v>
      </c>
      <c r="N746" s="306">
        <v>3.5000000000000003E-2</v>
      </c>
      <c r="O746" s="306">
        <v>8.444061344353059E-4</v>
      </c>
      <c r="P746" s="307">
        <v>0.1</v>
      </c>
      <c r="Q746" s="306">
        <v>0.91363324060149731</v>
      </c>
      <c r="R746" s="308"/>
      <c r="T746" s="360"/>
    </row>
    <row r="747" spans="1:20" s="300" customFormat="1">
      <c r="A747" s="298"/>
      <c r="B747" s="331" t="s">
        <v>1140</v>
      </c>
      <c r="C747" s="350" t="s">
        <v>1144</v>
      </c>
      <c r="D747" s="349"/>
      <c r="E747" s="302" t="s">
        <v>207</v>
      </c>
      <c r="F747" s="302" t="s">
        <v>208</v>
      </c>
      <c r="G747" s="303" t="s">
        <v>1172</v>
      </c>
      <c r="H747" s="303">
        <v>44964</v>
      </c>
      <c r="I747" s="309" t="s">
        <v>1192</v>
      </c>
      <c r="J747" s="310">
        <v>25354.19</v>
      </c>
      <c r="K747" s="310">
        <v>25000</v>
      </c>
      <c r="L747" s="310">
        <v>25354.19</v>
      </c>
      <c r="M747" s="310">
        <v>25000</v>
      </c>
      <c r="N747" s="306">
        <v>3.5000000000000003E-2</v>
      </c>
      <c r="O747" s="306">
        <v>8.444061344353059E-4</v>
      </c>
      <c r="P747" s="307">
        <v>0.1</v>
      </c>
      <c r="Q747" s="306">
        <v>0.91453598464963837</v>
      </c>
      <c r="R747" s="308"/>
      <c r="T747" s="360"/>
    </row>
    <row r="748" spans="1:20" s="300" customFormat="1">
      <c r="A748" s="298"/>
      <c r="B748" s="331" t="s">
        <v>1140</v>
      </c>
      <c r="C748" s="350" t="s">
        <v>1144</v>
      </c>
      <c r="D748" s="349"/>
      <c r="E748" s="302" t="s">
        <v>207</v>
      </c>
      <c r="F748" s="302" t="s">
        <v>208</v>
      </c>
      <c r="G748" s="303" t="s">
        <v>1172</v>
      </c>
      <c r="H748" s="303">
        <v>44964</v>
      </c>
      <c r="I748" s="309" t="s">
        <v>1192</v>
      </c>
      <c r="J748" s="310">
        <v>25354.19</v>
      </c>
      <c r="K748" s="310">
        <v>25000</v>
      </c>
      <c r="L748" s="310">
        <v>25354.19</v>
      </c>
      <c r="M748" s="310">
        <v>25000</v>
      </c>
      <c r="N748" s="306">
        <v>3.5000000000000003E-2</v>
      </c>
      <c r="O748" s="306">
        <v>8.444061344353059E-4</v>
      </c>
      <c r="P748" s="307">
        <v>0.1</v>
      </c>
      <c r="Q748" s="306">
        <v>0.91543872869777942</v>
      </c>
      <c r="R748" s="308"/>
      <c r="T748" s="360"/>
    </row>
    <row r="749" spans="1:20" s="300" customFormat="1">
      <c r="A749" s="298"/>
      <c r="B749" s="331" t="s">
        <v>1140</v>
      </c>
      <c r="C749" s="350" t="s">
        <v>1144</v>
      </c>
      <c r="D749" s="349"/>
      <c r="E749" s="302" t="s">
        <v>207</v>
      </c>
      <c r="F749" s="302" t="s">
        <v>208</v>
      </c>
      <c r="G749" s="303" t="s">
        <v>1172</v>
      </c>
      <c r="H749" s="303">
        <v>44964</v>
      </c>
      <c r="I749" s="309" t="s">
        <v>1192</v>
      </c>
      <c r="J749" s="310">
        <v>25354.19</v>
      </c>
      <c r="K749" s="310">
        <v>25000</v>
      </c>
      <c r="L749" s="310">
        <v>25354.19</v>
      </c>
      <c r="M749" s="310">
        <v>25000</v>
      </c>
      <c r="N749" s="306">
        <v>3.5000000000000003E-2</v>
      </c>
      <c r="O749" s="306">
        <v>8.444061344353059E-4</v>
      </c>
      <c r="P749" s="307">
        <v>0.1</v>
      </c>
      <c r="Q749" s="306">
        <v>0.91634147274592048</v>
      </c>
      <c r="R749" s="308"/>
      <c r="T749" s="360"/>
    </row>
    <row r="750" spans="1:20" s="300" customFormat="1">
      <c r="A750" s="298"/>
      <c r="B750" s="331" t="s">
        <v>392</v>
      </c>
      <c r="C750" s="350" t="s">
        <v>958</v>
      </c>
      <c r="D750" s="349"/>
      <c r="E750" s="302" t="s">
        <v>1145</v>
      </c>
      <c r="F750" s="302" t="s">
        <v>208</v>
      </c>
      <c r="G750" s="303" t="s">
        <v>1190</v>
      </c>
      <c r="H750" s="303">
        <v>48018</v>
      </c>
      <c r="I750" s="309" t="s">
        <v>1192</v>
      </c>
      <c r="J750" s="310">
        <v>273433.5</v>
      </c>
      <c r="K750" s="310">
        <v>277297.26</v>
      </c>
      <c r="L750" s="310">
        <v>273433.5</v>
      </c>
      <c r="M750" s="310">
        <v>250000</v>
      </c>
      <c r="N750" s="306">
        <v>5.6000000000000001E-2</v>
      </c>
      <c r="O750" s="306">
        <v>9.1065391858354064E-3</v>
      </c>
      <c r="P750" s="307">
        <v>0.1</v>
      </c>
      <c r="Q750" s="306">
        <v>0.92607716001052598</v>
      </c>
      <c r="R750" s="308"/>
      <c r="T750" s="360"/>
    </row>
    <row r="751" spans="1:20" s="300" customFormat="1">
      <c r="A751" s="298"/>
      <c r="B751" s="331" t="s">
        <v>392</v>
      </c>
      <c r="C751" s="350" t="s">
        <v>958</v>
      </c>
      <c r="D751" s="349"/>
      <c r="E751" s="302" t="s">
        <v>1145</v>
      </c>
      <c r="F751" s="302" t="s">
        <v>208</v>
      </c>
      <c r="G751" s="303" t="s">
        <v>1191</v>
      </c>
      <c r="H751" s="303">
        <v>48018</v>
      </c>
      <c r="I751" s="309" t="s">
        <v>1192</v>
      </c>
      <c r="J751" s="310">
        <v>221190.34</v>
      </c>
      <c r="K751" s="310">
        <v>224882.19</v>
      </c>
      <c r="L751" s="310">
        <v>221190.34</v>
      </c>
      <c r="M751" s="310">
        <v>200000</v>
      </c>
      <c r="N751" s="306">
        <v>5.6000000000000001E-2</v>
      </c>
      <c r="O751" s="306">
        <v>7.3666119869666919E-3</v>
      </c>
      <c r="P751" s="307">
        <v>0.1</v>
      </c>
      <c r="Q751" s="306">
        <v>0.93395271284582881</v>
      </c>
      <c r="R751" s="308"/>
      <c r="T751" s="360"/>
    </row>
    <row r="752" spans="1:20" s="300" customFormat="1">
      <c r="A752" s="298"/>
      <c r="B752" s="331" t="s">
        <v>401</v>
      </c>
      <c r="C752" s="350" t="s">
        <v>1203</v>
      </c>
      <c r="D752" s="349"/>
      <c r="E752" s="302" t="s">
        <v>1145</v>
      </c>
      <c r="F752" s="302" t="s">
        <v>208</v>
      </c>
      <c r="G752" s="303" t="s">
        <v>1194</v>
      </c>
      <c r="H752" s="303" t="s">
        <v>1195</v>
      </c>
      <c r="I752" s="309" t="s">
        <v>1192</v>
      </c>
      <c r="J752" s="310">
        <v>400000</v>
      </c>
      <c r="K752" s="310">
        <v>400000</v>
      </c>
      <c r="L752" s="310">
        <v>400000</v>
      </c>
      <c r="M752" s="310">
        <v>400000</v>
      </c>
      <c r="N752" s="306">
        <v>4.2999999999999997E-2</v>
      </c>
      <c r="O752" s="306" t="s">
        <v>1200</v>
      </c>
      <c r="P752" s="306" t="s">
        <v>1200</v>
      </c>
      <c r="Q752" s="306" t="s">
        <v>1200</v>
      </c>
      <c r="R752" s="308"/>
    </row>
    <row r="753" spans="1:18" s="300" customFormat="1">
      <c r="A753" s="298"/>
      <c r="B753" s="331" t="s">
        <v>401</v>
      </c>
      <c r="C753" s="350" t="s">
        <v>1202</v>
      </c>
      <c r="D753" s="349"/>
      <c r="E753" s="302" t="s">
        <v>207</v>
      </c>
      <c r="F753" s="302" t="s">
        <v>208</v>
      </c>
      <c r="G753" s="303" t="s">
        <v>1196</v>
      </c>
      <c r="H753" s="303" t="s">
        <v>1198</v>
      </c>
      <c r="I753" s="309" t="s">
        <v>1192</v>
      </c>
      <c r="J753" s="310">
        <v>50000</v>
      </c>
      <c r="K753" s="310">
        <v>50000</v>
      </c>
      <c r="L753" s="310">
        <v>50000</v>
      </c>
      <c r="M753" s="310">
        <v>50000</v>
      </c>
      <c r="N753" s="306">
        <v>6.2600000000000003E-2</v>
      </c>
      <c r="O753" s="306" t="s">
        <v>1200</v>
      </c>
      <c r="P753" s="306" t="s">
        <v>1200</v>
      </c>
      <c r="Q753" s="306" t="s">
        <v>1200</v>
      </c>
      <c r="R753" s="308"/>
    </row>
    <row r="754" spans="1:18" s="300" customFormat="1">
      <c r="A754" s="298"/>
      <c r="B754" s="331" t="s">
        <v>401</v>
      </c>
      <c r="C754" s="350" t="s">
        <v>1202</v>
      </c>
      <c r="D754" s="349"/>
      <c r="E754" s="302" t="s">
        <v>207</v>
      </c>
      <c r="F754" s="302" t="s">
        <v>208</v>
      </c>
      <c r="G754" s="303" t="s">
        <v>1196</v>
      </c>
      <c r="H754" s="303" t="s">
        <v>1198</v>
      </c>
      <c r="I754" s="309" t="s">
        <v>1192</v>
      </c>
      <c r="J754" s="310">
        <v>44000</v>
      </c>
      <c r="K754" s="310">
        <v>44000</v>
      </c>
      <c r="L754" s="310">
        <v>44000</v>
      </c>
      <c r="M754" s="310">
        <v>44000</v>
      </c>
      <c r="N754" s="306">
        <v>6.2600000000000003E-2</v>
      </c>
      <c r="O754" s="306" t="s">
        <v>1200</v>
      </c>
      <c r="P754" s="306" t="s">
        <v>1200</v>
      </c>
      <c r="Q754" s="306" t="s">
        <v>1200</v>
      </c>
      <c r="R754" s="308"/>
    </row>
    <row r="755" spans="1:18" s="300" customFormat="1">
      <c r="A755" s="298"/>
      <c r="B755" s="331" t="s">
        <v>401</v>
      </c>
      <c r="C755" s="350" t="s">
        <v>1201</v>
      </c>
      <c r="D755" s="349"/>
      <c r="E755" s="302" t="s">
        <v>207</v>
      </c>
      <c r="F755" s="302" t="s">
        <v>208</v>
      </c>
      <c r="G755" s="303" t="s">
        <v>1197</v>
      </c>
      <c r="H755" s="303" t="s">
        <v>1199</v>
      </c>
      <c r="I755" s="309" t="s">
        <v>1192</v>
      </c>
      <c r="J755" s="310">
        <v>245913.33</v>
      </c>
      <c r="K755" s="310">
        <v>245913.33</v>
      </c>
      <c r="L755" s="310">
        <v>245913.33</v>
      </c>
      <c r="M755" s="310">
        <v>252000</v>
      </c>
      <c r="N755" s="306">
        <v>0.05</v>
      </c>
      <c r="O755" s="306" t="s">
        <v>1200</v>
      </c>
      <c r="P755" s="306" t="s">
        <v>1200</v>
      </c>
      <c r="Q755" s="306" t="s">
        <v>1200</v>
      </c>
      <c r="R755" s="308"/>
    </row>
    <row r="756" spans="1:18" s="300" customFormat="1">
      <c r="A756" s="298"/>
      <c r="B756" s="422" t="s">
        <v>10</v>
      </c>
      <c r="C756" s="422"/>
      <c r="D756" s="422"/>
      <c r="E756" s="422"/>
      <c r="F756" s="422"/>
      <c r="G756" s="422"/>
      <c r="H756" s="422"/>
      <c r="I756" s="422"/>
      <c r="J756" s="422"/>
      <c r="K756" s="422"/>
      <c r="L756" s="311">
        <f>+SUM(L405:L755)</f>
        <v>28085690.569999989</v>
      </c>
      <c r="M756" s="312"/>
      <c r="N756" s="312"/>
      <c r="O756" s="312"/>
      <c r="P756" s="312"/>
      <c r="Q756" s="312"/>
    </row>
    <row r="757" spans="1:18" s="300" customFormat="1">
      <c r="A757" s="298"/>
      <c r="C757" s="342"/>
      <c r="J757" s="301"/>
      <c r="L757" s="313">
        <f>+L756-'Activo Neto'!F19</f>
        <v>-5.9604644775390625E-8</v>
      </c>
    </row>
    <row r="758" spans="1:18" s="300" customFormat="1">
      <c r="A758" s="298"/>
      <c r="B758" s="361"/>
      <c r="C758" s="342"/>
      <c r="J758" s="301"/>
      <c r="L758" s="313"/>
    </row>
    <row r="759" spans="1:18" s="300" customFormat="1">
      <c r="A759" s="298"/>
      <c r="B759" s="273" t="s">
        <v>91</v>
      </c>
      <c r="C759" s="337"/>
      <c r="D759" s="299"/>
      <c r="J759" s="301"/>
      <c r="L759" s="313"/>
    </row>
    <row r="760" spans="1:18">
      <c r="A760" s="272"/>
      <c r="B760" s="153" t="s">
        <v>1193</v>
      </c>
      <c r="E760" s="314"/>
      <c r="F760" s="24"/>
    </row>
    <row r="761" spans="1:18">
      <c r="A761" s="272"/>
      <c r="E761" s="314"/>
      <c r="F761" s="24"/>
    </row>
    <row r="762" spans="1:18">
      <c r="A762" s="272"/>
      <c r="B762" s="423" t="s">
        <v>9</v>
      </c>
      <c r="C762" s="424"/>
      <c r="D762" s="276">
        <v>44651</v>
      </c>
      <c r="E762" s="276">
        <v>44561</v>
      </c>
      <c r="F762" s="24"/>
      <c r="I762" s="271"/>
      <c r="J762" s="153"/>
    </row>
    <row r="763" spans="1:18" ht="16.5" customHeight="1">
      <c r="A763" s="272"/>
      <c r="B763" s="332" t="s">
        <v>1300</v>
      </c>
      <c r="C763" s="343"/>
      <c r="D763" s="315">
        <f>+Clasificación!G406</f>
        <v>35.44</v>
      </c>
      <c r="E763" s="316">
        <v>0</v>
      </c>
      <c r="F763" s="24"/>
      <c r="I763" s="271"/>
      <c r="J763" s="153"/>
    </row>
    <row r="764" spans="1:18">
      <c r="A764" s="272"/>
      <c r="B764" s="333" t="s">
        <v>8</v>
      </c>
      <c r="C764" s="344"/>
      <c r="D764" s="317">
        <f>SUM(D763:D763)</f>
        <v>35.44</v>
      </c>
      <c r="E764" s="318">
        <f>SUM(E763:E763)</f>
        <v>0</v>
      </c>
      <c r="F764" s="297">
        <f>+D764+'Activo Neto'!E26</f>
        <v>0</v>
      </c>
      <c r="G764" s="297">
        <f>+E764+'Activo Neto'!F26</f>
        <v>0</v>
      </c>
    </row>
    <row r="765" spans="1:18" s="300" customFormat="1">
      <c r="A765" s="298"/>
      <c r="B765" s="273"/>
      <c r="C765" s="337"/>
      <c r="D765" s="299"/>
      <c r="J765" s="301"/>
      <c r="L765" s="313"/>
    </row>
    <row r="766" spans="1:18" s="300" customFormat="1">
      <c r="A766" s="298"/>
      <c r="B766" s="273"/>
      <c r="C766" s="337"/>
      <c r="D766" s="299"/>
      <c r="J766" s="301"/>
      <c r="L766" s="313"/>
    </row>
    <row r="767" spans="1:18" s="300" customFormat="1">
      <c r="A767" s="298"/>
      <c r="B767" s="273" t="s">
        <v>92</v>
      </c>
      <c r="C767" s="337"/>
      <c r="D767" s="299"/>
      <c r="J767" s="301"/>
    </row>
    <row r="768" spans="1:18">
      <c r="A768" s="272"/>
      <c r="B768" s="153" t="s">
        <v>1193</v>
      </c>
      <c r="E768" s="314"/>
      <c r="F768" s="24"/>
      <c r="I768" s="271"/>
      <c r="J768" s="153"/>
    </row>
    <row r="769" spans="1:10">
      <c r="A769" s="272"/>
      <c r="E769" s="299"/>
      <c r="F769" s="24"/>
      <c r="I769" s="271"/>
      <c r="J769" s="153"/>
    </row>
    <row r="770" spans="1:10">
      <c r="A770" s="272"/>
      <c r="B770" s="423" t="s">
        <v>9</v>
      </c>
      <c r="C770" s="424"/>
      <c r="D770" s="276">
        <v>44651</v>
      </c>
      <c r="E770" s="276">
        <v>44561</v>
      </c>
      <c r="F770" s="24"/>
      <c r="I770" s="271"/>
      <c r="J770" s="153"/>
    </row>
    <row r="771" spans="1:10" ht="16.5" customHeight="1">
      <c r="A771" s="272"/>
      <c r="B771" s="332" t="s">
        <v>342</v>
      </c>
      <c r="C771" s="343"/>
      <c r="D771" s="315">
        <f>+Clasificación!G404+Clasificación!G405+Clasificación!G400</f>
        <v>41424.370000000003</v>
      </c>
      <c r="E771" s="315">
        <f>+Clasificación!H404+Clasificación!H405+Clasificación!H400</f>
        <v>34882.450000000004</v>
      </c>
      <c r="F771" s="24"/>
      <c r="I771" s="271"/>
      <c r="J771" s="153"/>
    </row>
    <row r="772" spans="1:10">
      <c r="A772" s="272"/>
      <c r="B772" s="333" t="s">
        <v>8</v>
      </c>
      <c r="C772" s="344"/>
      <c r="D772" s="317">
        <f>SUM(D771:D771)</f>
        <v>41424.370000000003</v>
      </c>
      <c r="E772" s="318">
        <f>SUM(E771:E771)</f>
        <v>34882.450000000004</v>
      </c>
      <c r="F772" s="297">
        <f>+D772+'Activo Neto'!E28</f>
        <v>0</v>
      </c>
      <c r="G772" s="297">
        <f>+E772+'Activo Neto'!F28</f>
        <v>0</v>
      </c>
    </row>
    <row r="773" spans="1:10">
      <c r="A773" s="272"/>
      <c r="B773" s="319"/>
      <c r="C773" s="345"/>
      <c r="E773" s="299"/>
      <c r="F773" s="24"/>
    </row>
    <row r="774" spans="1:10">
      <c r="A774" s="272"/>
      <c r="B774" s="319"/>
      <c r="C774" s="345"/>
      <c r="E774" s="299"/>
      <c r="F774" s="24"/>
    </row>
    <row r="775" spans="1:10" s="300" customFormat="1">
      <c r="A775" s="298"/>
      <c r="B775" s="273" t="s">
        <v>165</v>
      </c>
      <c r="C775" s="337"/>
      <c r="D775" s="299"/>
      <c r="J775" s="301"/>
    </row>
    <row r="776" spans="1:10">
      <c r="A776" s="272"/>
      <c r="B776" s="153" t="s">
        <v>1193</v>
      </c>
      <c r="E776" s="314"/>
      <c r="F776" s="24"/>
    </row>
    <row r="777" spans="1:10">
      <c r="A777" s="272"/>
      <c r="E777" s="299"/>
      <c r="F777" s="24"/>
    </row>
    <row r="778" spans="1:10">
      <c r="A778" s="272"/>
      <c r="B778" s="423" t="s">
        <v>9</v>
      </c>
      <c r="C778" s="424"/>
      <c r="D778" s="276">
        <v>44651</v>
      </c>
      <c r="E778" s="276">
        <v>44286</v>
      </c>
      <c r="F778" s="24"/>
    </row>
    <row r="779" spans="1:10" ht="16.5" customHeight="1">
      <c r="A779" s="272"/>
      <c r="B779" s="334" t="s">
        <v>337</v>
      </c>
      <c r="C779" s="346"/>
      <c r="D779" s="352">
        <f>+Clasificación!G432</f>
        <v>50796.33</v>
      </c>
      <c r="E779" s="353">
        <v>19704</v>
      </c>
      <c r="F779" s="24"/>
    </row>
    <row r="780" spans="1:10" ht="16.5" customHeight="1">
      <c r="A780" s="272"/>
      <c r="B780" s="334" t="s">
        <v>387</v>
      </c>
      <c r="C780" s="346"/>
      <c r="D780" s="352">
        <f>+Clasificación!G434</f>
        <v>2991.78</v>
      </c>
      <c r="E780" s="353">
        <v>2991.78</v>
      </c>
      <c r="F780" s="24"/>
    </row>
    <row r="781" spans="1:10" ht="16.5" customHeight="1">
      <c r="A781" s="272"/>
      <c r="B781" s="334" t="s">
        <v>338</v>
      </c>
      <c r="C781" s="346"/>
      <c r="D781" s="352">
        <f>+Clasificación!G436</f>
        <v>170650.97</v>
      </c>
      <c r="E781" s="353">
        <v>37386.01</v>
      </c>
      <c r="F781" s="24"/>
    </row>
    <row r="782" spans="1:10" ht="16.5" customHeight="1">
      <c r="A782" s="272"/>
      <c r="B782" s="334" t="s">
        <v>954</v>
      </c>
      <c r="C782" s="346"/>
      <c r="D782" s="352">
        <f>+Clasificación!G442</f>
        <v>5256.92</v>
      </c>
      <c r="E782" s="353">
        <v>0</v>
      </c>
      <c r="F782" s="24"/>
    </row>
    <row r="783" spans="1:10" ht="16.5" customHeight="1">
      <c r="A783" s="272"/>
      <c r="B783" s="334" t="s">
        <v>339</v>
      </c>
      <c r="C783" s="346"/>
      <c r="D783" s="352">
        <f>+Clasificación!G444</f>
        <v>-25727.51</v>
      </c>
      <c r="E783" s="353">
        <v>-9338.8700000000008</v>
      </c>
      <c r="F783" s="24"/>
    </row>
    <row r="784" spans="1:10" ht="16.5" customHeight="1">
      <c r="A784" s="272"/>
      <c r="B784" s="334" t="s">
        <v>340</v>
      </c>
      <c r="C784" s="346"/>
      <c r="D784" s="352">
        <f>+Clasificación!G446</f>
        <v>-1526.36</v>
      </c>
      <c r="E784" s="353">
        <v>-1508.56</v>
      </c>
      <c r="F784" s="24"/>
    </row>
    <row r="785" spans="1:7" ht="16.5" customHeight="1">
      <c r="A785" s="272"/>
      <c r="B785" s="334" t="s">
        <v>341</v>
      </c>
      <c r="C785" s="346"/>
      <c r="D785" s="352">
        <f>+Clasificación!G448</f>
        <v>41835.269999999997</v>
      </c>
      <c r="E785" s="353">
        <v>13945.67</v>
      </c>
      <c r="F785" s="24"/>
    </row>
    <row r="786" spans="1:7">
      <c r="A786" s="272"/>
      <c r="B786" s="333" t="s">
        <v>8</v>
      </c>
      <c r="C786" s="344"/>
      <c r="D786" s="354">
        <f>SUM(D779:D785)</f>
        <v>244277.40000000002</v>
      </c>
      <c r="E786" s="355">
        <f>SUM(E779:E785)</f>
        <v>63180.03</v>
      </c>
      <c r="F786" s="297">
        <f>+D786-'Estado de Ingresos y Egresos'!F17</f>
        <v>0</v>
      </c>
      <c r="G786" s="351">
        <f>+E786-'Estado de Ingresos y Egresos'!G17</f>
        <v>0</v>
      </c>
    </row>
    <row r="787" spans="1:7">
      <c r="A787" s="272"/>
      <c r="B787" s="319"/>
      <c r="C787" s="345"/>
      <c r="E787" s="299"/>
      <c r="F787" s="24"/>
    </row>
    <row r="788" spans="1:7">
      <c r="A788" s="272"/>
      <c r="B788" s="319"/>
      <c r="C788" s="345"/>
      <c r="E788" s="299"/>
      <c r="F788" s="24"/>
    </row>
    <row r="789" spans="1:7">
      <c r="A789" s="272"/>
      <c r="B789" s="273" t="s">
        <v>223</v>
      </c>
      <c r="C789" s="337"/>
      <c r="D789" s="299"/>
      <c r="E789" s="300"/>
    </row>
    <row r="790" spans="1:7">
      <c r="A790" s="272"/>
      <c r="B790" s="153" t="s">
        <v>1193</v>
      </c>
      <c r="E790" s="314"/>
    </row>
    <row r="791" spans="1:7">
      <c r="A791" s="272"/>
      <c r="E791" s="314"/>
    </row>
    <row r="792" spans="1:7">
      <c r="A792" s="272"/>
      <c r="B792" s="423" t="s">
        <v>9</v>
      </c>
      <c r="C792" s="424"/>
      <c r="D792" s="276">
        <v>44651</v>
      </c>
      <c r="E792" s="276">
        <v>44286</v>
      </c>
    </row>
    <row r="793" spans="1:7">
      <c r="A793" s="272"/>
      <c r="B793" s="334" t="s">
        <v>400</v>
      </c>
      <c r="C793" s="346"/>
      <c r="D793" s="356">
        <f>+Clasificación!G429</f>
        <v>1013633</v>
      </c>
      <c r="E793" s="356">
        <v>0</v>
      </c>
    </row>
    <row r="794" spans="1:7">
      <c r="A794" s="272"/>
      <c r="B794" s="334" t="s">
        <v>389</v>
      </c>
      <c r="C794" s="346"/>
      <c r="D794" s="356">
        <f>+Clasificación!G440</f>
        <v>0</v>
      </c>
      <c r="E794" s="356">
        <v>2238620.88</v>
      </c>
    </row>
    <row r="795" spans="1:7">
      <c r="A795" s="272"/>
      <c r="B795" s="334" t="s">
        <v>388</v>
      </c>
      <c r="C795" s="346"/>
      <c r="D795" s="356">
        <f>-Clasificación!G431</f>
        <v>0</v>
      </c>
      <c r="E795" s="356">
        <v>-2238403.66</v>
      </c>
    </row>
    <row r="796" spans="1:7">
      <c r="A796" s="272"/>
      <c r="B796" s="334" t="s">
        <v>399</v>
      </c>
      <c r="C796" s="346"/>
      <c r="D796" s="356">
        <f>-Clasificación!G417</f>
        <v>-1013482.32</v>
      </c>
      <c r="E796" s="356">
        <v>0</v>
      </c>
    </row>
    <row r="797" spans="1:7">
      <c r="A797" s="272"/>
      <c r="B797" s="333" t="s">
        <v>8</v>
      </c>
      <c r="C797" s="344"/>
      <c r="D797" s="357">
        <f>+SUM(D793:D796)</f>
        <v>150.68000000005122</v>
      </c>
      <c r="E797" s="357">
        <f>+SUM(E793:E796)</f>
        <v>217.21999999973923</v>
      </c>
      <c r="F797" s="297">
        <f>+D797-'Estado de Ingresos y Egresos'!F19</f>
        <v>0</v>
      </c>
      <c r="G797" s="297">
        <f>+E797-'Estado de Ingresos y Egresos'!G19</f>
        <v>0</v>
      </c>
    </row>
    <row r="798" spans="1:7">
      <c r="A798" s="272"/>
      <c r="E798" s="314"/>
    </row>
    <row r="799" spans="1:7">
      <c r="A799" s="272"/>
      <c r="E799" s="314"/>
    </row>
    <row r="800" spans="1:7">
      <c r="A800" s="272"/>
    </row>
    <row r="801" spans="1:9">
      <c r="A801" s="272"/>
      <c r="B801" s="273" t="s">
        <v>343</v>
      </c>
      <c r="C801" s="337"/>
      <c r="F801" s="320"/>
    </row>
    <row r="802" spans="1:9" ht="36" customHeight="1">
      <c r="A802" s="272"/>
      <c r="B802" s="431" t="s">
        <v>344</v>
      </c>
      <c r="C802" s="431"/>
      <c r="D802" s="431"/>
      <c r="E802" s="431"/>
      <c r="F802" s="431"/>
      <c r="G802" s="431"/>
      <c r="H802" s="431"/>
      <c r="I802" s="431"/>
    </row>
    <row r="803" spans="1:9">
      <c r="A803" s="272"/>
      <c r="F803" s="320"/>
    </row>
    <row r="804" spans="1:9">
      <c r="A804" s="272"/>
      <c r="B804" s="273" t="s">
        <v>345</v>
      </c>
      <c r="C804" s="337"/>
      <c r="F804" s="320"/>
    </row>
    <row r="805" spans="1:9">
      <c r="A805" s="272"/>
      <c r="B805" s="153" t="s">
        <v>1301</v>
      </c>
      <c r="F805" s="320"/>
    </row>
    <row r="806" spans="1:9">
      <c r="A806" s="272"/>
      <c r="F806" s="320"/>
    </row>
    <row r="807" spans="1:9">
      <c r="A807" s="272"/>
      <c r="B807" s="321" t="s">
        <v>346</v>
      </c>
      <c r="C807" s="347"/>
      <c r="F807" s="320"/>
    </row>
    <row r="808" spans="1:9">
      <c r="A808" s="272"/>
      <c r="B808" s="432" t="s">
        <v>1302</v>
      </c>
      <c r="C808" s="432"/>
      <c r="D808" s="432"/>
      <c r="E808" s="432"/>
      <c r="F808" s="432"/>
      <c r="G808" s="432"/>
      <c r="H808" s="432"/>
      <c r="I808" s="432"/>
    </row>
    <row r="809" spans="1:9">
      <c r="A809" s="272"/>
      <c r="B809" s="358"/>
      <c r="C809" s="358"/>
      <c r="D809" s="358"/>
      <c r="E809" s="358"/>
      <c r="F809" s="358"/>
      <c r="G809" s="358"/>
      <c r="H809" s="358"/>
      <c r="I809" s="358"/>
    </row>
    <row r="810" spans="1:9">
      <c r="A810" s="272"/>
      <c r="B810" s="321" t="s">
        <v>347</v>
      </c>
      <c r="C810" s="347"/>
      <c r="D810" s="322"/>
      <c r="E810" s="322"/>
      <c r="F810" s="322"/>
      <c r="G810" s="322"/>
      <c r="H810" s="322"/>
      <c r="I810" s="322"/>
    </row>
    <row r="811" spans="1:9" ht="36.75" customHeight="1">
      <c r="A811" s="272"/>
      <c r="B811" s="433" t="s">
        <v>1303</v>
      </c>
      <c r="C811" s="433"/>
      <c r="D811" s="433"/>
      <c r="E811" s="433"/>
      <c r="F811" s="433"/>
      <c r="G811" s="433"/>
      <c r="H811" s="433"/>
      <c r="I811" s="433"/>
    </row>
    <row r="812" spans="1:9">
      <c r="A812" s="272"/>
    </row>
    <row r="813" spans="1:9">
      <c r="A813" s="272"/>
      <c r="B813" s="153" t="s">
        <v>354</v>
      </c>
    </row>
    <row r="814" spans="1:9">
      <c r="A814" s="272"/>
    </row>
    <row r="815" spans="1:9">
      <c r="A815" s="272"/>
    </row>
    <row r="816" spans="1:9">
      <c r="A816" s="272"/>
    </row>
    <row r="817" spans="1:10">
      <c r="A817" s="272"/>
    </row>
    <row r="818" spans="1:10">
      <c r="A818" s="272"/>
    </row>
    <row r="819" spans="1:10">
      <c r="A819" s="272"/>
      <c r="B819" s="323" t="s">
        <v>33</v>
      </c>
      <c r="E819" s="323" t="s">
        <v>32</v>
      </c>
      <c r="F819" s="366"/>
      <c r="I819" s="58" t="s">
        <v>218</v>
      </c>
    </row>
    <row r="820" spans="1:10">
      <c r="A820" s="272"/>
      <c r="B820" s="324" t="s">
        <v>13</v>
      </c>
      <c r="E820" s="324" t="s">
        <v>31</v>
      </c>
      <c r="F820" s="320"/>
      <c r="I820" s="324" t="s">
        <v>30</v>
      </c>
      <c r="J820" s="327"/>
    </row>
  </sheetData>
  <customSheetViews>
    <customSheetView guid="{F3648BCD-1CED-4BBB-AE63-37BDB925883F}" scale="85" showGridLines="0" printArea="1" topLeftCell="A283">
      <selection activeCell="G307" sqref="G306:G307"/>
      <pageMargins left="0.7" right="0.7" top="0.75" bottom="0.75" header="0.3" footer="0.3"/>
      <pageSetup paperSize="9" scale="50" orientation="portrait" r:id="rId1"/>
    </customSheetView>
    <customSheetView guid="{5FCC9217-B3E9-4B91-A943-5F21728EBEE9}" scale="85" showPageBreaks="1" showGridLines="0" printArea="1" topLeftCell="A272">
      <selection activeCell="D296" sqref="D296"/>
      <pageMargins left="0.7" right="0.7" top="0.75" bottom="0.75" header="0.3" footer="0.3"/>
      <pageSetup paperSize="9" scale="50" orientation="portrait" r:id="rId2"/>
    </customSheetView>
    <customSheetView guid="{7015FC6D-0680-4B00-AA0E-B83DA1D0B666}" scale="85" showPageBreaks="1" showGridLines="0" printArea="1" topLeftCell="A263">
      <selection activeCell="G275" sqref="G275"/>
      <pageMargins left="0.7" right="0.7" top="0.75" bottom="0.75" header="0.3" footer="0.3"/>
      <pageSetup paperSize="9" scale="50" orientation="portrait" r:id="rId3"/>
    </customSheetView>
  </customSheetViews>
  <mergeCells count="43">
    <mergeCell ref="B808:I808"/>
    <mergeCell ref="B811:I811"/>
    <mergeCell ref="B756:K756"/>
    <mergeCell ref="F403:F404"/>
    <mergeCell ref="G403:G404"/>
    <mergeCell ref="I403:I404"/>
    <mergeCell ref="E403:E404"/>
    <mergeCell ref="H403:H404"/>
    <mergeCell ref="B770:C770"/>
    <mergeCell ref="B778:C778"/>
    <mergeCell ref="B792:C792"/>
    <mergeCell ref="B802:I802"/>
    <mergeCell ref="Q403:Q404"/>
    <mergeCell ref="J403:J404"/>
    <mergeCell ref="K403:K404"/>
    <mergeCell ref="L403:L404"/>
    <mergeCell ref="M403:M404"/>
    <mergeCell ref="N403:N404"/>
    <mergeCell ref="B14:C14"/>
    <mergeCell ref="B48:C48"/>
    <mergeCell ref="B403:B404"/>
    <mergeCell ref="C403:D404"/>
    <mergeCell ref="B24:C24"/>
    <mergeCell ref="B19:E19"/>
    <mergeCell ref="B57:B58"/>
    <mergeCell ref="C57:D58"/>
    <mergeCell ref="E57:E58"/>
    <mergeCell ref="P57:P58"/>
    <mergeCell ref="Q57:Q58"/>
    <mergeCell ref="B400:K400"/>
    <mergeCell ref="B762:C762"/>
    <mergeCell ref="K57:K58"/>
    <mergeCell ref="L57:L58"/>
    <mergeCell ref="M57:M58"/>
    <mergeCell ref="N57:N58"/>
    <mergeCell ref="O57:O58"/>
    <mergeCell ref="F57:F58"/>
    <mergeCell ref="G57:G58"/>
    <mergeCell ref="H57:H58"/>
    <mergeCell ref="I57:I58"/>
    <mergeCell ref="J57:J58"/>
    <mergeCell ref="O403:O404"/>
    <mergeCell ref="P403:P404"/>
  </mergeCells>
  <hyperlinks>
    <hyperlink ref="F8" location="Índice!A1" display="Índice" xr:uid="{00000000-0004-0000-0800-000000000000}"/>
  </hyperlinks>
  <pageMargins left="0.25" right="0.25" top="0.75" bottom="0.75" header="0.3" footer="0.3"/>
  <pageSetup paperSize="9" scale="49" fitToHeight="0" orientation="portrait" r:id="rId4"/>
  <ignoredErrors>
    <ignoredError sqref="D772" formulaRange="1"/>
  </ignoredErrors>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F8B22C-6A53-4C5B-8438-50C1FD4004D3}">
  <dimension ref="A1:D464"/>
  <sheetViews>
    <sheetView workbookViewId="0">
      <selection activeCell="D431" sqref="D431"/>
    </sheetView>
  </sheetViews>
  <sheetFormatPr baseColWidth="10" defaultColWidth="11.44140625" defaultRowHeight="13.2"/>
  <cols>
    <col min="1" max="1" width="63" style="86" bestFit="1" customWidth="1"/>
    <col min="2" max="2" width="21.44140625" style="86" customWidth="1"/>
    <col min="3" max="3" width="19.109375" style="88" bestFit="1" customWidth="1"/>
    <col min="4" max="4" width="11" style="8" bestFit="1" customWidth="1"/>
    <col min="5" max="251" width="8.88671875" style="8" customWidth="1"/>
    <col min="252" max="252" width="1" style="8" customWidth="1"/>
    <col min="253" max="253" width="17.33203125" style="8" customWidth="1"/>
    <col min="254" max="254" width="67.33203125" style="8" customWidth="1"/>
    <col min="255" max="255" width="28.44140625" style="8" customWidth="1"/>
    <col min="256" max="507" width="8.88671875" style="8" customWidth="1"/>
    <col min="508" max="508" width="1" style="8" customWidth="1"/>
    <col min="509" max="509" width="17.33203125" style="8" customWidth="1"/>
    <col min="510" max="510" width="67.33203125" style="8" customWidth="1"/>
    <col min="511" max="511" width="28.44140625" style="8" customWidth="1"/>
    <col min="512" max="763" width="8.88671875" style="8" customWidth="1"/>
    <col min="764" max="764" width="1" style="8" customWidth="1"/>
    <col min="765" max="765" width="17.33203125" style="8" customWidth="1"/>
    <col min="766" max="766" width="67.33203125" style="8" customWidth="1"/>
    <col min="767" max="767" width="28.44140625" style="8" customWidth="1"/>
    <col min="768" max="1019" width="8.88671875" style="8" customWidth="1"/>
    <col min="1020" max="1020" width="1" style="8" customWidth="1"/>
    <col min="1021" max="1021" width="17.33203125" style="8" customWidth="1"/>
    <col min="1022" max="1022" width="67.33203125" style="8" customWidth="1"/>
    <col min="1023" max="1023" width="28.44140625" style="8" customWidth="1"/>
    <col min="1024" max="1275" width="8.88671875" style="8" customWidth="1"/>
    <col min="1276" max="1276" width="1" style="8" customWidth="1"/>
    <col min="1277" max="1277" width="17.33203125" style="8" customWidth="1"/>
    <col min="1278" max="1278" width="67.33203125" style="8" customWidth="1"/>
    <col min="1279" max="1279" width="28.44140625" style="8" customWidth="1"/>
    <col min="1280" max="1531" width="8.88671875" style="8" customWidth="1"/>
    <col min="1532" max="1532" width="1" style="8" customWidth="1"/>
    <col min="1533" max="1533" width="17.33203125" style="8" customWidth="1"/>
    <col min="1534" max="1534" width="67.33203125" style="8" customWidth="1"/>
    <col min="1535" max="1535" width="28.44140625" style="8" customWidth="1"/>
    <col min="1536" max="1787" width="8.88671875" style="8" customWidth="1"/>
    <col min="1788" max="1788" width="1" style="8" customWidth="1"/>
    <col min="1789" max="1789" width="17.33203125" style="8" customWidth="1"/>
    <col min="1790" max="1790" width="67.33203125" style="8" customWidth="1"/>
    <col min="1791" max="1791" width="28.44140625" style="8" customWidth="1"/>
    <col min="1792" max="2043" width="8.88671875" style="8" customWidth="1"/>
    <col min="2044" max="2044" width="1" style="8" customWidth="1"/>
    <col min="2045" max="2045" width="17.33203125" style="8" customWidth="1"/>
    <col min="2046" max="2046" width="67.33203125" style="8" customWidth="1"/>
    <col min="2047" max="2047" width="28.44140625" style="8" customWidth="1"/>
    <col min="2048" max="2299" width="8.88671875" style="8" customWidth="1"/>
    <col min="2300" max="2300" width="1" style="8" customWidth="1"/>
    <col min="2301" max="2301" width="17.33203125" style="8" customWidth="1"/>
    <col min="2302" max="2302" width="67.33203125" style="8" customWidth="1"/>
    <col min="2303" max="2303" width="28.44140625" style="8" customWidth="1"/>
    <col min="2304" max="2555" width="8.88671875" style="8" customWidth="1"/>
    <col min="2556" max="2556" width="1" style="8" customWidth="1"/>
    <col min="2557" max="2557" width="17.33203125" style="8" customWidth="1"/>
    <col min="2558" max="2558" width="67.33203125" style="8" customWidth="1"/>
    <col min="2559" max="2559" width="28.44140625" style="8" customWidth="1"/>
    <col min="2560" max="2811" width="8.88671875" style="8" customWidth="1"/>
    <col min="2812" max="2812" width="1" style="8" customWidth="1"/>
    <col min="2813" max="2813" width="17.33203125" style="8" customWidth="1"/>
    <col min="2814" max="2814" width="67.33203125" style="8" customWidth="1"/>
    <col min="2815" max="2815" width="28.44140625" style="8" customWidth="1"/>
    <col min="2816" max="3067" width="8.88671875" style="8" customWidth="1"/>
    <col min="3068" max="3068" width="1" style="8" customWidth="1"/>
    <col min="3069" max="3069" width="17.33203125" style="8" customWidth="1"/>
    <col min="3070" max="3070" width="67.33203125" style="8" customWidth="1"/>
    <col min="3071" max="3071" width="28.44140625" style="8" customWidth="1"/>
    <col min="3072" max="3323" width="8.88671875" style="8" customWidth="1"/>
    <col min="3324" max="3324" width="1" style="8" customWidth="1"/>
    <col min="3325" max="3325" width="17.33203125" style="8" customWidth="1"/>
    <col min="3326" max="3326" width="67.33203125" style="8" customWidth="1"/>
    <col min="3327" max="3327" width="28.44140625" style="8" customWidth="1"/>
    <col min="3328" max="3579" width="8.88671875" style="8" customWidth="1"/>
    <col min="3580" max="3580" width="1" style="8" customWidth="1"/>
    <col min="3581" max="3581" width="17.33203125" style="8" customWidth="1"/>
    <col min="3582" max="3582" width="67.33203125" style="8" customWidth="1"/>
    <col min="3583" max="3583" width="28.44140625" style="8" customWidth="1"/>
    <col min="3584" max="3835" width="8.88671875" style="8" customWidth="1"/>
    <col min="3836" max="3836" width="1" style="8" customWidth="1"/>
    <col min="3837" max="3837" width="17.33203125" style="8" customWidth="1"/>
    <col min="3838" max="3838" width="67.33203125" style="8" customWidth="1"/>
    <col min="3839" max="3839" width="28.44140625" style="8" customWidth="1"/>
    <col min="3840" max="4091" width="8.88671875" style="8" customWidth="1"/>
    <col min="4092" max="4092" width="1" style="8" customWidth="1"/>
    <col min="4093" max="4093" width="17.33203125" style="8" customWidth="1"/>
    <col min="4094" max="4094" width="67.33203125" style="8" customWidth="1"/>
    <col min="4095" max="4095" width="28.44140625" style="8" customWidth="1"/>
    <col min="4096" max="4347" width="8.88671875" style="8" customWidth="1"/>
    <col min="4348" max="4348" width="1" style="8" customWidth="1"/>
    <col min="4349" max="4349" width="17.33203125" style="8" customWidth="1"/>
    <col min="4350" max="4350" width="67.33203125" style="8" customWidth="1"/>
    <col min="4351" max="4351" width="28.44140625" style="8" customWidth="1"/>
    <col min="4352" max="4603" width="8.88671875" style="8" customWidth="1"/>
    <col min="4604" max="4604" width="1" style="8" customWidth="1"/>
    <col min="4605" max="4605" width="17.33203125" style="8" customWidth="1"/>
    <col min="4606" max="4606" width="67.33203125" style="8" customWidth="1"/>
    <col min="4607" max="4607" width="28.44140625" style="8" customWidth="1"/>
    <col min="4608" max="4859" width="8.88671875" style="8" customWidth="1"/>
    <col min="4860" max="4860" width="1" style="8" customWidth="1"/>
    <col min="4861" max="4861" width="17.33203125" style="8" customWidth="1"/>
    <col min="4862" max="4862" width="67.33203125" style="8" customWidth="1"/>
    <col min="4863" max="4863" width="28.44140625" style="8" customWidth="1"/>
    <col min="4864" max="5115" width="8.88671875" style="8" customWidth="1"/>
    <col min="5116" max="5116" width="1" style="8" customWidth="1"/>
    <col min="5117" max="5117" width="17.33203125" style="8" customWidth="1"/>
    <col min="5118" max="5118" width="67.33203125" style="8" customWidth="1"/>
    <col min="5119" max="5119" width="28.44140625" style="8" customWidth="1"/>
    <col min="5120" max="5371" width="8.88671875" style="8" customWidth="1"/>
    <col min="5372" max="5372" width="1" style="8" customWidth="1"/>
    <col min="5373" max="5373" width="17.33203125" style="8" customWidth="1"/>
    <col min="5374" max="5374" width="67.33203125" style="8" customWidth="1"/>
    <col min="5375" max="5375" width="28.44140625" style="8" customWidth="1"/>
    <col min="5376" max="5627" width="8.88671875" style="8" customWidth="1"/>
    <col min="5628" max="5628" width="1" style="8" customWidth="1"/>
    <col min="5629" max="5629" width="17.33203125" style="8" customWidth="1"/>
    <col min="5630" max="5630" width="67.33203125" style="8" customWidth="1"/>
    <col min="5631" max="5631" width="28.44140625" style="8" customWidth="1"/>
    <col min="5632" max="5883" width="8.88671875" style="8" customWidth="1"/>
    <col min="5884" max="5884" width="1" style="8" customWidth="1"/>
    <col min="5885" max="5885" width="17.33203125" style="8" customWidth="1"/>
    <col min="5886" max="5886" width="67.33203125" style="8" customWidth="1"/>
    <col min="5887" max="5887" width="28.44140625" style="8" customWidth="1"/>
    <col min="5888" max="6139" width="8.88671875" style="8" customWidth="1"/>
    <col min="6140" max="6140" width="1" style="8" customWidth="1"/>
    <col min="6141" max="6141" width="17.33203125" style="8" customWidth="1"/>
    <col min="6142" max="6142" width="67.33203125" style="8" customWidth="1"/>
    <col min="6143" max="6143" width="28.44140625" style="8" customWidth="1"/>
    <col min="6144" max="6395" width="8.88671875" style="8" customWidth="1"/>
    <col min="6396" max="6396" width="1" style="8" customWidth="1"/>
    <col min="6397" max="6397" width="17.33203125" style="8" customWidth="1"/>
    <col min="6398" max="6398" width="67.33203125" style="8" customWidth="1"/>
    <col min="6399" max="6399" width="28.44140625" style="8" customWidth="1"/>
    <col min="6400" max="6651" width="8.88671875" style="8" customWidth="1"/>
    <col min="6652" max="6652" width="1" style="8" customWidth="1"/>
    <col min="6653" max="6653" width="17.33203125" style="8" customWidth="1"/>
    <col min="6654" max="6654" width="67.33203125" style="8" customWidth="1"/>
    <col min="6655" max="6655" width="28.44140625" style="8" customWidth="1"/>
    <col min="6656" max="6907" width="8.88671875" style="8" customWidth="1"/>
    <col min="6908" max="6908" width="1" style="8" customWidth="1"/>
    <col min="6909" max="6909" width="17.33203125" style="8" customWidth="1"/>
    <col min="6910" max="6910" width="67.33203125" style="8" customWidth="1"/>
    <col min="6911" max="6911" width="28.44140625" style="8" customWidth="1"/>
    <col min="6912" max="7163" width="8.88671875" style="8" customWidth="1"/>
    <col min="7164" max="7164" width="1" style="8" customWidth="1"/>
    <col min="7165" max="7165" width="17.33203125" style="8" customWidth="1"/>
    <col min="7166" max="7166" width="67.33203125" style="8" customWidth="1"/>
    <col min="7167" max="7167" width="28.44140625" style="8" customWidth="1"/>
    <col min="7168" max="7419" width="8.88671875" style="8" customWidth="1"/>
    <col min="7420" max="7420" width="1" style="8" customWidth="1"/>
    <col min="7421" max="7421" width="17.33203125" style="8" customWidth="1"/>
    <col min="7422" max="7422" width="67.33203125" style="8" customWidth="1"/>
    <col min="7423" max="7423" width="28.44140625" style="8" customWidth="1"/>
    <col min="7424" max="7675" width="8.88671875" style="8" customWidth="1"/>
    <col min="7676" max="7676" width="1" style="8" customWidth="1"/>
    <col min="7677" max="7677" width="17.33203125" style="8" customWidth="1"/>
    <col min="7678" max="7678" width="67.33203125" style="8" customWidth="1"/>
    <col min="7679" max="7679" width="28.44140625" style="8" customWidth="1"/>
    <col min="7680" max="7931" width="8.88671875" style="8" customWidth="1"/>
    <col min="7932" max="7932" width="1" style="8" customWidth="1"/>
    <col min="7933" max="7933" width="17.33203125" style="8" customWidth="1"/>
    <col min="7934" max="7934" width="67.33203125" style="8" customWidth="1"/>
    <col min="7935" max="7935" width="28.44140625" style="8" customWidth="1"/>
    <col min="7936" max="8187" width="8.88671875" style="8" customWidth="1"/>
    <col min="8188" max="8188" width="1" style="8" customWidth="1"/>
    <col min="8189" max="8189" width="17.33203125" style="8" customWidth="1"/>
    <col min="8190" max="8190" width="67.33203125" style="8" customWidth="1"/>
    <col min="8191" max="8191" width="28.44140625" style="8" customWidth="1"/>
    <col min="8192" max="8443" width="8.88671875" style="8" customWidth="1"/>
    <col min="8444" max="8444" width="1" style="8" customWidth="1"/>
    <col min="8445" max="8445" width="17.33203125" style="8" customWidth="1"/>
    <col min="8446" max="8446" width="67.33203125" style="8" customWidth="1"/>
    <col min="8447" max="8447" width="28.44140625" style="8" customWidth="1"/>
    <col min="8448" max="8699" width="8.88671875" style="8" customWidth="1"/>
    <col min="8700" max="8700" width="1" style="8" customWidth="1"/>
    <col min="8701" max="8701" width="17.33203125" style="8" customWidth="1"/>
    <col min="8702" max="8702" width="67.33203125" style="8" customWidth="1"/>
    <col min="8703" max="8703" width="28.44140625" style="8" customWidth="1"/>
    <col min="8704" max="8955" width="8.88671875" style="8" customWidth="1"/>
    <col min="8956" max="8956" width="1" style="8" customWidth="1"/>
    <col min="8957" max="8957" width="17.33203125" style="8" customWidth="1"/>
    <col min="8958" max="8958" width="67.33203125" style="8" customWidth="1"/>
    <col min="8959" max="8959" width="28.44140625" style="8" customWidth="1"/>
    <col min="8960" max="9211" width="8.88671875" style="8" customWidth="1"/>
    <col min="9212" max="9212" width="1" style="8" customWidth="1"/>
    <col min="9213" max="9213" width="17.33203125" style="8" customWidth="1"/>
    <col min="9214" max="9214" width="67.33203125" style="8" customWidth="1"/>
    <col min="9215" max="9215" width="28.44140625" style="8" customWidth="1"/>
    <col min="9216" max="9467" width="8.88671875" style="8" customWidth="1"/>
    <col min="9468" max="9468" width="1" style="8" customWidth="1"/>
    <col min="9469" max="9469" width="17.33203125" style="8" customWidth="1"/>
    <col min="9470" max="9470" width="67.33203125" style="8" customWidth="1"/>
    <col min="9471" max="9471" width="28.44140625" style="8" customWidth="1"/>
    <col min="9472" max="9723" width="8.88671875" style="8" customWidth="1"/>
    <col min="9724" max="9724" width="1" style="8" customWidth="1"/>
    <col min="9725" max="9725" width="17.33203125" style="8" customWidth="1"/>
    <col min="9726" max="9726" width="67.33203125" style="8" customWidth="1"/>
    <col min="9727" max="9727" width="28.44140625" style="8" customWidth="1"/>
    <col min="9728" max="9979" width="8.88671875" style="8" customWidth="1"/>
    <col min="9980" max="9980" width="1" style="8" customWidth="1"/>
    <col min="9981" max="9981" width="17.33203125" style="8" customWidth="1"/>
    <col min="9982" max="9982" width="67.33203125" style="8" customWidth="1"/>
    <col min="9983" max="9983" width="28.44140625" style="8" customWidth="1"/>
    <col min="9984" max="10235" width="8.88671875" style="8" customWidth="1"/>
    <col min="10236" max="10236" width="1" style="8" customWidth="1"/>
    <col min="10237" max="10237" width="17.33203125" style="8" customWidth="1"/>
    <col min="10238" max="10238" width="67.33203125" style="8" customWidth="1"/>
    <col min="10239" max="10239" width="28.44140625" style="8" customWidth="1"/>
    <col min="10240" max="10491" width="8.88671875" style="8" customWidth="1"/>
    <col min="10492" max="10492" width="1" style="8" customWidth="1"/>
    <col min="10493" max="10493" width="17.33203125" style="8" customWidth="1"/>
    <col min="10494" max="10494" width="67.33203125" style="8" customWidth="1"/>
    <col min="10495" max="10495" width="28.44140625" style="8" customWidth="1"/>
    <col min="10496" max="10747" width="8.88671875" style="8" customWidth="1"/>
    <col min="10748" max="10748" width="1" style="8" customWidth="1"/>
    <col min="10749" max="10749" width="17.33203125" style="8" customWidth="1"/>
    <col min="10750" max="10750" width="67.33203125" style="8" customWidth="1"/>
    <col min="10751" max="10751" width="28.44140625" style="8" customWidth="1"/>
    <col min="10752" max="11003" width="8.88671875" style="8" customWidth="1"/>
    <col min="11004" max="11004" width="1" style="8" customWidth="1"/>
    <col min="11005" max="11005" width="17.33203125" style="8" customWidth="1"/>
    <col min="11006" max="11006" width="67.33203125" style="8" customWidth="1"/>
    <col min="11007" max="11007" width="28.44140625" style="8" customWidth="1"/>
    <col min="11008" max="11259" width="8.88671875" style="8" customWidth="1"/>
    <col min="11260" max="11260" width="1" style="8" customWidth="1"/>
    <col min="11261" max="11261" width="17.33203125" style="8" customWidth="1"/>
    <col min="11262" max="11262" width="67.33203125" style="8" customWidth="1"/>
    <col min="11263" max="11263" width="28.44140625" style="8" customWidth="1"/>
    <col min="11264" max="11515" width="8.88671875" style="8" customWidth="1"/>
    <col min="11516" max="11516" width="1" style="8" customWidth="1"/>
    <col min="11517" max="11517" width="17.33203125" style="8" customWidth="1"/>
    <col min="11518" max="11518" width="67.33203125" style="8" customWidth="1"/>
    <col min="11519" max="11519" width="28.44140625" style="8" customWidth="1"/>
    <col min="11520" max="11771" width="8.88671875" style="8" customWidth="1"/>
    <col min="11772" max="11772" width="1" style="8" customWidth="1"/>
    <col min="11773" max="11773" width="17.33203125" style="8" customWidth="1"/>
    <col min="11774" max="11774" width="67.33203125" style="8" customWidth="1"/>
    <col min="11775" max="11775" width="28.44140625" style="8" customWidth="1"/>
    <col min="11776" max="12027" width="8.88671875" style="8" customWidth="1"/>
    <col min="12028" max="12028" width="1" style="8" customWidth="1"/>
    <col min="12029" max="12029" width="17.33203125" style="8" customWidth="1"/>
    <col min="12030" max="12030" width="67.33203125" style="8" customWidth="1"/>
    <col min="12031" max="12031" width="28.44140625" style="8" customWidth="1"/>
    <col min="12032" max="12283" width="8.88671875" style="8" customWidth="1"/>
    <col min="12284" max="12284" width="1" style="8" customWidth="1"/>
    <col min="12285" max="12285" width="17.33203125" style="8" customWidth="1"/>
    <col min="12286" max="12286" width="67.33203125" style="8" customWidth="1"/>
    <col min="12287" max="12287" width="28.44140625" style="8" customWidth="1"/>
    <col min="12288" max="12539" width="8.88671875" style="8" customWidth="1"/>
    <col min="12540" max="12540" width="1" style="8" customWidth="1"/>
    <col min="12541" max="12541" width="17.33203125" style="8" customWidth="1"/>
    <col min="12542" max="12542" width="67.33203125" style="8" customWidth="1"/>
    <col min="12543" max="12543" width="28.44140625" style="8" customWidth="1"/>
    <col min="12544" max="12795" width="8.88671875" style="8" customWidth="1"/>
    <col min="12796" max="12796" width="1" style="8" customWidth="1"/>
    <col min="12797" max="12797" width="17.33203125" style="8" customWidth="1"/>
    <col min="12798" max="12798" width="67.33203125" style="8" customWidth="1"/>
    <col min="12799" max="12799" width="28.44140625" style="8" customWidth="1"/>
    <col min="12800" max="13051" width="8.88671875" style="8" customWidth="1"/>
    <col min="13052" max="13052" width="1" style="8" customWidth="1"/>
    <col min="13053" max="13053" width="17.33203125" style="8" customWidth="1"/>
    <col min="13054" max="13054" width="67.33203125" style="8" customWidth="1"/>
    <col min="13055" max="13055" width="28.44140625" style="8" customWidth="1"/>
    <col min="13056" max="13307" width="8.88671875" style="8" customWidth="1"/>
    <col min="13308" max="13308" width="1" style="8" customWidth="1"/>
    <col min="13309" max="13309" width="17.33203125" style="8" customWidth="1"/>
    <col min="13310" max="13310" width="67.33203125" style="8" customWidth="1"/>
    <col min="13311" max="13311" width="28.44140625" style="8" customWidth="1"/>
    <col min="13312" max="13563" width="8.88671875" style="8" customWidth="1"/>
    <col min="13564" max="13564" width="1" style="8" customWidth="1"/>
    <col min="13565" max="13565" width="17.33203125" style="8" customWidth="1"/>
    <col min="13566" max="13566" width="67.33203125" style="8" customWidth="1"/>
    <col min="13567" max="13567" width="28.44140625" style="8" customWidth="1"/>
    <col min="13568" max="13819" width="8.88671875" style="8" customWidth="1"/>
    <col min="13820" max="13820" width="1" style="8" customWidth="1"/>
    <col min="13821" max="13821" width="17.33203125" style="8" customWidth="1"/>
    <col min="13822" max="13822" width="67.33203125" style="8" customWidth="1"/>
    <col min="13823" max="13823" width="28.44140625" style="8" customWidth="1"/>
    <col min="13824" max="14075" width="8.88671875" style="8" customWidth="1"/>
    <col min="14076" max="14076" width="1" style="8" customWidth="1"/>
    <col min="14077" max="14077" width="17.33203125" style="8" customWidth="1"/>
    <col min="14078" max="14078" width="67.33203125" style="8" customWidth="1"/>
    <col min="14079" max="14079" width="28.44140625" style="8" customWidth="1"/>
    <col min="14080" max="14331" width="8.88671875" style="8" customWidth="1"/>
    <col min="14332" max="14332" width="1" style="8" customWidth="1"/>
    <col min="14333" max="14333" width="17.33203125" style="8" customWidth="1"/>
    <col min="14334" max="14334" width="67.33203125" style="8" customWidth="1"/>
    <col min="14335" max="14335" width="28.44140625" style="8" customWidth="1"/>
    <col min="14336" max="14587" width="8.88671875" style="8" customWidth="1"/>
    <col min="14588" max="14588" width="1" style="8" customWidth="1"/>
    <col min="14589" max="14589" width="17.33203125" style="8" customWidth="1"/>
    <col min="14590" max="14590" width="67.33203125" style="8" customWidth="1"/>
    <col min="14591" max="14591" width="28.44140625" style="8" customWidth="1"/>
    <col min="14592" max="14843" width="8.88671875" style="8" customWidth="1"/>
    <col min="14844" max="14844" width="1" style="8" customWidth="1"/>
    <col min="14845" max="14845" width="17.33203125" style="8" customWidth="1"/>
    <col min="14846" max="14846" width="67.33203125" style="8" customWidth="1"/>
    <col min="14847" max="14847" width="28.44140625" style="8" customWidth="1"/>
    <col min="14848" max="15099" width="8.88671875" style="8" customWidth="1"/>
    <col min="15100" max="15100" width="1" style="8" customWidth="1"/>
    <col min="15101" max="15101" width="17.33203125" style="8" customWidth="1"/>
    <col min="15102" max="15102" width="67.33203125" style="8" customWidth="1"/>
    <col min="15103" max="15103" width="28.44140625" style="8" customWidth="1"/>
    <col min="15104" max="15355" width="8.88671875" style="8" customWidth="1"/>
    <col min="15356" max="15356" width="1" style="8" customWidth="1"/>
    <col min="15357" max="15357" width="17.33203125" style="8" customWidth="1"/>
    <col min="15358" max="15358" width="67.33203125" style="8" customWidth="1"/>
    <col min="15359" max="15359" width="28.44140625" style="8" customWidth="1"/>
    <col min="15360" max="15611" width="8.88671875" style="8" customWidth="1"/>
    <col min="15612" max="15612" width="1" style="8" customWidth="1"/>
    <col min="15613" max="15613" width="17.33203125" style="8" customWidth="1"/>
    <col min="15614" max="15614" width="67.33203125" style="8" customWidth="1"/>
    <col min="15615" max="15615" width="28.44140625" style="8" customWidth="1"/>
    <col min="15616" max="15867" width="8.88671875" style="8" customWidth="1"/>
    <col min="15868" max="15868" width="1" style="8" customWidth="1"/>
    <col min="15869" max="15869" width="17.33203125" style="8" customWidth="1"/>
    <col min="15870" max="15870" width="67.33203125" style="8" customWidth="1"/>
    <col min="15871" max="15871" width="28.44140625" style="8" customWidth="1"/>
    <col min="15872" max="16123" width="8.88671875" style="8" customWidth="1"/>
    <col min="16124" max="16124" width="1" style="8" customWidth="1"/>
    <col min="16125" max="16125" width="17.33203125" style="8" customWidth="1"/>
    <col min="16126" max="16126" width="67.33203125" style="8" customWidth="1"/>
    <col min="16127" max="16127" width="28.44140625" style="8" customWidth="1"/>
    <col min="16128" max="16384" width="8.88671875" style="8" customWidth="1"/>
  </cols>
  <sheetData>
    <row r="1" spans="1:4" ht="19.5" customHeight="1">
      <c r="A1" s="83" t="s">
        <v>960</v>
      </c>
      <c r="B1" s="83"/>
      <c r="C1" s="83"/>
    </row>
    <row r="2" spans="1:4" ht="20.7" customHeight="1">
      <c r="A2" s="85" t="s">
        <v>961</v>
      </c>
      <c r="B2" s="85" t="s">
        <v>966</v>
      </c>
      <c r="C2" s="85"/>
    </row>
    <row r="3" spans="1:4" ht="15" customHeight="1">
      <c r="A3" s="85" t="s">
        <v>93</v>
      </c>
      <c r="B3" s="85" t="s">
        <v>965</v>
      </c>
      <c r="C3" s="85"/>
    </row>
    <row r="4" spans="1:4" ht="15.75" customHeight="1">
      <c r="A4" s="10" t="s">
        <v>94</v>
      </c>
      <c r="B4" s="10" t="s">
        <v>94</v>
      </c>
      <c r="C4" s="10" t="s">
        <v>964</v>
      </c>
    </row>
    <row r="5" spans="1:4" ht="16.5" customHeight="1">
      <c r="A5" s="10" t="s">
        <v>11</v>
      </c>
      <c r="B5" s="10" t="s">
        <v>95</v>
      </c>
      <c r="C5" s="81">
        <v>44561</v>
      </c>
      <c r="D5" s="9"/>
    </row>
    <row r="6" spans="1:4" ht="16.5" customHeight="1">
      <c r="A6" s="93"/>
      <c r="B6" s="91" t="s">
        <v>22</v>
      </c>
      <c r="C6" s="94">
        <v>-4.1909515857696533E-9</v>
      </c>
      <c r="D6" s="9"/>
    </row>
    <row r="7" spans="1:4" ht="16.5" customHeight="1">
      <c r="A7" s="95" t="s">
        <v>96</v>
      </c>
      <c r="B7" s="96" t="s">
        <v>97</v>
      </c>
      <c r="C7" s="97">
        <v>30061527.049999997</v>
      </c>
      <c r="D7" s="9"/>
    </row>
    <row r="8" spans="1:4" ht="16.5" customHeight="1">
      <c r="A8" s="95" t="s">
        <v>98</v>
      </c>
      <c r="B8" s="96" t="s">
        <v>99</v>
      </c>
      <c r="C8" s="97">
        <v>1974735.54</v>
      </c>
      <c r="D8" s="9"/>
    </row>
    <row r="9" spans="1:4" ht="16.5" customHeight="1">
      <c r="A9" s="100" t="s">
        <v>166</v>
      </c>
      <c r="B9" s="101" t="s">
        <v>100</v>
      </c>
      <c r="C9" s="102">
        <v>1974735.54</v>
      </c>
      <c r="D9" s="9"/>
    </row>
    <row r="10" spans="1:4" ht="16.5" customHeight="1">
      <c r="A10" s="100" t="s">
        <v>167</v>
      </c>
      <c r="B10" s="101" t="s">
        <v>101</v>
      </c>
      <c r="C10" s="102">
        <v>1974735.54</v>
      </c>
      <c r="D10" s="9"/>
    </row>
    <row r="11" spans="1:4" ht="16.5" customHeight="1">
      <c r="A11" s="100" t="s">
        <v>168</v>
      </c>
      <c r="B11" s="101" t="s">
        <v>169</v>
      </c>
      <c r="C11" s="102">
        <v>1974735.54</v>
      </c>
      <c r="D11" s="9"/>
    </row>
    <row r="12" spans="1:4" ht="16.5" customHeight="1">
      <c r="A12" s="95" t="s">
        <v>102</v>
      </c>
      <c r="B12" s="96" t="s">
        <v>103</v>
      </c>
      <c r="C12" s="97">
        <v>28085690.57</v>
      </c>
      <c r="D12" s="9"/>
    </row>
    <row r="13" spans="1:4" ht="16.5" customHeight="1">
      <c r="A13" s="100" t="s">
        <v>170</v>
      </c>
      <c r="B13" s="101" t="s">
        <v>104</v>
      </c>
      <c r="C13" s="102">
        <v>28085690.57</v>
      </c>
      <c r="D13" s="9"/>
    </row>
    <row r="14" spans="1:4" ht="16.5" customHeight="1">
      <c r="A14" s="100" t="s">
        <v>390</v>
      </c>
      <c r="B14" s="101" t="s">
        <v>393</v>
      </c>
      <c r="C14" s="102">
        <v>1523648.51</v>
      </c>
      <c r="D14" s="9"/>
    </row>
    <row r="15" spans="1:4" ht="16.5" customHeight="1">
      <c r="A15" s="100" t="s">
        <v>413</v>
      </c>
      <c r="B15" s="101" t="s">
        <v>414</v>
      </c>
      <c r="C15" s="102">
        <v>1029024.67</v>
      </c>
      <c r="D15" s="9"/>
    </row>
    <row r="16" spans="1:4" ht="16.5" customHeight="1">
      <c r="A16" s="100" t="s">
        <v>415</v>
      </c>
      <c r="B16" s="101" t="s">
        <v>416</v>
      </c>
      <c r="C16" s="102">
        <v>273433.5</v>
      </c>
      <c r="D16" s="9"/>
    </row>
    <row r="17" spans="1:4" ht="16.5" customHeight="1">
      <c r="A17" s="100" t="s">
        <v>967</v>
      </c>
      <c r="B17" s="101" t="s">
        <v>968</v>
      </c>
      <c r="C17" s="102">
        <v>221190.34</v>
      </c>
      <c r="D17" s="9"/>
    </row>
    <row r="18" spans="1:4" ht="16.5" customHeight="1">
      <c r="A18" s="100" t="s">
        <v>171</v>
      </c>
      <c r="B18" s="101" t="s">
        <v>172</v>
      </c>
      <c r="C18" s="102">
        <v>827105.88</v>
      </c>
      <c r="D18" s="9"/>
    </row>
    <row r="19" spans="1:4" ht="16.5" customHeight="1">
      <c r="A19" s="100" t="s">
        <v>173</v>
      </c>
      <c r="B19" s="101" t="s">
        <v>174</v>
      </c>
      <c r="C19" s="102">
        <v>28039.11</v>
      </c>
      <c r="D19" s="9"/>
    </row>
    <row r="20" spans="1:4" ht="16.5" customHeight="1">
      <c r="A20" s="100" t="s">
        <v>175</v>
      </c>
      <c r="B20" s="101" t="s">
        <v>176</v>
      </c>
      <c r="C20" s="102">
        <v>24935.34</v>
      </c>
      <c r="D20" s="9"/>
    </row>
    <row r="21" spans="1:4" ht="16.5" customHeight="1">
      <c r="A21" s="100" t="s">
        <v>232</v>
      </c>
      <c r="B21" s="101" t="s">
        <v>233</v>
      </c>
      <c r="C21" s="102">
        <v>54028.97</v>
      </c>
      <c r="D21" s="9"/>
    </row>
    <row r="22" spans="1:4" ht="16.5" customHeight="1">
      <c r="A22" s="100" t="s">
        <v>234</v>
      </c>
      <c r="B22" s="101" t="s">
        <v>235</v>
      </c>
      <c r="C22" s="102">
        <v>42839.14</v>
      </c>
      <c r="D22" s="9"/>
    </row>
    <row r="23" spans="1:4" ht="16.5" customHeight="1">
      <c r="A23" s="100" t="s">
        <v>236</v>
      </c>
      <c r="B23" s="101" t="s">
        <v>237</v>
      </c>
      <c r="C23" s="102">
        <v>104256.95000000001</v>
      </c>
      <c r="D23" s="9"/>
    </row>
    <row r="24" spans="1:4" ht="16.5" customHeight="1">
      <c r="A24" s="100" t="s">
        <v>238</v>
      </c>
      <c r="B24" s="101" t="s">
        <v>239</v>
      </c>
      <c r="C24" s="102">
        <v>73594.880000000005</v>
      </c>
      <c r="D24" s="9"/>
    </row>
    <row r="25" spans="1:4" ht="16.5" customHeight="1">
      <c r="A25" s="100" t="s">
        <v>240</v>
      </c>
      <c r="B25" s="101" t="s">
        <v>241</v>
      </c>
      <c r="C25" s="102">
        <v>146364.21</v>
      </c>
      <c r="D25" s="9"/>
    </row>
    <row r="26" spans="1:4" ht="16.5" customHeight="1">
      <c r="A26" s="100" t="s">
        <v>417</v>
      </c>
      <c r="B26" s="101" t="s">
        <v>418</v>
      </c>
      <c r="C26" s="102">
        <v>210010.75</v>
      </c>
      <c r="D26" s="9"/>
    </row>
    <row r="27" spans="1:4" ht="16.5" customHeight="1">
      <c r="A27" s="100" t="s">
        <v>419</v>
      </c>
      <c r="B27" s="101" t="s">
        <v>420</v>
      </c>
      <c r="C27" s="102">
        <v>143036.53</v>
      </c>
      <c r="D27" s="9"/>
    </row>
    <row r="28" spans="1:4" ht="16.5" customHeight="1">
      <c r="A28" s="100" t="s">
        <v>242</v>
      </c>
      <c r="B28" s="101" t="s">
        <v>243</v>
      </c>
      <c r="C28" s="102">
        <v>102190.62</v>
      </c>
      <c r="D28" s="9"/>
    </row>
    <row r="29" spans="1:4" ht="16.5" customHeight="1">
      <c r="A29" s="100" t="s">
        <v>244</v>
      </c>
      <c r="B29" s="101" t="s">
        <v>245</v>
      </c>
      <c r="C29" s="102">
        <v>102190.62</v>
      </c>
      <c r="D29" s="9"/>
    </row>
    <row r="30" spans="1:4" ht="16.5" customHeight="1">
      <c r="A30" s="100" t="s">
        <v>105</v>
      </c>
      <c r="B30" s="101" t="s">
        <v>106</v>
      </c>
      <c r="C30" s="102">
        <v>24892832.23</v>
      </c>
      <c r="D30" s="9"/>
    </row>
    <row r="31" spans="1:4" ht="16.5" customHeight="1">
      <c r="A31" s="100" t="s">
        <v>421</v>
      </c>
      <c r="B31" s="101" t="s">
        <v>107</v>
      </c>
      <c r="C31" s="102">
        <v>0</v>
      </c>
      <c r="D31" s="9"/>
    </row>
    <row r="32" spans="1:4" ht="16.5" customHeight="1">
      <c r="A32" s="100" t="s">
        <v>422</v>
      </c>
      <c r="B32" s="101" t="s">
        <v>177</v>
      </c>
      <c r="C32" s="102">
        <v>0</v>
      </c>
      <c r="D32" s="9"/>
    </row>
    <row r="33" spans="1:4" ht="16.5" customHeight="1">
      <c r="A33" s="100" t="s">
        <v>423</v>
      </c>
      <c r="B33" s="101" t="s">
        <v>108</v>
      </c>
      <c r="C33" s="102">
        <v>0</v>
      </c>
      <c r="D33" s="9"/>
    </row>
    <row r="34" spans="1:4" ht="16.5" customHeight="1">
      <c r="A34" s="100" t="s">
        <v>424</v>
      </c>
      <c r="B34" s="101" t="s">
        <v>109</v>
      </c>
      <c r="C34" s="102">
        <v>50341.799999999996</v>
      </c>
      <c r="D34" s="9"/>
    </row>
    <row r="35" spans="1:4" ht="16.5" customHeight="1">
      <c r="A35" s="100" t="s">
        <v>425</v>
      </c>
      <c r="B35" s="101" t="s">
        <v>110</v>
      </c>
      <c r="C35" s="102">
        <v>50389.87</v>
      </c>
      <c r="D35" s="9"/>
    </row>
    <row r="36" spans="1:4" ht="16.5" customHeight="1">
      <c r="A36" s="100" t="s">
        <v>426</v>
      </c>
      <c r="B36" s="101" t="s">
        <v>111</v>
      </c>
      <c r="C36" s="102">
        <v>0</v>
      </c>
      <c r="D36" s="9"/>
    </row>
    <row r="37" spans="1:4" ht="16.5" customHeight="1">
      <c r="A37" s="100" t="s">
        <v>427</v>
      </c>
      <c r="B37" s="101" t="s">
        <v>246</v>
      </c>
      <c r="C37" s="102">
        <v>0</v>
      </c>
      <c r="D37" s="9"/>
    </row>
    <row r="38" spans="1:4" ht="16.5" customHeight="1">
      <c r="A38" s="100" t="s">
        <v>428</v>
      </c>
      <c r="B38" s="101" t="s">
        <v>247</v>
      </c>
      <c r="C38" s="102">
        <v>0</v>
      </c>
      <c r="D38" s="9"/>
    </row>
    <row r="39" spans="1:4" ht="16.5" customHeight="1">
      <c r="A39" s="100" t="s">
        <v>429</v>
      </c>
      <c r="B39" s="101" t="s">
        <v>248</v>
      </c>
      <c r="C39" s="102">
        <v>0</v>
      </c>
      <c r="D39" s="9"/>
    </row>
    <row r="40" spans="1:4" ht="16.5" customHeight="1">
      <c r="A40" s="100" t="s">
        <v>430</v>
      </c>
      <c r="B40" s="101" t="s">
        <v>249</v>
      </c>
      <c r="C40" s="102">
        <v>0</v>
      </c>
      <c r="D40" s="9"/>
    </row>
    <row r="41" spans="1:4" ht="16.5" customHeight="1">
      <c r="A41" s="100" t="s">
        <v>431</v>
      </c>
      <c r="B41" s="101" t="s">
        <v>250</v>
      </c>
      <c r="C41" s="102">
        <v>0</v>
      </c>
      <c r="D41" s="9"/>
    </row>
    <row r="42" spans="1:4" ht="16.5" customHeight="1">
      <c r="A42" s="100" t="s">
        <v>432</v>
      </c>
      <c r="B42" s="101" t="s">
        <v>251</v>
      </c>
      <c r="C42" s="102">
        <v>50341.799999999996</v>
      </c>
      <c r="D42" s="9"/>
    </row>
    <row r="43" spans="1:4" ht="16.5" customHeight="1">
      <c r="A43" s="100" t="s">
        <v>433</v>
      </c>
      <c r="B43" s="101" t="s">
        <v>252</v>
      </c>
      <c r="C43" s="102">
        <v>50341.799999999996</v>
      </c>
      <c r="D43" s="9"/>
    </row>
    <row r="44" spans="1:4" ht="16.5" customHeight="1">
      <c r="A44" s="100" t="s">
        <v>434</v>
      </c>
      <c r="B44" s="101" t="s">
        <v>253</v>
      </c>
      <c r="C44" s="102">
        <v>50341.8</v>
      </c>
      <c r="D44" s="9"/>
    </row>
    <row r="45" spans="1:4" ht="16.5" customHeight="1">
      <c r="A45" s="100" t="s">
        <v>435</v>
      </c>
      <c r="B45" s="101" t="s">
        <v>254</v>
      </c>
      <c r="C45" s="102">
        <v>50341.8</v>
      </c>
      <c r="D45" s="9"/>
    </row>
    <row r="46" spans="1:4" ht="16.5" customHeight="1">
      <c r="A46" s="100" t="s">
        <v>436</v>
      </c>
      <c r="B46" s="101" t="s">
        <v>255</v>
      </c>
      <c r="C46" s="102">
        <v>50341.8</v>
      </c>
      <c r="D46" s="9"/>
    </row>
    <row r="47" spans="1:4" ht="16.5" customHeight="1">
      <c r="A47" s="100" t="s">
        <v>437</v>
      </c>
      <c r="B47" s="101" t="s">
        <v>256</v>
      </c>
      <c r="C47" s="102">
        <v>50341.8</v>
      </c>
      <c r="D47" s="9"/>
    </row>
    <row r="48" spans="1:4" ht="16.5" customHeight="1">
      <c r="A48" s="100" t="s">
        <v>438</v>
      </c>
      <c r="B48" s="101" t="s">
        <v>257</v>
      </c>
      <c r="C48" s="102">
        <v>50389.869999999995</v>
      </c>
      <c r="D48" s="9"/>
    </row>
    <row r="49" spans="1:4" ht="16.5" customHeight="1">
      <c r="A49" s="100" t="s">
        <v>439</v>
      </c>
      <c r="B49" s="101" t="s">
        <v>258</v>
      </c>
      <c r="C49" s="102">
        <v>50389.869999999995</v>
      </c>
      <c r="D49" s="9"/>
    </row>
    <row r="50" spans="1:4" ht="16.5" customHeight="1">
      <c r="A50" s="100" t="s">
        <v>440</v>
      </c>
      <c r="B50" s="101" t="s">
        <v>259</v>
      </c>
      <c r="C50" s="102">
        <v>50442.71</v>
      </c>
      <c r="D50" s="9"/>
    </row>
    <row r="51" spans="1:4" ht="16.5" customHeight="1">
      <c r="A51" s="100" t="s">
        <v>441</v>
      </c>
      <c r="B51" s="101" t="s">
        <v>260</v>
      </c>
      <c r="C51" s="102">
        <v>50442.71</v>
      </c>
      <c r="D51" s="9"/>
    </row>
    <row r="52" spans="1:4" ht="16.5" customHeight="1">
      <c r="A52" s="100" t="s">
        <v>442</v>
      </c>
      <c r="B52" s="101" t="s">
        <v>261</v>
      </c>
      <c r="C52" s="102">
        <v>50442.71</v>
      </c>
      <c r="D52" s="9"/>
    </row>
    <row r="53" spans="1:4" ht="16.5" customHeight="1">
      <c r="A53" s="100" t="s">
        <v>443</v>
      </c>
      <c r="B53" s="101" t="s">
        <v>262</v>
      </c>
      <c r="C53" s="102">
        <v>50442.71</v>
      </c>
      <c r="D53" s="9"/>
    </row>
    <row r="54" spans="1:4" ht="16.5" customHeight="1">
      <c r="A54" s="100" t="s">
        <v>444</v>
      </c>
      <c r="B54" s="101" t="s">
        <v>263</v>
      </c>
      <c r="C54" s="102">
        <v>100885.42</v>
      </c>
      <c r="D54" s="9"/>
    </row>
    <row r="55" spans="1:4" ht="16.5" customHeight="1">
      <c r="A55" s="100" t="s">
        <v>445</v>
      </c>
      <c r="B55" s="101" t="s">
        <v>264</v>
      </c>
      <c r="C55" s="102">
        <v>100885.42</v>
      </c>
      <c r="D55" s="9"/>
    </row>
    <row r="56" spans="1:4" ht="16.5" customHeight="1">
      <c r="A56" s="100" t="s">
        <v>446</v>
      </c>
      <c r="B56" s="101" t="s">
        <v>265</v>
      </c>
      <c r="C56" s="102">
        <v>50426.81</v>
      </c>
      <c r="D56" s="9"/>
    </row>
    <row r="57" spans="1:4" ht="16.5" customHeight="1">
      <c r="A57" s="100" t="s">
        <v>447</v>
      </c>
      <c r="B57" s="101" t="s">
        <v>266</v>
      </c>
      <c r="C57" s="102">
        <v>50426.81</v>
      </c>
      <c r="D57" s="9"/>
    </row>
    <row r="58" spans="1:4" ht="16.5" customHeight="1">
      <c r="A58" s="100" t="s">
        <v>448</v>
      </c>
      <c r="B58" s="101" t="s">
        <v>267</v>
      </c>
      <c r="C58" s="102">
        <v>50426.81</v>
      </c>
      <c r="D58" s="9"/>
    </row>
    <row r="59" spans="1:4" ht="16.5" customHeight="1">
      <c r="A59" s="100" t="s">
        <v>449</v>
      </c>
      <c r="B59" s="101" t="s">
        <v>268</v>
      </c>
      <c r="C59" s="102">
        <v>50354.36</v>
      </c>
      <c r="D59" s="9"/>
    </row>
    <row r="60" spans="1:4" ht="16.5" customHeight="1">
      <c r="A60" s="100" t="s">
        <v>450</v>
      </c>
      <c r="B60" s="101" t="s">
        <v>269</v>
      </c>
      <c r="C60" s="102">
        <v>50354.36</v>
      </c>
      <c r="D60" s="9"/>
    </row>
    <row r="61" spans="1:4" ht="16.5" customHeight="1">
      <c r="A61" s="100" t="s">
        <v>451</v>
      </c>
      <c r="B61" s="101" t="s">
        <v>270</v>
      </c>
      <c r="C61" s="102">
        <v>50354.36</v>
      </c>
      <c r="D61" s="9"/>
    </row>
    <row r="62" spans="1:4" ht="16.5" customHeight="1">
      <c r="A62" s="100" t="s">
        <v>452</v>
      </c>
      <c r="B62" s="101" t="s">
        <v>271</v>
      </c>
      <c r="C62" s="102">
        <v>0</v>
      </c>
      <c r="D62" s="9"/>
    </row>
    <row r="63" spans="1:4" ht="16.5" customHeight="1">
      <c r="A63" s="100" t="s">
        <v>453</v>
      </c>
      <c r="B63" s="101" t="s">
        <v>272</v>
      </c>
      <c r="C63" s="102">
        <v>0</v>
      </c>
      <c r="D63" s="9"/>
    </row>
    <row r="64" spans="1:4" ht="16.5" customHeight="1">
      <c r="A64" s="100" t="s">
        <v>454</v>
      </c>
      <c r="B64" s="101" t="s">
        <v>273</v>
      </c>
      <c r="C64" s="102">
        <v>0</v>
      </c>
      <c r="D64" s="9"/>
    </row>
    <row r="65" spans="1:4" ht="16.5" customHeight="1">
      <c r="A65" s="100" t="s">
        <v>455</v>
      </c>
      <c r="B65" s="101" t="s">
        <v>274</v>
      </c>
      <c r="C65" s="102">
        <v>0</v>
      </c>
      <c r="D65" s="9"/>
    </row>
    <row r="66" spans="1:4" ht="16.5" customHeight="1">
      <c r="A66" s="100" t="s">
        <v>456</v>
      </c>
      <c r="B66" s="101" t="s">
        <v>275</v>
      </c>
      <c r="C66" s="102">
        <v>0</v>
      </c>
      <c r="D66" s="9"/>
    </row>
    <row r="67" spans="1:4" ht="16.5" customHeight="1">
      <c r="A67" s="100" t="s">
        <v>457</v>
      </c>
      <c r="B67" s="101" t="s">
        <v>276</v>
      </c>
      <c r="C67" s="102">
        <v>0</v>
      </c>
      <c r="D67" s="9"/>
    </row>
    <row r="68" spans="1:4" ht="16.5" customHeight="1">
      <c r="A68" s="100" t="s">
        <v>458</v>
      </c>
      <c r="B68" s="101" t="s">
        <v>277</v>
      </c>
      <c r="C68" s="102">
        <v>0</v>
      </c>
      <c r="D68" s="9"/>
    </row>
    <row r="69" spans="1:4" ht="16.5" customHeight="1">
      <c r="A69" s="100" t="s">
        <v>459</v>
      </c>
      <c r="B69" s="101" t="s">
        <v>278</v>
      </c>
      <c r="C69" s="102">
        <v>0</v>
      </c>
      <c r="D69" s="9"/>
    </row>
    <row r="70" spans="1:4" ht="16.5" customHeight="1">
      <c r="A70" s="100" t="s">
        <v>460</v>
      </c>
      <c r="B70" s="101" t="s">
        <v>279</v>
      </c>
      <c r="C70" s="102">
        <v>0</v>
      </c>
      <c r="D70" s="9"/>
    </row>
    <row r="71" spans="1:4" ht="16.5" customHeight="1">
      <c r="A71" s="100" t="s">
        <v>461</v>
      </c>
      <c r="B71" s="101" t="s">
        <v>280</v>
      </c>
      <c r="C71" s="102">
        <v>0</v>
      </c>
      <c r="D71" s="9"/>
    </row>
    <row r="72" spans="1:4" ht="16.5" customHeight="1">
      <c r="A72" s="100" t="s">
        <v>462</v>
      </c>
      <c r="B72" s="101" t="s">
        <v>281</v>
      </c>
      <c r="C72" s="102">
        <v>0</v>
      </c>
      <c r="D72" s="9"/>
    </row>
    <row r="73" spans="1:4" ht="16.5" customHeight="1">
      <c r="A73" s="100" t="s">
        <v>463</v>
      </c>
      <c r="B73" s="101" t="s">
        <v>282</v>
      </c>
      <c r="C73" s="102">
        <v>0</v>
      </c>
      <c r="D73" s="9"/>
    </row>
    <row r="74" spans="1:4" ht="16.5" customHeight="1">
      <c r="A74" s="100" t="s">
        <v>464</v>
      </c>
      <c r="B74" s="101" t="s">
        <v>283</v>
      </c>
      <c r="C74" s="102">
        <v>0</v>
      </c>
      <c r="D74" s="9"/>
    </row>
    <row r="75" spans="1:4" ht="16.5" customHeight="1">
      <c r="A75" s="100" t="s">
        <v>465</v>
      </c>
      <c r="B75" s="101" t="s">
        <v>284</v>
      </c>
      <c r="C75" s="102">
        <v>0</v>
      </c>
      <c r="D75" s="9"/>
    </row>
    <row r="76" spans="1:4" ht="16.5" customHeight="1">
      <c r="A76" s="100" t="s">
        <v>466</v>
      </c>
      <c r="B76" s="101" t="s">
        <v>285</v>
      </c>
      <c r="C76" s="102">
        <v>0</v>
      </c>
      <c r="D76" s="9"/>
    </row>
    <row r="77" spans="1:4" ht="16.5" customHeight="1">
      <c r="A77" s="100" t="s">
        <v>467</v>
      </c>
      <c r="B77" s="101" t="s">
        <v>286</v>
      </c>
      <c r="C77" s="102">
        <v>0</v>
      </c>
      <c r="D77" s="9"/>
    </row>
    <row r="78" spans="1:4" ht="16.5" customHeight="1">
      <c r="A78" s="100" t="s">
        <v>468</v>
      </c>
      <c r="B78" s="101" t="s">
        <v>287</v>
      </c>
      <c r="C78" s="102">
        <v>0</v>
      </c>
      <c r="D78" s="9"/>
    </row>
    <row r="79" spans="1:4" ht="16.5" customHeight="1">
      <c r="A79" s="100" t="s">
        <v>469</v>
      </c>
      <c r="B79" s="101" t="s">
        <v>288</v>
      </c>
      <c r="C79" s="102">
        <v>0</v>
      </c>
      <c r="D79" s="9"/>
    </row>
    <row r="80" spans="1:4" ht="16.5" customHeight="1">
      <c r="A80" s="100" t="s">
        <v>470</v>
      </c>
      <c r="B80" s="101" t="s">
        <v>289</v>
      </c>
      <c r="C80" s="102">
        <v>0</v>
      </c>
      <c r="D80" s="9"/>
    </row>
    <row r="81" spans="1:4" ht="16.5" customHeight="1">
      <c r="A81" s="100" t="s">
        <v>471</v>
      </c>
      <c r="B81" s="101" t="s">
        <v>290</v>
      </c>
      <c r="C81" s="102">
        <v>0</v>
      </c>
      <c r="D81" s="9"/>
    </row>
    <row r="82" spans="1:4" ht="16.5" customHeight="1">
      <c r="A82" s="100" t="s">
        <v>472</v>
      </c>
      <c r="B82" s="101" t="s">
        <v>291</v>
      </c>
      <c r="C82" s="102">
        <v>0</v>
      </c>
      <c r="D82" s="9"/>
    </row>
    <row r="83" spans="1:4" ht="17.25" customHeight="1">
      <c r="A83" s="100" t="s">
        <v>473</v>
      </c>
      <c r="B83" s="101" t="s">
        <v>292</v>
      </c>
      <c r="C83" s="102">
        <v>0</v>
      </c>
      <c r="D83" s="9"/>
    </row>
    <row r="84" spans="1:4" ht="16.5" customHeight="1">
      <c r="A84" s="100" t="s">
        <v>474</v>
      </c>
      <c r="B84" s="101" t="s">
        <v>293</v>
      </c>
      <c r="C84" s="102">
        <v>0</v>
      </c>
      <c r="D84" s="9"/>
    </row>
    <row r="85" spans="1:4" ht="16.5" customHeight="1">
      <c r="A85" s="100" t="s">
        <v>475</v>
      </c>
      <c r="B85" s="101" t="s">
        <v>294</v>
      </c>
      <c r="C85" s="102">
        <v>0</v>
      </c>
      <c r="D85" s="9"/>
    </row>
    <row r="86" spans="1:4" ht="16.5" customHeight="1">
      <c r="A86" s="100" t="s">
        <v>476</v>
      </c>
      <c r="B86" s="101" t="s">
        <v>295</v>
      </c>
      <c r="C86" s="102">
        <v>25150.880000000001</v>
      </c>
      <c r="D86" s="9"/>
    </row>
    <row r="87" spans="1:4" ht="16.5" customHeight="1">
      <c r="A87" s="100" t="s">
        <v>477</v>
      </c>
      <c r="B87" s="101" t="s">
        <v>296</v>
      </c>
      <c r="C87" s="102">
        <v>25150.880000000001</v>
      </c>
      <c r="D87" s="9"/>
    </row>
    <row r="88" spans="1:4" ht="16.5" customHeight="1">
      <c r="A88" s="100" t="s">
        <v>478</v>
      </c>
      <c r="B88" s="101" t="s">
        <v>297</v>
      </c>
      <c r="C88" s="102">
        <v>25150.880000000001</v>
      </c>
      <c r="D88" s="9"/>
    </row>
    <row r="89" spans="1:4" ht="16.5" customHeight="1">
      <c r="A89" s="100" t="s">
        <v>479</v>
      </c>
      <c r="B89" s="101" t="s">
        <v>298</v>
      </c>
      <c r="C89" s="102">
        <v>25150.880000000001</v>
      </c>
      <c r="D89" s="9"/>
    </row>
    <row r="90" spans="1:4" ht="16.5" customHeight="1">
      <c r="A90" s="100" t="s">
        <v>480</v>
      </c>
      <c r="B90" s="101" t="s">
        <v>299</v>
      </c>
      <c r="C90" s="102">
        <v>50301.75</v>
      </c>
      <c r="D90" s="9"/>
    </row>
    <row r="91" spans="1:4" ht="16.5" customHeight="1">
      <c r="A91" s="100" t="s">
        <v>481</v>
      </c>
      <c r="B91" s="101" t="s">
        <v>300</v>
      </c>
      <c r="C91" s="102">
        <v>50301.75</v>
      </c>
      <c r="D91" s="9"/>
    </row>
    <row r="92" spans="1:4" ht="16.5" customHeight="1">
      <c r="A92" s="100" t="s">
        <v>482</v>
      </c>
      <c r="B92" s="101" t="s">
        <v>301</v>
      </c>
      <c r="C92" s="102">
        <v>50301.75</v>
      </c>
      <c r="D92" s="9"/>
    </row>
    <row r="93" spans="1:4" ht="16.5" customHeight="1">
      <c r="A93" s="100" t="s">
        <v>483</v>
      </c>
      <c r="B93" s="101" t="s">
        <v>302</v>
      </c>
      <c r="C93" s="102">
        <v>25161.59</v>
      </c>
      <c r="D93" s="9"/>
    </row>
    <row r="94" spans="1:4" ht="16.5" customHeight="1">
      <c r="A94" s="100" t="s">
        <v>484</v>
      </c>
      <c r="B94" s="101" t="s">
        <v>303</v>
      </c>
      <c r="C94" s="102">
        <v>25161.59</v>
      </c>
      <c r="D94" s="9"/>
    </row>
    <row r="95" spans="1:4" ht="16.5" customHeight="1">
      <c r="A95" s="100" t="s">
        <v>485</v>
      </c>
      <c r="B95" s="101" t="s">
        <v>304</v>
      </c>
      <c r="C95" s="102">
        <v>25161.59</v>
      </c>
      <c r="D95" s="9"/>
    </row>
    <row r="96" spans="1:4" ht="16.5" customHeight="1">
      <c r="A96" s="100" t="s">
        <v>486</v>
      </c>
      <c r="B96" s="101" t="s">
        <v>305</v>
      </c>
      <c r="C96" s="102">
        <v>25161.59</v>
      </c>
      <c r="D96" s="9"/>
    </row>
    <row r="97" spans="1:4" ht="16.5" customHeight="1">
      <c r="A97" s="100" t="s">
        <v>487</v>
      </c>
      <c r="B97" s="101" t="s">
        <v>488</v>
      </c>
      <c r="C97" s="102">
        <v>251648.33</v>
      </c>
      <c r="D97" s="9"/>
    </row>
    <row r="98" spans="1:4" ht="16.5" customHeight="1">
      <c r="A98" s="100" t="s">
        <v>489</v>
      </c>
      <c r="B98" s="101" t="s">
        <v>490</v>
      </c>
      <c r="C98" s="102">
        <v>25407.34</v>
      </c>
      <c r="D98" s="9"/>
    </row>
    <row r="99" spans="1:4" ht="16.5" customHeight="1">
      <c r="A99" s="100" t="s">
        <v>491</v>
      </c>
      <c r="B99" s="101" t="s">
        <v>492</v>
      </c>
      <c r="C99" s="102">
        <v>25407.34</v>
      </c>
      <c r="D99" s="9"/>
    </row>
    <row r="100" spans="1:4" ht="16.5" customHeight="1">
      <c r="A100" s="100" t="s">
        <v>493</v>
      </c>
      <c r="B100" s="101" t="s">
        <v>494</v>
      </c>
      <c r="C100" s="102">
        <v>25407.34</v>
      </c>
      <c r="D100" s="9"/>
    </row>
    <row r="101" spans="1:4" ht="16.5" customHeight="1">
      <c r="A101" s="100" t="s">
        <v>495</v>
      </c>
      <c r="B101" s="101" t="s">
        <v>496</v>
      </c>
      <c r="C101" s="102">
        <v>25407.34</v>
      </c>
      <c r="D101" s="9"/>
    </row>
    <row r="102" spans="1:4" ht="16.5" customHeight="1">
      <c r="A102" s="100" t="s">
        <v>497</v>
      </c>
      <c r="B102" s="101" t="s">
        <v>498</v>
      </c>
      <c r="C102" s="102">
        <v>25407.34</v>
      </c>
      <c r="D102" s="9"/>
    </row>
    <row r="103" spans="1:4" ht="16.5" customHeight="1">
      <c r="A103" s="100" t="s">
        <v>499</v>
      </c>
      <c r="B103" s="101" t="s">
        <v>500</v>
      </c>
      <c r="C103" s="102">
        <v>25407.34</v>
      </c>
      <c r="D103" s="9"/>
    </row>
    <row r="104" spans="1:4" ht="16.5" customHeight="1">
      <c r="A104" s="100" t="s">
        <v>501</v>
      </c>
      <c r="B104" s="101" t="s">
        <v>502</v>
      </c>
      <c r="C104" s="102">
        <v>25407.34</v>
      </c>
      <c r="D104" s="9"/>
    </row>
    <row r="105" spans="1:4" ht="16.5" customHeight="1">
      <c r="A105" s="100" t="s">
        <v>503</v>
      </c>
      <c r="B105" s="101" t="s">
        <v>504</v>
      </c>
      <c r="C105" s="102">
        <v>25407.34</v>
      </c>
      <c r="D105" s="9"/>
    </row>
    <row r="106" spans="1:4" ht="16.5" customHeight="1">
      <c r="A106" s="100" t="s">
        <v>505</v>
      </c>
      <c r="B106" s="101" t="s">
        <v>506</v>
      </c>
      <c r="C106" s="102">
        <v>25407.34</v>
      </c>
      <c r="D106" s="9"/>
    </row>
    <row r="107" spans="1:4" ht="16.5" customHeight="1">
      <c r="A107" s="100" t="s">
        <v>507</v>
      </c>
      <c r="B107" s="101" t="s">
        <v>508</v>
      </c>
      <c r="C107" s="102">
        <v>25407.34</v>
      </c>
      <c r="D107" s="9"/>
    </row>
    <row r="108" spans="1:4" ht="16.5" customHeight="1">
      <c r="A108" s="100" t="s">
        <v>509</v>
      </c>
      <c r="B108" s="101" t="s">
        <v>510</v>
      </c>
      <c r="C108" s="102">
        <v>100917.02</v>
      </c>
      <c r="D108" s="9"/>
    </row>
    <row r="109" spans="1:4" ht="16.5" customHeight="1">
      <c r="A109" s="100" t="s">
        <v>511</v>
      </c>
      <c r="B109" s="101" t="s">
        <v>512</v>
      </c>
      <c r="C109" s="102">
        <v>100917.02</v>
      </c>
      <c r="D109" s="9"/>
    </row>
    <row r="110" spans="1:4" ht="16.5" customHeight="1">
      <c r="A110" s="100" t="s">
        <v>513</v>
      </c>
      <c r="B110" s="101" t="s">
        <v>514</v>
      </c>
      <c r="C110" s="102">
        <v>100917.02</v>
      </c>
      <c r="D110" s="9"/>
    </row>
    <row r="111" spans="1:4" ht="16.5" customHeight="1">
      <c r="A111" s="100" t="s">
        <v>515</v>
      </c>
      <c r="B111" s="101" t="s">
        <v>516</v>
      </c>
      <c r="C111" s="102">
        <v>25218.7</v>
      </c>
      <c r="D111" s="9"/>
    </row>
    <row r="112" spans="1:4" ht="16.5" customHeight="1">
      <c r="A112" s="100" t="s">
        <v>517</v>
      </c>
      <c r="B112" s="101" t="s">
        <v>518</v>
      </c>
      <c r="C112" s="102">
        <v>25218.7</v>
      </c>
      <c r="D112" s="9"/>
    </row>
    <row r="113" spans="1:4" ht="16.5" customHeight="1">
      <c r="A113" s="100" t="s">
        <v>519</v>
      </c>
      <c r="B113" s="101" t="s">
        <v>520</v>
      </c>
      <c r="C113" s="102">
        <v>25218.7</v>
      </c>
      <c r="D113" s="9"/>
    </row>
    <row r="114" spans="1:4" ht="16.5" customHeight="1">
      <c r="A114" s="100" t="s">
        <v>521</v>
      </c>
      <c r="B114" s="101" t="s">
        <v>522</v>
      </c>
      <c r="C114" s="102">
        <v>25218.7</v>
      </c>
      <c r="D114" s="9"/>
    </row>
    <row r="115" spans="1:4" ht="16.5" customHeight="1">
      <c r="A115" s="100" t="s">
        <v>523</v>
      </c>
      <c r="B115" s="101" t="s">
        <v>524</v>
      </c>
      <c r="C115" s="102">
        <v>25218.7</v>
      </c>
      <c r="D115" s="9"/>
    </row>
    <row r="116" spans="1:4" ht="16.5" customHeight="1">
      <c r="A116" s="100" t="s">
        <v>525</v>
      </c>
      <c r="B116" s="101" t="s">
        <v>526</v>
      </c>
      <c r="C116" s="102">
        <v>25218.7</v>
      </c>
      <c r="D116" s="9"/>
    </row>
    <row r="117" spans="1:4" ht="16.5" customHeight="1">
      <c r="A117" s="100" t="s">
        <v>527</v>
      </c>
      <c r="B117" s="101" t="s">
        <v>528</v>
      </c>
      <c r="C117" s="102">
        <v>25218.7</v>
      </c>
      <c r="D117" s="9"/>
    </row>
    <row r="118" spans="1:4" ht="16.5" customHeight="1">
      <c r="A118" s="100" t="s">
        <v>529</v>
      </c>
      <c r="B118" s="101" t="s">
        <v>530</v>
      </c>
      <c r="C118" s="102">
        <v>25218.7</v>
      </c>
      <c r="D118" s="9"/>
    </row>
    <row r="119" spans="1:4" ht="16.5" customHeight="1">
      <c r="A119" s="100" t="s">
        <v>531</v>
      </c>
      <c r="B119" s="101" t="s">
        <v>532</v>
      </c>
      <c r="C119" s="102">
        <v>25218.7</v>
      </c>
      <c r="D119" s="9"/>
    </row>
    <row r="120" spans="1:4" ht="16.5" customHeight="1">
      <c r="A120" s="100" t="s">
        <v>533</v>
      </c>
      <c r="B120" s="101" t="s">
        <v>534</v>
      </c>
      <c r="C120" s="102">
        <v>25218.7</v>
      </c>
      <c r="D120" s="9"/>
    </row>
    <row r="121" spans="1:4" ht="16.5" customHeight="1">
      <c r="A121" s="100" t="s">
        <v>535</v>
      </c>
      <c r="B121" s="101" t="s">
        <v>536</v>
      </c>
      <c r="C121" s="102">
        <v>25218.7</v>
      </c>
      <c r="D121" s="9"/>
    </row>
    <row r="122" spans="1:4" ht="16.5" customHeight="1">
      <c r="A122" s="100" t="s">
        <v>537</v>
      </c>
      <c r="B122" s="101" t="s">
        <v>538</v>
      </c>
      <c r="C122" s="102">
        <v>25306.6</v>
      </c>
      <c r="D122" s="9"/>
    </row>
    <row r="123" spans="1:4" ht="16.5" customHeight="1">
      <c r="A123" s="100" t="s">
        <v>539</v>
      </c>
      <c r="B123" s="101" t="s">
        <v>540</v>
      </c>
      <c r="C123" s="102">
        <v>25306.6</v>
      </c>
      <c r="D123" s="9"/>
    </row>
    <row r="124" spans="1:4" ht="16.5" customHeight="1">
      <c r="A124" s="100" t="s">
        <v>541</v>
      </c>
      <c r="B124" s="101" t="s">
        <v>542</v>
      </c>
      <c r="C124" s="102">
        <v>25306.6</v>
      </c>
      <c r="D124" s="9"/>
    </row>
    <row r="125" spans="1:4" ht="16.5" customHeight="1">
      <c r="A125" s="100" t="s">
        <v>543</v>
      </c>
      <c r="B125" s="101" t="s">
        <v>544</v>
      </c>
      <c r="C125" s="102">
        <v>25306.6</v>
      </c>
      <c r="D125" s="9"/>
    </row>
    <row r="126" spans="1:4" ht="16.5" customHeight="1">
      <c r="A126" s="100" t="s">
        <v>545</v>
      </c>
      <c r="B126" s="101" t="s">
        <v>546</v>
      </c>
      <c r="C126" s="102">
        <v>25306.6</v>
      </c>
      <c r="D126" s="9"/>
    </row>
    <row r="127" spans="1:4" ht="16.5" customHeight="1">
      <c r="A127" s="100" t="s">
        <v>547</v>
      </c>
      <c r="B127" s="101" t="s">
        <v>548</v>
      </c>
      <c r="C127" s="102">
        <v>25306.6</v>
      </c>
      <c r="D127" s="9"/>
    </row>
    <row r="128" spans="1:4" ht="16.5" customHeight="1">
      <c r="A128" s="100" t="s">
        <v>549</v>
      </c>
      <c r="B128" s="101" t="s">
        <v>550</v>
      </c>
      <c r="C128" s="102">
        <v>50863.24</v>
      </c>
      <c r="D128" s="9"/>
    </row>
    <row r="129" spans="1:4" ht="16.5" customHeight="1">
      <c r="A129" s="100" t="s">
        <v>551</v>
      </c>
      <c r="B129" s="101" t="s">
        <v>552</v>
      </c>
      <c r="C129" s="102">
        <v>50863.24</v>
      </c>
      <c r="D129" s="9"/>
    </row>
    <row r="130" spans="1:4" ht="16.5" customHeight="1">
      <c r="A130" s="100" t="s">
        <v>553</v>
      </c>
      <c r="B130" s="101" t="s">
        <v>554</v>
      </c>
      <c r="C130" s="102">
        <v>50863.24</v>
      </c>
      <c r="D130" s="9"/>
    </row>
    <row r="131" spans="1:4" ht="16.5" customHeight="1">
      <c r="A131" s="100" t="s">
        <v>555</v>
      </c>
      <c r="B131" s="101" t="s">
        <v>556</v>
      </c>
      <c r="C131" s="102">
        <v>50863.24</v>
      </c>
      <c r="D131" s="9"/>
    </row>
    <row r="132" spans="1:4" ht="16.5" customHeight="1">
      <c r="A132" s="100" t="s">
        <v>557</v>
      </c>
      <c r="B132" s="101" t="s">
        <v>558</v>
      </c>
      <c r="C132" s="102">
        <v>50863.24</v>
      </c>
      <c r="D132" s="9"/>
    </row>
    <row r="133" spans="1:4" ht="16.5" customHeight="1">
      <c r="A133" s="100" t="s">
        <v>559</v>
      </c>
      <c r="B133" s="101" t="s">
        <v>560</v>
      </c>
      <c r="C133" s="102">
        <v>50865.27</v>
      </c>
      <c r="D133" s="9"/>
    </row>
    <row r="134" spans="1:4" ht="16.5" customHeight="1">
      <c r="A134" s="100" t="s">
        <v>561</v>
      </c>
      <c r="B134" s="101" t="s">
        <v>562</v>
      </c>
      <c r="C134" s="102">
        <v>50865.27</v>
      </c>
      <c r="D134" s="9"/>
    </row>
    <row r="135" spans="1:4" ht="16.5" customHeight="1">
      <c r="A135" s="100" t="s">
        <v>563</v>
      </c>
      <c r="B135" s="101" t="s">
        <v>564</v>
      </c>
      <c r="C135" s="102">
        <v>50865.27</v>
      </c>
      <c r="D135" s="9"/>
    </row>
    <row r="136" spans="1:4" ht="16.5" customHeight="1">
      <c r="A136" s="100" t="s">
        <v>565</v>
      </c>
      <c r="B136" s="101" t="s">
        <v>566</v>
      </c>
      <c r="C136" s="102">
        <v>25432.63</v>
      </c>
      <c r="D136" s="9"/>
    </row>
    <row r="137" spans="1:4" ht="16.5" customHeight="1">
      <c r="A137" s="100" t="s">
        <v>567</v>
      </c>
      <c r="B137" s="101" t="s">
        <v>568</v>
      </c>
      <c r="C137" s="102">
        <v>25432.63</v>
      </c>
      <c r="D137" s="9"/>
    </row>
    <row r="138" spans="1:4" ht="16.5" customHeight="1">
      <c r="A138" s="100" t="s">
        <v>569</v>
      </c>
      <c r="B138" s="101" t="s">
        <v>570</v>
      </c>
      <c r="C138" s="102">
        <v>25432.63</v>
      </c>
      <c r="D138" s="9"/>
    </row>
    <row r="139" spans="1:4" ht="16.5" customHeight="1">
      <c r="A139" s="100" t="s">
        <v>571</v>
      </c>
      <c r="B139" s="101" t="s">
        <v>572</v>
      </c>
      <c r="C139" s="102">
        <v>25432.63</v>
      </c>
      <c r="D139" s="9"/>
    </row>
    <row r="140" spans="1:4" ht="16.5" customHeight="1">
      <c r="A140" s="100" t="s">
        <v>573</v>
      </c>
      <c r="B140" s="101" t="s">
        <v>574</v>
      </c>
      <c r="C140" s="102">
        <v>25432.63</v>
      </c>
      <c r="D140" s="9"/>
    </row>
    <row r="141" spans="1:4" ht="16.5" customHeight="1">
      <c r="A141" s="100" t="s">
        <v>575</v>
      </c>
      <c r="B141" s="101" t="s">
        <v>576</v>
      </c>
      <c r="C141" s="102">
        <v>25432.63</v>
      </c>
      <c r="D141" s="9"/>
    </row>
    <row r="142" spans="1:4" ht="16.5" customHeight="1">
      <c r="A142" s="100" t="s">
        <v>577</v>
      </c>
      <c r="B142" s="101" t="s">
        <v>578</v>
      </c>
      <c r="C142" s="102">
        <v>25432.63</v>
      </c>
      <c r="D142" s="9"/>
    </row>
    <row r="143" spans="1:4" ht="16.5" customHeight="1">
      <c r="A143" s="100" t="s">
        <v>579</v>
      </c>
      <c r="B143" s="101" t="s">
        <v>580</v>
      </c>
      <c r="C143" s="102">
        <v>25432.63</v>
      </c>
      <c r="D143" s="9"/>
    </row>
    <row r="144" spans="1:4" ht="16.5" customHeight="1">
      <c r="A144" s="100" t="s">
        <v>581</v>
      </c>
      <c r="B144" s="101" t="s">
        <v>582</v>
      </c>
      <c r="C144" s="102">
        <v>25432.63</v>
      </c>
      <c r="D144" s="9"/>
    </row>
    <row r="145" spans="1:4" ht="16.5" customHeight="1">
      <c r="A145" s="100" t="s">
        <v>583</v>
      </c>
      <c r="B145" s="101" t="s">
        <v>584</v>
      </c>
      <c r="C145" s="102">
        <v>25432.63</v>
      </c>
      <c r="D145" s="9"/>
    </row>
    <row r="146" spans="1:4" ht="16.5" customHeight="1">
      <c r="A146" s="100" t="s">
        <v>585</v>
      </c>
      <c r="B146" s="101" t="s">
        <v>586</v>
      </c>
      <c r="C146" s="102">
        <v>25432.63</v>
      </c>
      <c r="D146" s="9"/>
    </row>
    <row r="147" spans="1:4" ht="16.5" customHeight="1">
      <c r="A147" s="100" t="s">
        <v>587</v>
      </c>
      <c r="B147" s="101" t="s">
        <v>588</v>
      </c>
      <c r="C147" s="102">
        <v>25432.63</v>
      </c>
      <c r="D147" s="9"/>
    </row>
    <row r="148" spans="1:4" ht="16.5" customHeight="1">
      <c r="A148" s="100" t="s">
        <v>589</v>
      </c>
      <c r="B148" s="101" t="s">
        <v>590</v>
      </c>
      <c r="C148" s="102">
        <v>25389.87</v>
      </c>
      <c r="D148" s="9"/>
    </row>
    <row r="149" spans="1:4" ht="16.5" customHeight="1">
      <c r="A149" s="100" t="s">
        <v>591</v>
      </c>
      <c r="B149" s="101" t="s">
        <v>592</v>
      </c>
      <c r="C149" s="102">
        <v>25389.87</v>
      </c>
      <c r="D149" s="9"/>
    </row>
    <row r="150" spans="1:4" ht="16.5" customHeight="1">
      <c r="A150" s="100" t="s">
        <v>593</v>
      </c>
      <c r="B150" s="101" t="s">
        <v>594</v>
      </c>
      <c r="C150" s="102">
        <v>25389.87</v>
      </c>
      <c r="D150" s="9"/>
    </row>
    <row r="151" spans="1:4" ht="16.5" customHeight="1">
      <c r="A151" s="100" t="s">
        <v>595</v>
      </c>
      <c r="B151" s="101" t="s">
        <v>596</v>
      </c>
      <c r="C151" s="102">
        <v>25389.87</v>
      </c>
      <c r="D151" s="9"/>
    </row>
    <row r="152" spans="1:4" ht="16.5" customHeight="1">
      <c r="A152" s="100" t="s">
        <v>597</v>
      </c>
      <c r="B152" s="101" t="s">
        <v>598</v>
      </c>
      <c r="C152" s="102">
        <v>25389.87</v>
      </c>
      <c r="D152" s="9"/>
    </row>
    <row r="153" spans="1:4" ht="16.5" customHeight="1">
      <c r="A153" s="100" t="s">
        <v>599</v>
      </c>
      <c r="B153" s="101" t="s">
        <v>600</v>
      </c>
      <c r="C153" s="102">
        <v>25389.87</v>
      </c>
      <c r="D153" s="9"/>
    </row>
    <row r="154" spans="1:4" ht="16.5" customHeight="1">
      <c r="A154" s="100" t="s">
        <v>601</v>
      </c>
      <c r="B154" s="101" t="s">
        <v>602</v>
      </c>
      <c r="C154" s="102">
        <v>25389.87</v>
      </c>
      <c r="D154" s="9"/>
    </row>
    <row r="155" spans="1:4" ht="16.5" customHeight="1">
      <c r="A155" s="100" t="s">
        <v>603</v>
      </c>
      <c r="B155" s="101" t="s">
        <v>604</v>
      </c>
      <c r="C155" s="102">
        <v>25389.87</v>
      </c>
      <c r="D155" s="9"/>
    </row>
    <row r="156" spans="1:4" ht="16.5" customHeight="1">
      <c r="A156" s="100" t="s">
        <v>605</v>
      </c>
      <c r="B156" s="101" t="s">
        <v>606</v>
      </c>
      <c r="C156" s="102">
        <v>50598.239999999998</v>
      </c>
      <c r="D156" s="9"/>
    </row>
    <row r="157" spans="1:4" ht="16.5" customHeight="1">
      <c r="A157" s="100" t="s">
        <v>607</v>
      </c>
      <c r="B157" s="101" t="s">
        <v>608</v>
      </c>
      <c r="C157" s="102">
        <v>50598.239999999998</v>
      </c>
      <c r="D157" s="9"/>
    </row>
    <row r="158" spans="1:4" ht="16.5" customHeight="1">
      <c r="A158" s="100" t="s">
        <v>609</v>
      </c>
      <c r="B158" s="101" t="s">
        <v>610</v>
      </c>
      <c r="C158" s="102">
        <v>50598.239999999998</v>
      </c>
      <c r="D158" s="9"/>
    </row>
    <row r="159" spans="1:4" ht="16.5" customHeight="1">
      <c r="A159" s="100" t="s">
        <v>611</v>
      </c>
      <c r="B159" s="101" t="s">
        <v>612</v>
      </c>
      <c r="C159" s="102">
        <v>50598.239999999998</v>
      </c>
      <c r="D159" s="9"/>
    </row>
    <row r="160" spans="1:4" ht="16.5" customHeight="1">
      <c r="A160" s="100" t="s">
        <v>613</v>
      </c>
      <c r="B160" s="101" t="s">
        <v>614</v>
      </c>
      <c r="C160" s="102">
        <v>50598.239999999998</v>
      </c>
      <c r="D160" s="9"/>
    </row>
    <row r="161" spans="1:4" ht="16.5" customHeight="1">
      <c r="A161" s="100" t="s">
        <v>615</v>
      </c>
      <c r="B161" s="101" t="s">
        <v>616</v>
      </c>
      <c r="C161" s="102">
        <v>50598.239999999998</v>
      </c>
      <c r="D161" s="9"/>
    </row>
    <row r="162" spans="1:4" ht="16.5" customHeight="1">
      <c r="A162" s="100" t="s">
        <v>617</v>
      </c>
      <c r="B162" s="101" t="s">
        <v>618</v>
      </c>
      <c r="C162" s="102">
        <v>25299.119999999999</v>
      </c>
      <c r="D162" s="9"/>
    </row>
    <row r="163" spans="1:4" ht="16.5" customHeight="1">
      <c r="A163" s="100" t="s">
        <v>619</v>
      </c>
      <c r="B163" s="101" t="s">
        <v>620</v>
      </c>
      <c r="C163" s="102">
        <v>25299.119999999999</v>
      </c>
      <c r="D163" s="9"/>
    </row>
    <row r="164" spans="1:4" ht="16.5" customHeight="1">
      <c r="A164" s="100" t="s">
        <v>621</v>
      </c>
      <c r="B164" s="101" t="s">
        <v>622</v>
      </c>
      <c r="C164" s="102">
        <v>25299.119999999999</v>
      </c>
      <c r="D164" s="9"/>
    </row>
    <row r="165" spans="1:4" ht="16.5" customHeight="1">
      <c r="A165" s="100" t="s">
        <v>623</v>
      </c>
      <c r="B165" s="101" t="s">
        <v>624</v>
      </c>
      <c r="C165" s="102">
        <v>25299.119999999999</v>
      </c>
      <c r="D165" s="9"/>
    </row>
    <row r="166" spans="1:4" ht="16.5" customHeight="1">
      <c r="A166" s="100" t="s">
        <v>625</v>
      </c>
      <c r="B166" s="101" t="s">
        <v>626</v>
      </c>
      <c r="C166" s="102">
        <v>25299.119999999999</v>
      </c>
      <c r="D166" s="9"/>
    </row>
    <row r="167" spans="1:4" ht="16.5" customHeight="1">
      <c r="A167" s="100" t="s">
        <v>627</v>
      </c>
      <c r="B167" s="101" t="s">
        <v>628</v>
      </c>
      <c r="C167" s="102">
        <v>25299.119999999999</v>
      </c>
      <c r="D167" s="9"/>
    </row>
    <row r="168" spans="1:4" ht="16.5" customHeight="1">
      <c r="A168" s="100" t="s">
        <v>629</v>
      </c>
      <c r="B168" s="101" t="s">
        <v>630</v>
      </c>
      <c r="C168" s="102">
        <v>25299.119999999999</v>
      </c>
      <c r="D168" s="9"/>
    </row>
    <row r="169" spans="1:4" ht="16.5" customHeight="1">
      <c r="A169" s="100" t="s">
        <v>631</v>
      </c>
      <c r="B169" s="101" t="s">
        <v>632</v>
      </c>
      <c r="C169" s="102">
        <v>25299.119999999999</v>
      </c>
      <c r="D169" s="9"/>
    </row>
    <row r="170" spans="1:4" ht="16.5" customHeight="1">
      <c r="A170" s="100" t="s">
        <v>633</v>
      </c>
      <c r="B170" s="101" t="s">
        <v>634</v>
      </c>
      <c r="C170" s="102">
        <v>25247.43</v>
      </c>
      <c r="D170" s="9"/>
    </row>
    <row r="171" spans="1:4" ht="16.5" customHeight="1">
      <c r="A171" s="100" t="s">
        <v>635</v>
      </c>
      <c r="B171" s="101" t="s">
        <v>636</v>
      </c>
      <c r="C171" s="102">
        <v>27200.3</v>
      </c>
      <c r="D171" s="9"/>
    </row>
    <row r="172" spans="1:4" ht="16.5" customHeight="1">
      <c r="A172" s="100" t="s">
        <v>637</v>
      </c>
      <c r="B172" s="101" t="s">
        <v>638</v>
      </c>
      <c r="C172" s="102">
        <v>27200.3</v>
      </c>
      <c r="D172" s="9"/>
    </row>
    <row r="173" spans="1:4" ht="16.5" customHeight="1">
      <c r="A173" s="100" t="s">
        <v>639</v>
      </c>
      <c r="B173" s="101" t="s">
        <v>640</v>
      </c>
      <c r="C173" s="102">
        <v>27200.3</v>
      </c>
      <c r="D173" s="9"/>
    </row>
    <row r="174" spans="1:4" ht="17.25" customHeight="1">
      <c r="A174" s="100" t="s">
        <v>641</v>
      </c>
      <c r="B174" s="101" t="s">
        <v>642</v>
      </c>
      <c r="C174" s="102">
        <v>27200.3</v>
      </c>
    </row>
    <row r="175" spans="1:4" ht="15.75" customHeight="1">
      <c r="A175" s="100" t="s">
        <v>643</v>
      </c>
      <c r="B175" s="101" t="s">
        <v>644</v>
      </c>
      <c r="C175" s="102">
        <v>50389.87</v>
      </c>
    </row>
    <row r="176" spans="1:4">
      <c r="A176" s="100" t="s">
        <v>645</v>
      </c>
      <c r="B176" s="101" t="s">
        <v>646</v>
      </c>
      <c r="C176" s="102">
        <v>50389.87</v>
      </c>
    </row>
    <row r="177" spans="1:3">
      <c r="A177" s="100" t="s">
        <v>647</v>
      </c>
      <c r="B177" s="101" t="s">
        <v>648</v>
      </c>
      <c r="C177" s="102">
        <v>50401.57</v>
      </c>
    </row>
    <row r="178" spans="1:3">
      <c r="A178" s="100" t="s">
        <v>649</v>
      </c>
      <c r="B178" s="101" t="s">
        <v>650</v>
      </c>
      <c r="C178" s="102">
        <v>505598.19</v>
      </c>
    </row>
    <row r="179" spans="1:3">
      <c r="A179" s="100" t="s">
        <v>651</v>
      </c>
      <c r="B179" s="101" t="s">
        <v>652</v>
      </c>
      <c r="C179" s="102">
        <v>505598.19</v>
      </c>
    </row>
    <row r="180" spans="1:3">
      <c r="A180" s="100" t="s">
        <v>653</v>
      </c>
      <c r="B180" s="101" t="s">
        <v>654</v>
      </c>
      <c r="C180" s="102">
        <v>505598.59</v>
      </c>
    </row>
    <row r="181" spans="1:3">
      <c r="A181" s="100" t="s">
        <v>655</v>
      </c>
      <c r="B181" s="101" t="s">
        <v>656</v>
      </c>
      <c r="C181" s="102">
        <v>503699.8</v>
      </c>
    </row>
    <row r="182" spans="1:3">
      <c r="A182" s="100" t="s">
        <v>657</v>
      </c>
      <c r="B182" s="101" t="s">
        <v>658</v>
      </c>
      <c r="C182" s="102">
        <v>503696.19</v>
      </c>
    </row>
    <row r="183" spans="1:3">
      <c r="A183" s="100" t="s">
        <v>659</v>
      </c>
      <c r="B183" s="101" t="s">
        <v>660</v>
      </c>
      <c r="C183" s="102">
        <v>504676.62</v>
      </c>
    </row>
    <row r="184" spans="1:3">
      <c r="A184" s="100" t="s">
        <v>661</v>
      </c>
      <c r="B184" s="101" t="s">
        <v>662</v>
      </c>
      <c r="C184" s="102">
        <v>504676.62</v>
      </c>
    </row>
    <row r="185" spans="1:3">
      <c r="A185" s="100" t="s">
        <v>663</v>
      </c>
      <c r="B185" s="101" t="s">
        <v>664</v>
      </c>
      <c r="C185" s="102">
        <v>101354.99</v>
      </c>
    </row>
    <row r="186" spans="1:3">
      <c r="A186" s="100" t="s">
        <v>665</v>
      </c>
      <c r="B186" s="101" t="s">
        <v>666</v>
      </c>
      <c r="C186" s="102">
        <v>101354.99</v>
      </c>
    </row>
    <row r="187" spans="1:3">
      <c r="A187" s="100" t="s">
        <v>667</v>
      </c>
      <c r="B187" s="101" t="s">
        <v>668</v>
      </c>
      <c r="C187" s="102">
        <v>503229.44</v>
      </c>
    </row>
    <row r="188" spans="1:3">
      <c r="A188" s="100" t="s">
        <v>669</v>
      </c>
      <c r="B188" s="101" t="s">
        <v>670</v>
      </c>
      <c r="C188" s="102">
        <v>503229.44</v>
      </c>
    </row>
    <row r="189" spans="1:3">
      <c r="A189" s="100" t="s">
        <v>671</v>
      </c>
      <c r="B189" s="101" t="s">
        <v>672</v>
      </c>
      <c r="C189" s="102">
        <v>504082.85</v>
      </c>
    </row>
    <row r="190" spans="1:3">
      <c r="A190" s="100" t="s">
        <v>673</v>
      </c>
      <c r="B190" s="101" t="s">
        <v>674</v>
      </c>
      <c r="C190" s="102">
        <v>504082.85</v>
      </c>
    </row>
    <row r="191" spans="1:3">
      <c r="A191" s="100" t="s">
        <v>675</v>
      </c>
      <c r="B191" s="101" t="s">
        <v>676</v>
      </c>
      <c r="C191" s="102">
        <v>251792.99</v>
      </c>
    </row>
    <row r="192" spans="1:3">
      <c r="A192" s="100" t="s">
        <v>677</v>
      </c>
      <c r="B192" s="101" t="s">
        <v>678</v>
      </c>
      <c r="C192" s="102">
        <v>251792.99</v>
      </c>
    </row>
    <row r="193" spans="1:3">
      <c r="A193" s="100" t="s">
        <v>679</v>
      </c>
      <c r="B193" s="101" t="s">
        <v>680</v>
      </c>
      <c r="C193" s="102">
        <v>251792.99</v>
      </c>
    </row>
    <row r="194" spans="1:3">
      <c r="A194" s="100" t="s">
        <v>681</v>
      </c>
      <c r="B194" s="101" t="s">
        <v>682</v>
      </c>
      <c r="C194" s="102">
        <v>251792.99</v>
      </c>
    </row>
    <row r="195" spans="1:3">
      <c r="A195" s="100" t="s">
        <v>683</v>
      </c>
      <c r="B195" s="101" t="s">
        <v>684</v>
      </c>
      <c r="C195" s="102">
        <v>100437.67</v>
      </c>
    </row>
    <row r="196" spans="1:3">
      <c r="A196" s="100" t="s">
        <v>685</v>
      </c>
      <c r="B196" s="101" t="s">
        <v>686</v>
      </c>
      <c r="C196" s="102">
        <v>100437.67</v>
      </c>
    </row>
    <row r="197" spans="1:3">
      <c r="A197" s="100" t="s">
        <v>687</v>
      </c>
      <c r="B197" s="101" t="s">
        <v>688</v>
      </c>
      <c r="C197" s="102">
        <v>100437.67</v>
      </c>
    </row>
    <row r="198" spans="1:3">
      <c r="A198" s="100" t="s">
        <v>689</v>
      </c>
      <c r="B198" s="101" t="s">
        <v>690</v>
      </c>
      <c r="C198" s="102">
        <v>100437.67</v>
      </c>
    </row>
    <row r="199" spans="1:3">
      <c r="A199" s="100" t="s">
        <v>691</v>
      </c>
      <c r="B199" s="101" t="s">
        <v>692</v>
      </c>
      <c r="C199" s="102">
        <v>100437.67</v>
      </c>
    </row>
    <row r="200" spans="1:3">
      <c r="A200" s="100" t="s">
        <v>693</v>
      </c>
      <c r="B200" s="101" t="s">
        <v>694</v>
      </c>
      <c r="C200" s="102">
        <v>251094.18</v>
      </c>
    </row>
    <row r="201" spans="1:3">
      <c r="A201" s="100" t="s">
        <v>695</v>
      </c>
      <c r="B201" s="101" t="s">
        <v>696</v>
      </c>
      <c r="C201" s="102">
        <v>251094.18</v>
      </c>
    </row>
    <row r="202" spans="1:3">
      <c r="A202" s="100" t="s">
        <v>697</v>
      </c>
      <c r="B202" s="101" t="s">
        <v>698</v>
      </c>
      <c r="C202" s="102">
        <v>503575.36</v>
      </c>
    </row>
    <row r="203" spans="1:3">
      <c r="A203" s="100" t="s">
        <v>699</v>
      </c>
      <c r="B203" s="101" t="s">
        <v>700</v>
      </c>
      <c r="C203" s="102">
        <v>503556.71</v>
      </c>
    </row>
    <row r="204" spans="1:3">
      <c r="A204" s="100" t="s">
        <v>701</v>
      </c>
      <c r="B204" s="101" t="s">
        <v>702</v>
      </c>
      <c r="C204" s="102">
        <v>250922.44</v>
      </c>
    </row>
    <row r="205" spans="1:3">
      <c r="A205" s="100" t="s">
        <v>703</v>
      </c>
      <c r="B205" s="101" t="s">
        <v>704</v>
      </c>
      <c r="C205" s="102">
        <v>250922.44</v>
      </c>
    </row>
    <row r="206" spans="1:3">
      <c r="A206" s="100" t="s">
        <v>705</v>
      </c>
      <c r="B206" s="101" t="s">
        <v>706</v>
      </c>
      <c r="C206" s="102">
        <v>50198.75</v>
      </c>
    </row>
    <row r="207" spans="1:3">
      <c r="A207" s="100" t="s">
        <v>707</v>
      </c>
      <c r="B207" s="101" t="s">
        <v>708</v>
      </c>
      <c r="C207" s="102">
        <v>50198.75</v>
      </c>
    </row>
    <row r="208" spans="1:3">
      <c r="A208" s="100" t="s">
        <v>709</v>
      </c>
      <c r="B208" s="101" t="s">
        <v>710</v>
      </c>
      <c r="C208" s="102">
        <v>50198.75</v>
      </c>
    </row>
    <row r="209" spans="1:3">
      <c r="A209" s="100" t="s">
        <v>711</v>
      </c>
      <c r="B209" s="101" t="s">
        <v>712</v>
      </c>
      <c r="C209" s="102">
        <v>50198.75</v>
      </c>
    </row>
    <row r="210" spans="1:3">
      <c r="A210" s="100" t="s">
        <v>713</v>
      </c>
      <c r="B210" s="101" t="s">
        <v>714</v>
      </c>
      <c r="C210" s="102">
        <v>31225.38</v>
      </c>
    </row>
    <row r="211" spans="1:3">
      <c r="A211" s="100" t="s">
        <v>715</v>
      </c>
      <c r="B211" s="101" t="s">
        <v>716</v>
      </c>
      <c r="C211" s="102">
        <v>21839.11</v>
      </c>
    </row>
    <row r="212" spans="1:3">
      <c r="A212" s="100" t="s">
        <v>717</v>
      </c>
      <c r="B212" s="101" t="s">
        <v>718</v>
      </c>
      <c r="C212" s="102">
        <v>100119.2</v>
      </c>
    </row>
    <row r="213" spans="1:3">
      <c r="A213" s="100" t="s">
        <v>719</v>
      </c>
      <c r="B213" s="101" t="s">
        <v>720</v>
      </c>
      <c r="C213" s="102">
        <v>100119.2</v>
      </c>
    </row>
    <row r="214" spans="1:3">
      <c r="A214" s="100" t="s">
        <v>721</v>
      </c>
      <c r="B214" s="101" t="s">
        <v>722</v>
      </c>
      <c r="C214" s="102">
        <v>100119.2</v>
      </c>
    </row>
    <row r="215" spans="1:3">
      <c r="A215" s="100" t="s">
        <v>723</v>
      </c>
      <c r="B215" s="101" t="s">
        <v>724</v>
      </c>
      <c r="C215" s="102">
        <v>100119.2</v>
      </c>
    </row>
    <row r="216" spans="1:3">
      <c r="A216" s="100" t="s">
        <v>725</v>
      </c>
      <c r="B216" s="101" t="s">
        <v>726</v>
      </c>
      <c r="C216" s="102">
        <v>100119.2</v>
      </c>
    </row>
    <row r="217" spans="1:3">
      <c r="A217" s="100" t="s">
        <v>727</v>
      </c>
      <c r="B217" s="101" t="s">
        <v>728</v>
      </c>
      <c r="C217" s="102">
        <v>26568.69</v>
      </c>
    </row>
    <row r="218" spans="1:3">
      <c r="A218" s="100" t="s">
        <v>729</v>
      </c>
      <c r="B218" s="101" t="s">
        <v>730</v>
      </c>
      <c r="C218" s="102">
        <v>131116.5</v>
      </c>
    </row>
    <row r="219" spans="1:3">
      <c r="A219" s="100" t="s">
        <v>731</v>
      </c>
      <c r="B219" s="101" t="s">
        <v>732</v>
      </c>
      <c r="C219" s="102">
        <v>42258.13</v>
      </c>
    </row>
    <row r="220" spans="1:3">
      <c r="A220" s="100" t="s">
        <v>733</v>
      </c>
      <c r="B220" s="101" t="s">
        <v>734</v>
      </c>
      <c r="C220" s="102">
        <v>50764.36</v>
      </c>
    </row>
    <row r="221" spans="1:3">
      <c r="A221" s="100" t="s">
        <v>735</v>
      </c>
      <c r="B221" s="101" t="s">
        <v>736</v>
      </c>
      <c r="C221" s="102">
        <v>50764.36</v>
      </c>
    </row>
    <row r="222" spans="1:3">
      <c r="A222" s="100" t="s">
        <v>737</v>
      </c>
      <c r="B222" s="101" t="s">
        <v>738</v>
      </c>
      <c r="C222" s="102">
        <v>50764.36</v>
      </c>
    </row>
    <row r="223" spans="1:3">
      <c r="A223" s="100" t="s">
        <v>739</v>
      </c>
      <c r="B223" s="101" t="s">
        <v>740</v>
      </c>
      <c r="C223" s="102">
        <v>50764.36</v>
      </c>
    </row>
    <row r="224" spans="1:3">
      <c r="A224" s="100" t="s">
        <v>741</v>
      </c>
      <c r="B224" s="101" t="s">
        <v>742</v>
      </c>
      <c r="C224" s="102">
        <v>50764.36</v>
      </c>
    </row>
    <row r="225" spans="1:3">
      <c r="A225" s="100" t="s">
        <v>743</v>
      </c>
      <c r="B225" s="101" t="s">
        <v>744</v>
      </c>
      <c r="C225" s="102">
        <v>25382.18</v>
      </c>
    </row>
    <row r="226" spans="1:3">
      <c r="A226" s="100" t="s">
        <v>745</v>
      </c>
      <c r="B226" s="101" t="s">
        <v>746</v>
      </c>
      <c r="C226" s="102">
        <v>25382.18</v>
      </c>
    </row>
    <row r="227" spans="1:3">
      <c r="A227" s="100" t="s">
        <v>747</v>
      </c>
      <c r="B227" s="101" t="s">
        <v>748</v>
      </c>
      <c r="C227" s="102">
        <v>25382.18</v>
      </c>
    </row>
    <row r="228" spans="1:3">
      <c r="A228" s="100" t="s">
        <v>749</v>
      </c>
      <c r="B228" s="101" t="s">
        <v>750</v>
      </c>
      <c r="C228" s="102">
        <v>25382.18</v>
      </c>
    </row>
    <row r="229" spans="1:3">
      <c r="A229" s="100" t="s">
        <v>751</v>
      </c>
      <c r="B229" s="101" t="s">
        <v>752</v>
      </c>
      <c r="C229" s="102">
        <v>25382.18</v>
      </c>
    </row>
    <row r="230" spans="1:3">
      <c r="A230" s="100" t="s">
        <v>753</v>
      </c>
      <c r="B230" s="101" t="s">
        <v>754</v>
      </c>
      <c r="C230" s="102">
        <v>25382.18</v>
      </c>
    </row>
    <row r="231" spans="1:3">
      <c r="A231" s="100" t="s">
        <v>755</v>
      </c>
      <c r="B231" s="101" t="s">
        <v>756</v>
      </c>
      <c r="C231" s="102">
        <v>25382.18</v>
      </c>
    </row>
    <row r="232" spans="1:3">
      <c r="A232" s="100" t="s">
        <v>757</v>
      </c>
      <c r="B232" s="101" t="s">
        <v>758</v>
      </c>
      <c r="C232" s="102">
        <v>25382.18</v>
      </c>
    </row>
    <row r="233" spans="1:3">
      <c r="A233" s="100" t="s">
        <v>759</v>
      </c>
      <c r="B233" s="101" t="s">
        <v>760</v>
      </c>
      <c r="C233" s="102">
        <v>25382.18</v>
      </c>
    </row>
    <row r="234" spans="1:3">
      <c r="A234" s="100" t="s">
        <v>761</v>
      </c>
      <c r="B234" s="101" t="s">
        <v>762</v>
      </c>
      <c r="C234" s="102">
        <v>25382.18</v>
      </c>
    </row>
    <row r="235" spans="1:3">
      <c r="A235" s="100" t="s">
        <v>763</v>
      </c>
      <c r="B235" s="101" t="s">
        <v>764</v>
      </c>
      <c r="C235" s="102">
        <v>25354.19</v>
      </c>
    </row>
    <row r="236" spans="1:3">
      <c r="A236" s="100" t="s">
        <v>765</v>
      </c>
      <c r="B236" s="101" t="s">
        <v>766</v>
      </c>
      <c r="C236" s="102">
        <v>25354.19</v>
      </c>
    </row>
    <row r="237" spans="1:3">
      <c r="A237" s="100" t="s">
        <v>767</v>
      </c>
      <c r="B237" s="101" t="s">
        <v>768</v>
      </c>
      <c r="C237" s="102">
        <v>25354.19</v>
      </c>
    </row>
    <row r="238" spans="1:3">
      <c r="A238" s="100" t="s">
        <v>769</v>
      </c>
      <c r="B238" s="101" t="s">
        <v>770</v>
      </c>
      <c r="C238" s="102">
        <v>25354.19</v>
      </c>
    </row>
    <row r="239" spans="1:3">
      <c r="A239" s="100" t="s">
        <v>771</v>
      </c>
      <c r="B239" s="101" t="s">
        <v>772</v>
      </c>
      <c r="C239" s="102">
        <v>25354.19</v>
      </c>
    </row>
    <row r="240" spans="1:3">
      <c r="A240" s="100" t="s">
        <v>773</v>
      </c>
      <c r="B240" s="101" t="s">
        <v>774</v>
      </c>
      <c r="C240" s="102">
        <v>25354.19</v>
      </c>
    </row>
    <row r="241" spans="1:3">
      <c r="A241" s="100" t="s">
        <v>775</v>
      </c>
      <c r="B241" s="101" t="s">
        <v>776</v>
      </c>
      <c r="C241" s="102">
        <v>25354.19</v>
      </c>
    </row>
    <row r="242" spans="1:3">
      <c r="A242" s="100" t="s">
        <v>777</v>
      </c>
      <c r="B242" s="101" t="s">
        <v>778</v>
      </c>
      <c r="C242" s="102">
        <v>25354.19</v>
      </c>
    </row>
    <row r="243" spans="1:3">
      <c r="A243" s="100" t="s">
        <v>779</v>
      </c>
      <c r="B243" s="101" t="s">
        <v>780</v>
      </c>
      <c r="C243" s="102">
        <v>25354.19</v>
      </c>
    </row>
    <row r="244" spans="1:3">
      <c r="A244" s="100" t="s">
        <v>781</v>
      </c>
      <c r="B244" s="101" t="s">
        <v>782</v>
      </c>
      <c r="C244" s="102">
        <v>25354.19</v>
      </c>
    </row>
    <row r="245" spans="1:3">
      <c r="A245" s="100" t="s">
        <v>969</v>
      </c>
      <c r="B245" s="101" t="s">
        <v>783</v>
      </c>
      <c r="C245" s="102">
        <v>25306.41</v>
      </c>
    </row>
    <row r="246" spans="1:3">
      <c r="A246" s="100" t="s">
        <v>970</v>
      </c>
      <c r="B246" s="101" t="s">
        <v>784</v>
      </c>
      <c r="C246" s="102">
        <v>25306.41</v>
      </c>
    </row>
    <row r="247" spans="1:3">
      <c r="A247" s="100" t="s">
        <v>971</v>
      </c>
      <c r="B247" s="101" t="s">
        <v>785</v>
      </c>
      <c r="C247" s="102">
        <v>25306.41</v>
      </c>
    </row>
    <row r="248" spans="1:3">
      <c r="A248" s="100" t="s">
        <v>972</v>
      </c>
      <c r="B248" s="101" t="s">
        <v>786</v>
      </c>
      <c r="C248" s="102">
        <v>25306.41</v>
      </c>
    </row>
    <row r="249" spans="1:3">
      <c r="A249" s="100" t="s">
        <v>973</v>
      </c>
      <c r="B249" s="101" t="s">
        <v>787</v>
      </c>
      <c r="C249" s="102">
        <v>25306.41</v>
      </c>
    </row>
    <row r="250" spans="1:3">
      <c r="A250" s="100" t="s">
        <v>974</v>
      </c>
      <c r="B250" s="101" t="s">
        <v>788</v>
      </c>
      <c r="C250" s="102">
        <v>25306.41</v>
      </c>
    </row>
    <row r="251" spans="1:3">
      <c r="A251" s="100" t="s">
        <v>975</v>
      </c>
      <c r="B251" s="101" t="s">
        <v>789</v>
      </c>
      <c r="C251" s="102">
        <v>25306.41</v>
      </c>
    </row>
    <row r="252" spans="1:3">
      <c r="A252" s="100" t="s">
        <v>976</v>
      </c>
      <c r="B252" s="101" t="s">
        <v>790</v>
      </c>
      <c r="C252" s="102">
        <v>25306.41</v>
      </c>
    </row>
    <row r="253" spans="1:3">
      <c r="A253" s="100" t="s">
        <v>791</v>
      </c>
      <c r="B253" s="101" t="s">
        <v>792</v>
      </c>
      <c r="C253" s="102">
        <v>100506.7</v>
      </c>
    </row>
    <row r="254" spans="1:3">
      <c r="A254" s="100" t="s">
        <v>793</v>
      </c>
      <c r="B254" s="101" t="s">
        <v>794</v>
      </c>
      <c r="C254" s="102">
        <v>100506.7</v>
      </c>
    </row>
    <row r="255" spans="1:3">
      <c r="A255" s="100" t="s">
        <v>795</v>
      </c>
      <c r="B255" s="101" t="s">
        <v>796</v>
      </c>
      <c r="C255" s="102">
        <v>50253.35</v>
      </c>
    </row>
    <row r="256" spans="1:3">
      <c r="A256" s="100" t="s">
        <v>797</v>
      </c>
      <c r="B256" s="101" t="s">
        <v>798</v>
      </c>
      <c r="C256" s="102">
        <v>50253.35</v>
      </c>
    </row>
    <row r="257" spans="1:3">
      <c r="A257" s="100" t="s">
        <v>799</v>
      </c>
      <c r="B257" s="101" t="s">
        <v>800</v>
      </c>
      <c r="C257" s="102">
        <v>50253.35</v>
      </c>
    </row>
    <row r="258" spans="1:3">
      <c r="A258" s="100" t="s">
        <v>801</v>
      </c>
      <c r="B258" s="101" t="s">
        <v>802</v>
      </c>
      <c r="C258" s="102">
        <v>50253.35</v>
      </c>
    </row>
    <row r="259" spans="1:3">
      <c r="A259" s="100" t="s">
        <v>803</v>
      </c>
      <c r="B259" s="101" t="s">
        <v>804</v>
      </c>
      <c r="C259" s="102">
        <v>50253.35</v>
      </c>
    </row>
    <row r="260" spans="1:3">
      <c r="A260" s="100" t="s">
        <v>805</v>
      </c>
      <c r="B260" s="101" t="s">
        <v>806</v>
      </c>
      <c r="C260" s="102">
        <v>50253.35</v>
      </c>
    </row>
    <row r="261" spans="1:3">
      <c r="A261" s="100" t="s">
        <v>807</v>
      </c>
      <c r="B261" s="101" t="s">
        <v>808</v>
      </c>
      <c r="C261" s="102">
        <v>507983.5</v>
      </c>
    </row>
    <row r="262" spans="1:3">
      <c r="A262" s="100" t="s">
        <v>809</v>
      </c>
      <c r="B262" s="101" t="s">
        <v>810</v>
      </c>
      <c r="C262" s="102">
        <v>50641.19</v>
      </c>
    </row>
    <row r="263" spans="1:3">
      <c r="A263" s="100" t="s">
        <v>811</v>
      </c>
      <c r="B263" s="101" t="s">
        <v>812</v>
      </c>
      <c r="C263" s="102">
        <v>50641.19</v>
      </c>
    </row>
    <row r="264" spans="1:3">
      <c r="A264" s="100" t="s">
        <v>813</v>
      </c>
      <c r="B264" s="101" t="s">
        <v>814</v>
      </c>
      <c r="C264" s="102">
        <v>50641.19</v>
      </c>
    </row>
    <row r="265" spans="1:3">
      <c r="A265" s="100" t="s">
        <v>815</v>
      </c>
      <c r="B265" s="101" t="s">
        <v>816</v>
      </c>
      <c r="C265" s="102">
        <v>50641.19</v>
      </c>
    </row>
    <row r="266" spans="1:3">
      <c r="A266" s="100" t="s">
        <v>817</v>
      </c>
      <c r="B266" s="101" t="s">
        <v>818</v>
      </c>
      <c r="C266" s="102">
        <v>100909.41</v>
      </c>
    </row>
    <row r="267" spans="1:3">
      <c r="A267" s="100" t="s">
        <v>819</v>
      </c>
      <c r="B267" s="101" t="s">
        <v>820</v>
      </c>
      <c r="C267" s="102">
        <v>100909.41</v>
      </c>
    </row>
    <row r="268" spans="1:3">
      <c r="A268" s="100" t="s">
        <v>821</v>
      </c>
      <c r="B268" s="101" t="s">
        <v>822</v>
      </c>
      <c r="C268" s="102">
        <v>101054.9</v>
      </c>
    </row>
    <row r="269" spans="1:3">
      <c r="A269" s="100" t="s">
        <v>823</v>
      </c>
      <c r="B269" s="101" t="s">
        <v>824</v>
      </c>
      <c r="C269" s="102">
        <v>101054.9</v>
      </c>
    </row>
    <row r="270" spans="1:3">
      <c r="A270" s="100" t="s">
        <v>825</v>
      </c>
      <c r="B270" s="101" t="s">
        <v>826</v>
      </c>
      <c r="C270" s="102">
        <v>101054.9</v>
      </c>
    </row>
    <row r="271" spans="1:3">
      <c r="A271" s="100" t="s">
        <v>827</v>
      </c>
      <c r="B271" s="101" t="s">
        <v>828</v>
      </c>
      <c r="C271" s="102">
        <v>101054.9</v>
      </c>
    </row>
    <row r="272" spans="1:3">
      <c r="A272" s="100" t="s">
        <v>829</v>
      </c>
      <c r="B272" s="101" t="s">
        <v>830</v>
      </c>
      <c r="C272" s="102">
        <v>101054.9</v>
      </c>
    </row>
    <row r="273" spans="1:3">
      <c r="A273" s="100" t="s">
        <v>831</v>
      </c>
      <c r="B273" s="101" t="s">
        <v>832</v>
      </c>
      <c r="C273" s="102">
        <v>50527.45</v>
      </c>
    </row>
    <row r="274" spans="1:3">
      <c r="A274" s="100" t="s">
        <v>833</v>
      </c>
      <c r="B274" s="101" t="s">
        <v>834</v>
      </c>
      <c r="C274" s="102">
        <v>50527.45</v>
      </c>
    </row>
    <row r="275" spans="1:3">
      <c r="A275" s="100" t="s">
        <v>835</v>
      </c>
      <c r="B275" s="101" t="s">
        <v>836</v>
      </c>
      <c r="C275" s="102">
        <v>50527.45</v>
      </c>
    </row>
    <row r="276" spans="1:3">
      <c r="A276" s="100" t="s">
        <v>837</v>
      </c>
      <c r="B276" s="101" t="s">
        <v>838</v>
      </c>
      <c r="C276" s="102">
        <v>50527.45</v>
      </c>
    </row>
    <row r="277" spans="1:3">
      <c r="A277" s="100" t="s">
        <v>839</v>
      </c>
      <c r="B277" s="101" t="s">
        <v>840</v>
      </c>
      <c r="C277" s="102">
        <v>50527.45</v>
      </c>
    </row>
    <row r="278" spans="1:3">
      <c r="A278" s="100" t="s">
        <v>841</v>
      </c>
      <c r="B278" s="101" t="s">
        <v>842</v>
      </c>
      <c r="C278" s="102">
        <v>50527.45</v>
      </c>
    </row>
    <row r="279" spans="1:3">
      <c r="A279" s="100" t="s">
        <v>843</v>
      </c>
      <c r="B279" s="101" t="s">
        <v>844</v>
      </c>
      <c r="C279" s="102">
        <v>50527.45</v>
      </c>
    </row>
    <row r="280" spans="1:3">
      <c r="A280" s="100" t="s">
        <v>845</v>
      </c>
      <c r="B280" s="101" t="s">
        <v>846</v>
      </c>
      <c r="C280" s="102">
        <v>50527.45</v>
      </c>
    </row>
    <row r="281" spans="1:3">
      <c r="A281" s="100" t="s">
        <v>847</v>
      </c>
      <c r="B281" s="101" t="s">
        <v>848</v>
      </c>
      <c r="C281" s="102">
        <v>50527.45</v>
      </c>
    </row>
    <row r="282" spans="1:3">
      <c r="A282" s="100" t="s">
        <v>849</v>
      </c>
      <c r="B282" s="101" t="s">
        <v>850</v>
      </c>
      <c r="C282" s="102">
        <v>50527.45</v>
      </c>
    </row>
    <row r="283" spans="1:3">
      <c r="A283" s="100" t="s">
        <v>851</v>
      </c>
      <c r="B283" s="101" t="s">
        <v>852</v>
      </c>
      <c r="C283" s="102">
        <v>50527.45</v>
      </c>
    </row>
    <row r="284" spans="1:3">
      <c r="A284" s="100" t="s">
        <v>853</v>
      </c>
      <c r="B284" s="101" t="s">
        <v>854</v>
      </c>
      <c r="C284" s="102">
        <v>50527.45</v>
      </c>
    </row>
    <row r="285" spans="1:3">
      <c r="A285" s="100" t="s">
        <v>855</v>
      </c>
      <c r="B285" s="101" t="s">
        <v>856</v>
      </c>
      <c r="C285" s="102">
        <v>50527.45</v>
      </c>
    </row>
    <row r="286" spans="1:3">
      <c r="A286" s="100" t="s">
        <v>857</v>
      </c>
      <c r="B286" s="101" t="s">
        <v>858</v>
      </c>
      <c r="C286" s="102">
        <v>50527.45</v>
      </c>
    </row>
    <row r="287" spans="1:3">
      <c r="A287" s="100" t="s">
        <v>859</v>
      </c>
      <c r="B287" s="101" t="s">
        <v>860</v>
      </c>
      <c r="C287" s="102">
        <v>30160.11</v>
      </c>
    </row>
    <row r="288" spans="1:3">
      <c r="A288" s="100" t="s">
        <v>861</v>
      </c>
      <c r="B288" s="101" t="s">
        <v>862</v>
      </c>
      <c r="C288" s="102">
        <v>30160.11</v>
      </c>
    </row>
    <row r="289" spans="1:3">
      <c r="A289" s="100" t="s">
        <v>863</v>
      </c>
      <c r="B289" s="101" t="s">
        <v>864</v>
      </c>
      <c r="C289" s="102">
        <v>30160.11</v>
      </c>
    </row>
    <row r="290" spans="1:3">
      <c r="A290" s="100" t="s">
        <v>865</v>
      </c>
      <c r="B290" s="101" t="s">
        <v>866</v>
      </c>
      <c r="C290" s="102">
        <v>30160.11</v>
      </c>
    </row>
    <row r="291" spans="1:3">
      <c r="A291" s="100" t="s">
        <v>867</v>
      </c>
      <c r="B291" s="101" t="s">
        <v>868</v>
      </c>
      <c r="C291" s="102">
        <v>30160.11</v>
      </c>
    </row>
    <row r="292" spans="1:3">
      <c r="A292" s="100" t="s">
        <v>869</v>
      </c>
      <c r="B292" s="101" t="s">
        <v>870</v>
      </c>
      <c r="C292" s="102">
        <v>30160.11</v>
      </c>
    </row>
    <row r="293" spans="1:3">
      <c r="A293" s="100" t="s">
        <v>871</v>
      </c>
      <c r="B293" s="101" t="s">
        <v>872</v>
      </c>
      <c r="C293" s="102">
        <v>30160.11</v>
      </c>
    </row>
    <row r="294" spans="1:3">
      <c r="A294" s="100" t="s">
        <v>873</v>
      </c>
      <c r="B294" s="101" t="s">
        <v>874</v>
      </c>
      <c r="C294" s="102">
        <v>30160.11</v>
      </c>
    </row>
    <row r="295" spans="1:3">
      <c r="A295" s="100" t="s">
        <v>875</v>
      </c>
      <c r="B295" s="101" t="s">
        <v>876</v>
      </c>
      <c r="C295" s="102">
        <v>25133.34</v>
      </c>
    </row>
    <row r="296" spans="1:3">
      <c r="A296" s="100" t="s">
        <v>877</v>
      </c>
      <c r="B296" s="101" t="s">
        <v>878</v>
      </c>
      <c r="C296" s="102">
        <v>25133.34</v>
      </c>
    </row>
    <row r="297" spans="1:3">
      <c r="A297" s="100" t="s">
        <v>879</v>
      </c>
      <c r="B297" s="101" t="s">
        <v>880</v>
      </c>
      <c r="C297" s="102">
        <v>25133.34</v>
      </c>
    </row>
    <row r="298" spans="1:3">
      <c r="A298" s="100" t="s">
        <v>881</v>
      </c>
      <c r="B298" s="101" t="s">
        <v>882</v>
      </c>
      <c r="C298" s="102">
        <v>25133.34</v>
      </c>
    </row>
    <row r="299" spans="1:3">
      <c r="A299" s="100" t="s">
        <v>883</v>
      </c>
      <c r="B299" s="101" t="s">
        <v>884</v>
      </c>
      <c r="C299" s="102">
        <v>25133.34</v>
      </c>
    </row>
    <row r="300" spans="1:3">
      <c r="A300" s="100" t="s">
        <v>885</v>
      </c>
      <c r="B300" s="101" t="s">
        <v>886</v>
      </c>
      <c r="C300" s="102">
        <v>25133.34</v>
      </c>
    </row>
    <row r="301" spans="1:3">
      <c r="A301" s="100" t="s">
        <v>887</v>
      </c>
      <c r="B301" s="101" t="s">
        <v>888</v>
      </c>
      <c r="C301" s="102">
        <v>25133.34</v>
      </c>
    </row>
    <row r="302" spans="1:3">
      <c r="A302" s="100" t="s">
        <v>889</v>
      </c>
      <c r="B302" s="101" t="s">
        <v>890</v>
      </c>
      <c r="C302" s="102">
        <v>25133.43</v>
      </c>
    </row>
    <row r="303" spans="1:3">
      <c r="A303" s="100" t="s">
        <v>891</v>
      </c>
      <c r="B303" s="101" t="s">
        <v>892</v>
      </c>
      <c r="C303" s="102">
        <v>25133.43</v>
      </c>
    </row>
    <row r="304" spans="1:3">
      <c r="A304" s="100" t="s">
        <v>893</v>
      </c>
      <c r="B304" s="101" t="s">
        <v>894</v>
      </c>
      <c r="C304" s="102">
        <v>25133.34</v>
      </c>
    </row>
    <row r="305" spans="1:3">
      <c r="A305" s="100" t="s">
        <v>895</v>
      </c>
      <c r="B305" s="101" t="s">
        <v>896</v>
      </c>
      <c r="C305" s="102">
        <v>20106.669999999998</v>
      </c>
    </row>
    <row r="306" spans="1:3">
      <c r="A306" s="100" t="s">
        <v>897</v>
      </c>
      <c r="B306" s="101" t="s">
        <v>898</v>
      </c>
      <c r="C306" s="102">
        <v>20106.669999999998</v>
      </c>
    </row>
    <row r="307" spans="1:3">
      <c r="A307" s="100" t="s">
        <v>899</v>
      </c>
      <c r="B307" s="101" t="s">
        <v>900</v>
      </c>
      <c r="C307" s="102">
        <v>20106.669999999998</v>
      </c>
    </row>
    <row r="308" spans="1:3">
      <c r="A308" s="100" t="s">
        <v>901</v>
      </c>
      <c r="B308" s="101" t="s">
        <v>902</v>
      </c>
      <c r="C308" s="102">
        <v>20106.669999999998</v>
      </c>
    </row>
    <row r="309" spans="1:3">
      <c r="A309" s="100" t="s">
        <v>903</v>
      </c>
      <c r="B309" s="101" t="s">
        <v>904</v>
      </c>
      <c r="C309" s="102">
        <v>20106.669999999998</v>
      </c>
    </row>
    <row r="310" spans="1:3">
      <c r="A310" s="100" t="s">
        <v>905</v>
      </c>
      <c r="B310" s="101" t="s">
        <v>906</v>
      </c>
      <c r="C310" s="102">
        <v>20106.669999999998</v>
      </c>
    </row>
    <row r="311" spans="1:3">
      <c r="A311" s="100" t="s">
        <v>907</v>
      </c>
      <c r="B311" s="101" t="s">
        <v>908</v>
      </c>
      <c r="C311" s="102">
        <v>20106.669999999998</v>
      </c>
    </row>
    <row r="312" spans="1:3">
      <c r="A312" s="100" t="s">
        <v>909</v>
      </c>
      <c r="B312" s="101" t="s">
        <v>910</v>
      </c>
      <c r="C312" s="102">
        <v>20106.669999999998</v>
      </c>
    </row>
    <row r="313" spans="1:3">
      <c r="A313" s="100" t="s">
        <v>911</v>
      </c>
      <c r="B313" s="101" t="s">
        <v>912</v>
      </c>
      <c r="C313" s="102">
        <v>20106.669999999998</v>
      </c>
    </row>
    <row r="314" spans="1:3">
      <c r="A314" s="100" t="s">
        <v>913</v>
      </c>
      <c r="B314" s="101" t="s">
        <v>914</v>
      </c>
      <c r="C314" s="102">
        <v>20106.669999999998</v>
      </c>
    </row>
    <row r="315" spans="1:3">
      <c r="A315" s="100" t="s">
        <v>915</v>
      </c>
      <c r="B315" s="101" t="s">
        <v>916</v>
      </c>
      <c r="C315" s="102">
        <v>10053.370000000001</v>
      </c>
    </row>
    <row r="316" spans="1:3">
      <c r="A316" s="100" t="s">
        <v>917</v>
      </c>
      <c r="B316" s="101" t="s">
        <v>918</v>
      </c>
      <c r="C316" s="102">
        <v>25212.82</v>
      </c>
    </row>
    <row r="317" spans="1:3">
      <c r="A317" s="100" t="s">
        <v>919</v>
      </c>
      <c r="B317" s="101" t="s">
        <v>920</v>
      </c>
      <c r="C317" s="102">
        <v>25212.82</v>
      </c>
    </row>
    <row r="318" spans="1:3">
      <c r="A318" s="100" t="s">
        <v>921</v>
      </c>
      <c r="B318" s="101" t="s">
        <v>922</v>
      </c>
      <c r="C318" s="102">
        <v>25212.82</v>
      </c>
    </row>
    <row r="319" spans="1:3">
      <c r="A319" s="100" t="s">
        <v>923</v>
      </c>
      <c r="B319" s="101" t="s">
        <v>924</v>
      </c>
      <c r="C319" s="102">
        <v>25212.82</v>
      </c>
    </row>
    <row r="320" spans="1:3">
      <c r="A320" s="100" t="s">
        <v>925</v>
      </c>
      <c r="B320" s="101" t="s">
        <v>926</v>
      </c>
      <c r="C320" s="102">
        <v>50425.64</v>
      </c>
    </row>
    <row r="321" spans="1:3">
      <c r="A321" s="100" t="s">
        <v>927</v>
      </c>
      <c r="B321" s="101" t="s">
        <v>928</v>
      </c>
      <c r="C321" s="102">
        <v>50425.64</v>
      </c>
    </row>
    <row r="322" spans="1:3">
      <c r="A322" s="100" t="s">
        <v>929</v>
      </c>
      <c r="B322" s="101" t="s">
        <v>930</v>
      </c>
      <c r="C322" s="102">
        <v>50425.64</v>
      </c>
    </row>
    <row r="323" spans="1:3">
      <c r="A323" s="100" t="s">
        <v>931</v>
      </c>
      <c r="B323" s="101" t="s">
        <v>932</v>
      </c>
      <c r="C323" s="102">
        <v>50425.64</v>
      </c>
    </row>
    <row r="324" spans="1:3">
      <c r="A324" s="100" t="s">
        <v>933</v>
      </c>
      <c r="B324" s="101" t="s">
        <v>934</v>
      </c>
      <c r="C324" s="102">
        <v>50439.12</v>
      </c>
    </row>
    <row r="325" spans="1:3">
      <c r="A325" s="100" t="s">
        <v>935</v>
      </c>
      <c r="B325" s="101" t="s">
        <v>936</v>
      </c>
      <c r="C325" s="102">
        <v>50439.12</v>
      </c>
    </row>
    <row r="326" spans="1:3">
      <c r="A326" s="100" t="s">
        <v>937</v>
      </c>
      <c r="B326" s="101" t="s">
        <v>938</v>
      </c>
      <c r="C326" s="102">
        <v>50439.12</v>
      </c>
    </row>
    <row r="327" spans="1:3">
      <c r="A327" s="100" t="s">
        <v>939</v>
      </c>
      <c r="B327" s="101" t="s">
        <v>940</v>
      </c>
      <c r="C327" s="102">
        <v>50439.12</v>
      </c>
    </row>
    <row r="328" spans="1:3">
      <c r="A328" s="100" t="s">
        <v>941</v>
      </c>
      <c r="B328" s="101" t="s">
        <v>942</v>
      </c>
      <c r="C328" s="102">
        <v>100878.25</v>
      </c>
    </row>
    <row r="329" spans="1:3">
      <c r="A329" s="100" t="s">
        <v>943</v>
      </c>
      <c r="B329" s="101" t="s">
        <v>944</v>
      </c>
      <c r="C329" s="102">
        <v>100878.25</v>
      </c>
    </row>
    <row r="330" spans="1:3">
      <c r="A330" s="100" t="s">
        <v>977</v>
      </c>
      <c r="B330" s="101" t="s">
        <v>1048</v>
      </c>
      <c r="C330" s="102">
        <v>25151.96</v>
      </c>
    </row>
    <row r="331" spans="1:3">
      <c r="A331" s="100" t="s">
        <v>978</v>
      </c>
      <c r="B331" s="101" t="s">
        <v>1049</v>
      </c>
      <c r="C331" s="102">
        <v>25151.96</v>
      </c>
    </row>
    <row r="332" spans="1:3">
      <c r="A332" s="100" t="s">
        <v>979</v>
      </c>
      <c r="B332" s="101" t="s">
        <v>1050</v>
      </c>
      <c r="C332" s="102">
        <v>25151.96</v>
      </c>
    </row>
    <row r="333" spans="1:3">
      <c r="A333" s="100" t="s">
        <v>980</v>
      </c>
      <c r="B333" s="101" t="s">
        <v>1051</v>
      </c>
      <c r="C333" s="102">
        <v>25151.96</v>
      </c>
    </row>
    <row r="334" spans="1:3">
      <c r="A334" s="100" t="s">
        <v>981</v>
      </c>
      <c r="B334" s="101" t="s">
        <v>1052</v>
      </c>
      <c r="C334" s="102">
        <v>25151.96</v>
      </c>
    </row>
    <row r="335" spans="1:3">
      <c r="A335" s="100" t="s">
        <v>982</v>
      </c>
      <c r="B335" s="101" t="s">
        <v>1053</v>
      </c>
      <c r="C335" s="102">
        <v>25151.96</v>
      </c>
    </row>
    <row r="336" spans="1:3">
      <c r="A336" s="100" t="s">
        <v>983</v>
      </c>
      <c r="B336" s="101" t="s">
        <v>1054</v>
      </c>
      <c r="C336" s="102">
        <v>25151.96</v>
      </c>
    </row>
    <row r="337" spans="1:3">
      <c r="A337" s="100" t="s">
        <v>984</v>
      </c>
      <c r="B337" s="101" t="s">
        <v>1055</v>
      </c>
      <c r="C337" s="102">
        <v>25151.96</v>
      </c>
    </row>
    <row r="338" spans="1:3">
      <c r="A338" s="100" t="s">
        <v>985</v>
      </c>
      <c r="B338" s="101" t="s">
        <v>1056</v>
      </c>
      <c r="C338" s="102">
        <v>50303.91</v>
      </c>
    </row>
    <row r="339" spans="1:3">
      <c r="A339" s="100" t="s">
        <v>986</v>
      </c>
      <c r="B339" s="101" t="s">
        <v>1057</v>
      </c>
      <c r="C339" s="102">
        <v>50303.91</v>
      </c>
    </row>
    <row r="340" spans="1:3">
      <c r="A340" s="100" t="s">
        <v>987</v>
      </c>
      <c r="B340" s="101" t="s">
        <v>1058</v>
      </c>
      <c r="C340" s="102">
        <v>50303.91</v>
      </c>
    </row>
    <row r="341" spans="1:3">
      <c r="A341" s="100" t="s">
        <v>988</v>
      </c>
      <c r="B341" s="101" t="s">
        <v>1059</v>
      </c>
      <c r="C341" s="102">
        <v>50303.91</v>
      </c>
    </row>
    <row r="342" spans="1:3">
      <c r="A342" s="100" t="s">
        <v>989</v>
      </c>
      <c r="B342" s="101" t="s">
        <v>1060</v>
      </c>
      <c r="C342" s="102">
        <v>50303.91</v>
      </c>
    </row>
    <row r="343" spans="1:3">
      <c r="A343" s="100" t="s">
        <v>990</v>
      </c>
      <c r="B343" s="101" t="s">
        <v>1061</v>
      </c>
      <c r="C343" s="102">
        <v>50303.91</v>
      </c>
    </row>
    <row r="344" spans="1:3">
      <c r="A344" s="100" t="s">
        <v>991</v>
      </c>
      <c r="B344" s="101" t="s">
        <v>1062</v>
      </c>
      <c r="C344" s="102">
        <v>100626.87</v>
      </c>
    </row>
    <row r="345" spans="1:3">
      <c r="A345" s="100" t="s">
        <v>992</v>
      </c>
      <c r="B345" s="101" t="s">
        <v>1063</v>
      </c>
      <c r="C345" s="102">
        <v>100626.87</v>
      </c>
    </row>
    <row r="346" spans="1:3">
      <c r="A346" s="100" t="s">
        <v>993</v>
      </c>
      <c r="B346" s="101" t="s">
        <v>1064</v>
      </c>
      <c r="C346" s="102">
        <v>100626.87</v>
      </c>
    </row>
    <row r="347" spans="1:3">
      <c r="A347" s="100" t="s">
        <v>994</v>
      </c>
      <c r="B347" s="101" t="s">
        <v>1065</v>
      </c>
      <c r="C347" s="102">
        <v>100621.74</v>
      </c>
    </row>
    <row r="348" spans="1:3">
      <c r="A348" s="100" t="s">
        <v>995</v>
      </c>
      <c r="B348" s="101" t="s">
        <v>1066</v>
      </c>
      <c r="C348" s="102">
        <v>100621.74</v>
      </c>
    </row>
    <row r="349" spans="1:3">
      <c r="A349" s="100" t="s">
        <v>996</v>
      </c>
      <c r="B349" s="101" t="s">
        <v>1067</v>
      </c>
      <c r="C349" s="102">
        <v>100621.74</v>
      </c>
    </row>
    <row r="350" spans="1:3">
      <c r="A350" s="100" t="s">
        <v>997</v>
      </c>
      <c r="B350" s="101" t="s">
        <v>1068</v>
      </c>
      <c r="C350" s="102">
        <v>100569.36</v>
      </c>
    </row>
    <row r="351" spans="1:3">
      <c r="A351" s="100" t="s">
        <v>998</v>
      </c>
      <c r="B351" s="101" t="s">
        <v>1069</v>
      </c>
      <c r="C351" s="102">
        <v>100569.36</v>
      </c>
    </row>
    <row r="352" spans="1:3">
      <c r="A352" s="100" t="s">
        <v>999</v>
      </c>
      <c r="B352" s="101" t="s">
        <v>1070</v>
      </c>
      <c r="C352" s="102">
        <v>100569.36</v>
      </c>
    </row>
    <row r="353" spans="1:3">
      <c r="A353" s="100" t="s">
        <v>1000</v>
      </c>
      <c r="B353" s="101" t="s">
        <v>1071</v>
      </c>
      <c r="C353" s="102">
        <v>101974.17</v>
      </c>
    </row>
    <row r="354" spans="1:3">
      <c r="A354" s="100" t="s">
        <v>1001</v>
      </c>
      <c r="B354" s="101" t="s">
        <v>1072</v>
      </c>
      <c r="C354" s="102">
        <v>101974.17</v>
      </c>
    </row>
    <row r="355" spans="1:3">
      <c r="A355" s="100" t="s">
        <v>1002</v>
      </c>
      <c r="B355" s="101" t="s">
        <v>1073</v>
      </c>
      <c r="C355" s="102">
        <v>101974.17</v>
      </c>
    </row>
    <row r="356" spans="1:3">
      <c r="A356" s="100" t="s">
        <v>1003</v>
      </c>
      <c r="B356" s="101" t="s">
        <v>1074</v>
      </c>
      <c r="C356" s="102">
        <v>101974.17</v>
      </c>
    </row>
    <row r="357" spans="1:3">
      <c r="A357" s="100" t="s">
        <v>1004</v>
      </c>
      <c r="B357" s="101" t="s">
        <v>1075</v>
      </c>
      <c r="C357" s="102">
        <v>101974.17</v>
      </c>
    </row>
    <row r="358" spans="1:3">
      <c r="A358" s="100" t="s">
        <v>1005</v>
      </c>
      <c r="B358" s="101" t="s">
        <v>1076</v>
      </c>
      <c r="C358" s="102">
        <v>100912.26</v>
      </c>
    </row>
    <row r="359" spans="1:3">
      <c r="A359" s="100" t="s">
        <v>1006</v>
      </c>
      <c r="B359" s="101" t="s">
        <v>1077</v>
      </c>
      <c r="C359" s="102">
        <v>100912.26</v>
      </c>
    </row>
    <row r="360" spans="1:3">
      <c r="A360" s="100" t="s">
        <v>1007</v>
      </c>
      <c r="B360" s="101" t="s">
        <v>1078</v>
      </c>
      <c r="C360" s="102">
        <v>100912.26</v>
      </c>
    </row>
    <row r="361" spans="1:3">
      <c r="A361" s="100" t="s">
        <v>1008</v>
      </c>
      <c r="B361" s="101" t="s">
        <v>1079</v>
      </c>
      <c r="C361" s="102">
        <v>100912.26</v>
      </c>
    </row>
    <row r="362" spans="1:3">
      <c r="A362" s="100" t="s">
        <v>1009</v>
      </c>
      <c r="B362" s="101" t="s">
        <v>1080</v>
      </c>
      <c r="C362" s="102">
        <v>101158.85</v>
      </c>
    </row>
    <row r="363" spans="1:3">
      <c r="A363" s="100" t="s">
        <v>1010</v>
      </c>
      <c r="B363" s="101" t="s">
        <v>1081</v>
      </c>
      <c r="C363" s="102">
        <v>101158.85</v>
      </c>
    </row>
    <row r="364" spans="1:3">
      <c r="A364" s="100" t="s">
        <v>1011</v>
      </c>
      <c r="B364" s="101" t="s">
        <v>1082</v>
      </c>
      <c r="C364" s="102">
        <v>101158.85</v>
      </c>
    </row>
    <row r="365" spans="1:3">
      <c r="A365" s="100" t="s">
        <v>1012</v>
      </c>
      <c r="B365" s="101" t="s">
        <v>1083</v>
      </c>
      <c r="C365" s="102">
        <v>101158.85</v>
      </c>
    </row>
    <row r="366" spans="1:3">
      <c r="A366" s="100" t="s">
        <v>1013</v>
      </c>
      <c r="B366" s="101" t="s">
        <v>1084</v>
      </c>
      <c r="C366" s="102">
        <v>101158.85</v>
      </c>
    </row>
    <row r="367" spans="1:3">
      <c r="A367" s="100" t="s">
        <v>1014</v>
      </c>
      <c r="B367" s="101" t="s">
        <v>1085</v>
      </c>
      <c r="C367" s="102">
        <v>101235.08</v>
      </c>
    </row>
    <row r="368" spans="1:3">
      <c r="A368" s="100" t="s">
        <v>1015</v>
      </c>
      <c r="B368" s="101" t="s">
        <v>1086</v>
      </c>
      <c r="C368" s="102">
        <v>101235.08</v>
      </c>
    </row>
    <row r="369" spans="1:3">
      <c r="A369" s="100" t="s">
        <v>1016</v>
      </c>
      <c r="B369" s="101" t="s">
        <v>1087</v>
      </c>
      <c r="C369" s="102">
        <v>101235.08</v>
      </c>
    </row>
    <row r="370" spans="1:3">
      <c r="A370" s="100" t="s">
        <v>1017</v>
      </c>
      <c r="B370" s="101" t="s">
        <v>1088</v>
      </c>
      <c r="C370" s="102">
        <v>101235.08</v>
      </c>
    </row>
    <row r="371" spans="1:3">
      <c r="A371" s="100" t="s">
        <v>1018</v>
      </c>
      <c r="B371" s="101" t="s">
        <v>1089</v>
      </c>
      <c r="C371" s="102">
        <v>101235.08</v>
      </c>
    </row>
    <row r="372" spans="1:3">
      <c r="A372" s="100" t="s">
        <v>1019</v>
      </c>
      <c r="B372" s="101" t="s">
        <v>1090</v>
      </c>
      <c r="C372" s="102">
        <v>101235.08</v>
      </c>
    </row>
    <row r="373" spans="1:3">
      <c r="A373" s="100" t="s">
        <v>1020</v>
      </c>
      <c r="B373" s="101" t="s">
        <v>1091</v>
      </c>
      <c r="C373" s="102">
        <v>101680.78</v>
      </c>
    </row>
    <row r="374" spans="1:3">
      <c r="A374" s="100" t="s">
        <v>1021</v>
      </c>
      <c r="B374" s="101" t="s">
        <v>1092</v>
      </c>
      <c r="C374" s="102">
        <v>101680.78</v>
      </c>
    </row>
    <row r="375" spans="1:3">
      <c r="A375" s="100" t="s">
        <v>1022</v>
      </c>
      <c r="B375" s="101" t="s">
        <v>1093</v>
      </c>
      <c r="C375" s="102">
        <v>101680.78</v>
      </c>
    </row>
    <row r="376" spans="1:3">
      <c r="A376" s="100" t="s">
        <v>1023</v>
      </c>
      <c r="B376" s="101" t="s">
        <v>1094</v>
      </c>
      <c r="C376" s="102">
        <v>101680.78</v>
      </c>
    </row>
    <row r="377" spans="1:3">
      <c r="A377" s="100" t="s">
        <v>1024</v>
      </c>
      <c r="B377" s="101" t="s">
        <v>1095</v>
      </c>
      <c r="C377" s="102">
        <v>101680.78</v>
      </c>
    </row>
    <row r="378" spans="1:3">
      <c r="A378" s="100" t="s">
        <v>1025</v>
      </c>
      <c r="B378" s="101" t="s">
        <v>1096</v>
      </c>
      <c r="C378" s="102">
        <v>101680.78</v>
      </c>
    </row>
    <row r="379" spans="1:3">
      <c r="A379" s="100" t="s">
        <v>1026</v>
      </c>
      <c r="B379" s="101" t="s">
        <v>1097</v>
      </c>
      <c r="C379" s="102">
        <v>101680.78</v>
      </c>
    </row>
    <row r="380" spans="1:3">
      <c r="A380" s="100" t="s">
        <v>1027</v>
      </c>
      <c r="B380" s="101" t="s">
        <v>1098</v>
      </c>
      <c r="C380" s="102">
        <v>101680.78</v>
      </c>
    </row>
    <row r="381" spans="1:3">
      <c r="A381" s="100" t="s">
        <v>1028</v>
      </c>
      <c r="B381" s="101" t="s">
        <v>1099</v>
      </c>
      <c r="C381" s="102">
        <v>101680.78</v>
      </c>
    </row>
    <row r="382" spans="1:3">
      <c r="A382" s="100" t="s">
        <v>1029</v>
      </c>
      <c r="B382" s="101" t="s">
        <v>1100</v>
      </c>
      <c r="C382" s="102">
        <v>50218.52</v>
      </c>
    </row>
    <row r="383" spans="1:3">
      <c r="A383" s="100" t="s">
        <v>1030</v>
      </c>
      <c r="B383" s="101" t="s">
        <v>1101</v>
      </c>
      <c r="C383" s="102">
        <v>50218.52</v>
      </c>
    </row>
    <row r="384" spans="1:3">
      <c r="A384" s="100" t="s">
        <v>1031</v>
      </c>
      <c r="B384" s="101" t="s">
        <v>1102</v>
      </c>
      <c r="C384" s="102">
        <v>50218.52</v>
      </c>
    </row>
    <row r="385" spans="1:3">
      <c r="A385" s="100" t="s">
        <v>1032</v>
      </c>
      <c r="B385" s="101" t="s">
        <v>1103</v>
      </c>
      <c r="C385" s="102">
        <v>50218.52</v>
      </c>
    </row>
    <row r="386" spans="1:3">
      <c r="A386" s="100" t="s">
        <v>1033</v>
      </c>
      <c r="B386" s="101" t="s">
        <v>1104</v>
      </c>
      <c r="C386" s="102">
        <v>50218.52</v>
      </c>
    </row>
    <row r="387" spans="1:3">
      <c r="A387" s="100" t="s">
        <v>1034</v>
      </c>
      <c r="B387" s="101" t="s">
        <v>1105</v>
      </c>
      <c r="C387" s="102">
        <v>50218.52</v>
      </c>
    </row>
    <row r="388" spans="1:3">
      <c r="A388" s="100" t="s">
        <v>1035</v>
      </c>
      <c r="B388" s="101" t="s">
        <v>1106</v>
      </c>
      <c r="C388" s="102">
        <v>50218.52</v>
      </c>
    </row>
    <row r="389" spans="1:3">
      <c r="A389" s="100" t="s">
        <v>1036</v>
      </c>
      <c r="B389" s="101" t="s">
        <v>1107</v>
      </c>
      <c r="C389" s="102">
        <v>25109.26</v>
      </c>
    </row>
    <row r="390" spans="1:3">
      <c r="A390" s="100" t="s">
        <v>1037</v>
      </c>
      <c r="B390" s="101" t="s">
        <v>1108</v>
      </c>
      <c r="C390" s="102">
        <v>25109.26</v>
      </c>
    </row>
    <row r="391" spans="1:3">
      <c r="A391" s="100" t="s">
        <v>1038</v>
      </c>
      <c r="B391" s="101" t="s">
        <v>1109</v>
      </c>
      <c r="C391" s="102">
        <v>25109.26</v>
      </c>
    </row>
    <row r="392" spans="1:3">
      <c r="A392" s="104" t="s">
        <v>1039</v>
      </c>
      <c r="B392" s="101" t="s">
        <v>1110</v>
      </c>
      <c r="C392" s="102">
        <v>25109.26</v>
      </c>
    </row>
    <row r="393" spans="1:3">
      <c r="A393" s="104" t="s">
        <v>1040</v>
      </c>
      <c r="B393" s="101" t="s">
        <v>1111</v>
      </c>
      <c r="C393" s="102">
        <v>25109.26</v>
      </c>
    </row>
    <row r="394" spans="1:3">
      <c r="A394" s="104" t="s">
        <v>1041</v>
      </c>
      <c r="B394" s="101" t="s">
        <v>1112</v>
      </c>
      <c r="C394" s="102">
        <v>25109.26</v>
      </c>
    </row>
    <row r="395" spans="1:3">
      <c r="A395" s="104" t="s">
        <v>1042</v>
      </c>
      <c r="B395" s="101" t="s">
        <v>1113</v>
      </c>
      <c r="C395" s="102">
        <v>102582.05</v>
      </c>
    </row>
    <row r="396" spans="1:3">
      <c r="A396" s="104" t="s">
        <v>1043</v>
      </c>
      <c r="B396" s="101" t="s">
        <v>1114</v>
      </c>
      <c r="C396" s="102">
        <v>102582.05</v>
      </c>
    </row>
    <row r="397" spans="1:3">
      <c r="A397" s="104" t="s">
        <v>1044</v>
      </c>
      <c r="B397" s="101" t="s">
        <v>1115</v>
      </c>
      <c r="C397" s="102">
        <v>102582.05</v>
      </c>
    </row>
    <row r="398" spans="1:3">
      <c r="A398" s="104" t="s">
        <v>178</v>
      </c>
      <c r="B398" s="101" t="s">
        <v>179</v>
      </c>
      <c r="C398" s="102">
        <v>739913.33</v>
      </c>
    </row>
    <row r="399" spans="1:3">
      <c r="A399" s="104" t="s">
        <v>180</v>
      </c>
      <c r="B399" s="101" t="s">
        <v>945</v>
      </c>
      <c r="C399" s="102">
        <v>739913.33</v>
      </c>
    </row>
    <row r="400" spans="1:3">
      <c r="A400" s="99" t="s">
        <v>181</v>
      </c>
      <c r="B400" s="96" t="s">
        <v>182</v>
      </c>
      <c r="C400" s="97">
        <v>1100.94</v>
      </c>
    </row>
    <row r="401" spans="1:3">
      <c r="A401" s="104" t="s">
        <v>183</v>
      </c>
      <c r="B401" s="101" t="s">
        <v>184</v>
      </c>
      <c r="C401" s="102">
        <v>1166.06</v>
      </c>
    </row>
    <row r="402" spans="1:3">
      <c r="A402" s="104" t="s">
        <v>185</v>
      </c>
      <c r="B402" s="101" t="s">
        <v>186</v>
      </c>
      <c r="C402" s="102">
        <v>1166.06</v>
      </c>
    </row>
    <row r="403" spans="1:3">
      <c r="A403" s="104" t="s">
        <v>946</v>
      </c>
      <c r="B403" s="101" t="s">
        <v>947</v>
      </c>
      <c r="C403" s="102">
        <v>-65.12</v>
      </c>
    </row>
    <row r="404" spans="1:3">
      <c r="A404" s="104" t="s">
        <v>948</v>
      </c>
      <c r="B404" s="101" t="s">
        <v>949</v>
      </c>
      <c r="C404" s="102">
        <v>-65.12</v>
      </c>
    </row>
    <row r="405" spans="1:3">
      <c r="A405" s="99" t="s">
        <v>112</v>
      </c>
      <c r="B405" s="96" t="s">
        <v>113</v>
      </c>
      <c r="C405" s="97">
        <v>35466.17</v>
      </c>
    </row>
    <row r="406" spans="1:3">
      <c r="A406" s="104" t="s">
        <v>114</v>
      </c>
      <c r="B406" s="101" t="s">
        <v>115</v>
      </c>
      <c r="C406" s="102">
        <v>35466.17</v>
      </c>
    </row>
    <row r="407" spans="1:3">
      <c r="A407" s="104" t="s">
        <v>1045</v>
      </c>
      <c r="B407" s="101" t="s">
        <v>1116</v>
      </c>
      <c r="C407" s="102">
        <v>212.86</v>
      </c>
    </row>
    <row r="408" spans="1:3">
      <c r="A408" s="104" t="s">
        <v>1046</v>
      </c>
      <c r="B408" s="101" t="s">
        <v>391</v>
      </c>
      <c r="C408" s="102">
        <v>212.86</v>
      </c>
    </row>
    <row r="409" spans="1:3">
      <c r="A409" s="104" t="s">
        <v>187</v>
      </c>
      <c r="B409" s="101" t="s">
        <v>188</v>
      </c>
      <c r="C409" s="102">
        <v>583.72</v>
      </c>
    </row>
    <row r="410" spans="1:3">
      <c r="A410" s="104" t="s">
        <v>189</v>
      </c>
      <c r="B410" s="101" t="s">
        <v>190</v>
      </c>
      <c r="C410" s="102">
        <v>583.72</v>
      </c>
    </row>
    <row r="411" spans="1:3">
      <c r="A411" s="104" t="s">
        <v>116</v>
      </c>
      <c r="B411" s="101" t="s">
        <v>117</v>
      </c>
      <c r="C411" s="102">
        <v>34669.590000000004</v>
      </c>
    </row>
    <row r="412" spans="1:3">
      <c r="A412" s="104" t="s">
        <v>118</v>
      </c>
      <c r="B412" s="101" t="s">
        <v>119</v>
      </c>
      <c r="C412" s="102">
        <v>31517.81</v>
      </c>
    </row>
    <row r="413" spans="1:3">
      <c r="A413" s="104" t="s">
        <v>191</v>
      </c>
      <c r="B413" s="101" t="s">
        <v>120</v>
      </c>
      <c r="C413" s="102">
        <v>3151.7799999999997</v>
      </c>
    </row>
    <row r="414" spans="1:3">
      <c r="A414" s="99" t="s">
        <v>121</v>
      </c>
      <c r="B414" s="96" t="s">
        <v>122</v>
      </c>
      <c r="C414" s="97">
        <v>29613733.859999999</v>
      </c>
    </row>
    <row r="415" spans="1:3">
      <c r="A415" s="104" t="s">
        <v>123</v>
      </c>
      <c r="B415" s="101" t="s">
        <v>124</v>
      </c>
      <c r="C415" s="102">
        <v>29613733.859999999</v>
      </c>
    </row>
    <row r="416" spans="1:3">
      <c r="A416" s="104" t="s">
        <v>125</v>
      </c>
      <c r="B416" s="101" t="s">
        <v>126</v>
      </c>
      <c r="C416" s="102">
        <v>61768993.43</v>
      </c>
    </row>
    <row r="417" spans="1:3">
      <c r="A417" s="104" t="s">
        <v>306</v>
      </c>
      <c r="B417" s="101" t="s">
        <v>307</v>
      </c>
      <c r="C417" s="102">
        <v>-32155259.57</v>
      </c>
    </row>
    <row r="418" spans="1:3">
      <c r="A418" s="99" t="s">
        <v>127</v>
      </c>
      <c r="B418" s="96" t="s">
        <v>128</v>
      </c>
      <c r="C418" s="97">
        <v>412327.02</v>
      </c>
    </row>
    <row r="419" spans="1:3">
      <c r="A419" s="104" t="s">
        <v>1118</v>
      </c>
      <c r="B419" s="101" t="s">
        <v>128</v>
      </c>
      <c r="C419" s="102">
        <v>18210.060000000001</v>
      </c>
    </row>
    <row r="420" spans="1:3">
      <c r="A420" s="105" t="s">
        <v>1119</v>
      </c>
      <c r="B420" s="101" t="s">
        <v>128</v>
      </c>
      <c r="C420" s="102">
        <v>394116.96</v>
      </c>
    </row>
    <row r="421" spans="1:3">
      <c r="A421" s="105"/>
      <c r="B421" s="101"/>
      <c r="C421" s="102"/>
    </row>
    <row r="422" spans="1:3">
      <c r="A422" s="104" t="s">
        <v>129</v>
      </c>
      <c r="B422" s="101" t="s">
        <v>130</v>
      </c>
      <c r="C422" s="102">
        <v>6392554.5800000001</v>
      </c>
    </row>
    <row r="423" spans="1:3">
      <c r="A423" s="104" t="s">
        <v>374</v>
      </c>
      <c r="B423" s="101" t="s">
        <v>398</v>
      </c>
      <c r="C423" s="102">
        <v>6130180.2199999997</v>
      </c>
    </row>
    <row r="424" spans="1:3">
      <c r="A424" s="104" t="s">
        <v>395</v>
      </c>
      <c r="B424" s="101" t="s">
        <v>394</v>
      </c>
      <c r="C424" s="102">
        <v>202580.7</v>
      </c>
    </row>
    <row r="425" spans="1:3">
      <c r="A425" s="104" t="s">
        <v>395</v>
      </c>
      <c r="B425" s="101" t="s">
        <v>394</v>
      </c>
      <c r="C425" s="102">
        <v>0</v>
      </c>
    </row>
    <row r="426" spans="1:3">
      <c r="A426" s="104" t="s">
        <v>375</v>
      </c>
      <c r="B426" s="101" t="s">
        <v>376</v>
      </c>
      <c r="C426" s="102">
        <v>5927599.5199999996</v>
      </c>
    </row>
    <row r="427" spans="1:3">
      <c r="A427" s="104" t="s">
        <v>375</v>
      </c>
      <c r="B427" s="101" t="s">
        <v>376</v>
      </c>
      <c r="C427" s="102">
        <v>0</v>
      </c>
    </row>
    <row r="428" spans="1:3">
      <c r="A428" s="104" t="s">
        <v>131</v>
      </c>
      <c r="B428" s="101" t="s">
        <v>132</v>
      </c>
      <c r="C428" s="102">
        <v>262374.36</v>
      </c>
    </row>
    <row r="429" spans="1:3">
      <c r="A429" s="104" t="s">
        <v>950</v>
      </c>
      <c r="B429" s="101" t="s">
        <v>951</v>
      </c>
      <c r="C429" s="102">
        <v>481.31</v>
      </c>
    </row>
    <row r="430" spans="1:3">
      <c r="A430" s="104" t="s">
        <v>950</v>
      </c>
      <c r="B430" s="101" t="s">
        <v>951</v>
      </c>
      <c r="C430" s="102">
        <v>0</v>
      </c>
    </row>
    <row r="431" spans="1:3">
      <c r="A431" s="104" t="s">
        <v>133</v>
      </c>
      <c r="B431" s="101" t="s">
        <v>134</v>
      </c>
      <c r="C431" s="102">
        <v>261893.05</v>
      </c>
    </row>
    <row r="432" spans="1:3">
      <c r="A432" s="104" t="s">
        <v>135</v>
      </c>
      <c r="B432" s="101" t="s">
        <v>136</v>
      </c>
      <c r="C432" s="102">
        <v>238084.5</v>
      </c>
    </row>
    <row r="433" spans="1:3">
      <c r="A433" s="104" t="s">
        <v>135</v>
      </c>
      <c r="B433" s="101" t="s">
        <v>136</v>
      </c>
      <c r="C433" s="102">
        <v>0</v>
      </c>
    </row>
    <row r="434" spans="1:3">
      <c r="A434" s="104" t="s">
        <v>192</v>
      </c>
      <c r="B434" s="101" t="s">
        <v>137</v>
      </c>
      <c r="C434" s="102">
        <v>23808.55</v>
      </c>
    </row>
    <row r="435" spans="1:3">
      <c r="A435" s="104" t="s">
        <v>192</v>
      </c>
      <c r="B435" s="101" t="s">
        <v>137</v>
      </c>
      <c r="C435" s="102">
        <v>0</v>
      </c>
    </row>
    <row r="436" spans="1:3">
      <c r="A436" s="104" t="s">
        <v>138</v>
      </c>
      <c r="B436" s="101" t="s">
        <v>139</v>
      </c>
      <c r="C436" s="102">
        <v>6786671.54</v>
      </c>
    </row>
    <row r="437" spans="1:3">
      <c r="A437" s="104" t="s">
        <v>377</v>
      </c>
      <c r="B437" s="101" t="s">
        <v>378</v>
      </c>
      <c r="C437" s="102">
        <v>6130534.9000000004</v>
      </c>
    </row>
    <row r="438" spans="1:3">
      <c r="A438" s="104" t="s">
        <v>397</v>
      </c>
      <c r="B438" s="101" t="s">
        <v>396</v>
      </c>
      <c r="C438" s="102">
        <v>202526</v>
      </c>
    </row>
    <row r="439" spans="1:3">
      <c r="A439" s="104" t="s">
        <v>397</v>
      </c>
      <c r="B439" s="101" t="s">
        <v>396</v>
      </c>
      <c r="C439" s="102">
        <v>0</v>
      </c>
    </row>
    <row r="440" spans="1:3">
      <c r="A440" s="104" t="s">
        <v>379</v>
      </c>
      <c r="B440" s="101" t="s">
        <v>380</v>
      </c>
      <c r="C440" s="102">
        <v>5928008.9000000004</v>
      </c>
    </row>
    <row r="441" spans="1:3">
      <c r="A441" s="104" t="s">
        <v>379</v>
      </c>
      <c r="B441" s="101" t="s">
        <v>380</v>
      </c>
      <c r="C441" s="102">
        <v>0</v>
      </c>
    </row>
    <row r="442" spans="1:3">
      <c r="A442" s="104" t="s">
        <v>308</v>
      </c>
      <c r="B442" s="101" t="s">
        <v>309</v>
      </c>
      <c r="C442" s="102">
        <v>504860.26</v>
      </c>
    </row>
    <row r="443" spans="1:3">
      <c r="A443" s="104" t="s">
        <v>1047</v>
      </c>
      <c r="B443" s="101" t="s">
        <v>1117</v>
      </c>
      <c r="C443" s="102">
        <v>12565.48</v>
      </c>
    </row>
    <row r="444" spans="1:3">
      <c r="A444" s="104" t="s">
        <v>1047</v>
      </c>
      <c r="B444" s="101" t="s">
        <v>1117</v>
      </c>
      <c r="C444" s="102">
        <v>0</v>
      </c>
    </row>
    <row r="445" spans="1:3">
      <c r="A445" s="104" t="s">
        <v>310</v>
      </c>
      <c r="B445" s="101" t="s">
        <v>311</v>
      </c>
      <c r="C445" s="102">
        <v>74995.990000000005</v>
      </c>
    </row>
    <row r="446" spans="1:3">
      <c r="A446" s="104" t="s">
        <v>310</v>
      </c>
      <c r="B446" s="101" t="s">
        <v>311</v>
      </c>
      <c r="C446" s="102">
        <v>0</v>
      </c>
    </row>
    <row r="447" spans="1:3">
      <c r="A447" s="104" t="s">
        <v>381</v>
      </c>
      <c r="B447" s="101" t="s">
        <v>382</v>
      </c>
      <c r="C447" s="102">
        <v>5983.56</v>
      </c>
    </row>
    <row r="448" spans="1:3">
      <c r="A448" s="104" t="s">
        <v>381</v>
      </c>
      <c r="B448" s="101" t="s">
        <v>382</v>
      </c>
      <c r="C448" s="102">
        <v>0</v>
      </c>
    </row>
    <row r="449" spans="1:3">
      <c r="A449" s="104" t="s">
        <v>312</v>
      </c>
      <c r="B449" s="101" t="s">
        <v>313</v>
      </c>
      <c r="C449" s="102">
        <v>411315.23</v>
      </c>
    </row>
    <row r="450" spans="1:3">
      <c r="A450" s="104" t="s">
        <v>312</v>
      </c>
      <c r="B450" s="101" t="s">
        <v>313</v>
      </c>
      <c r="C450" s="102">
        <v>0</v>
      </c>
    </row>
    <row r="451" spans="1:3">
      <c r="A451" s="104" t="s">
        <v>140</v>
      </c>
      <c r="B451" s="101" t="s">
        <v>141</v>
      </c>
      <c r="C451" s="102">
        <v>14448.95</v>
      </c>
    </row>
    <row r="452" spans="1:3">
      <c r="A452" s="104" t="s">
        <v>142</v>
      </c>
      <c r="B452" s="101" t="s">
        <v>143</v>
      </c>
      <c r="C452" s="102">
        <v>14448.95</v>
      </c>
    </row>
    <row r="453" spans="1:3">
      <c r="A453" s="104" t="s">
        <v>142</v>
      </c>
      <c r="B453" s="101" t="s">
        <v>143</v>
      </c>
      <c r="C453" s="102">
        <v>0</v>
      </c>
    </row>
    <row r="454" spans="1:3">
      <c r="A454" s="104" t="s">
        <v>144</v>
      </c>
      <c r="B454" s="101" t="s">
        <v>145</v>
      </c>
      <c r="C454" s="102">
        <v>136827.43</v>
      </c>
    </row>
    <row r="455" spans="1:3">
      <c r="A455" s="104" t="s">
        <v>952</v>
      </c>
      <c r="B455" s="101" t="s">
        <v>953</v>
      </c>
      <c r="C455" s="102">
        <v>-7555.61</v>
      </c>
    </row>
    <row r="456" spans="1:3">
      <c r="A456" s="104" t="s">
        <v>952</v>
      </c>
      <c r="B456" s="101" t="s">
        <v>953</v>
      </c>
      <c r="C456" s="102">
        <v>0</v>
      </c>
    </row>
    <row r="457" spans="1:3">
      <c r="A457" s="104" t="s">
        <v>193</v>
      </c>
      <c r="B457" s="101" t="s">
        <v>194</v>
      </c>
      <c r="C457" s="102">
        <v>11123.19</v>
      </c>
    </row>
    <row r="458" spans="1:3">
      <c r="A458" s="104" t="s">
        <v>193</v>
      </c>
      <c r="B458" s="101" t="s">
        <v>194</v>
      </c>
      <c r="C458" s="102">
        <v>0</v>
      </c>
    </row>
    <row r="459" spans="1:3">
      <c r="A459" s="104" t="s">
        <v>314</v>
      </c>
      <c r="B459" s="101" t="s">
        <v>315</v>
      </c>
      <c r="C459" s="102">
        <v>-63.49</v>
      </c>
    </row>
    <row r="460" spans="1:3">
      <c r="A460" s="104" t="s">
        <v>314</v>
      </c>
      <c r="B460" s="101" t="s">
        <v>315</v>
      </c>
      <c r="C460" s="102">
        <v>0</v>
      </c>
    </row>
    <row r="461" spans="1:3">
      <c r="A461" s="104" t="s">
        <v>146</v>
      </c>
      <c r="B461" s="101" t="s">
        <v>147</v>
      </c>
      <c r="C461" s="102">
        <v>133323.34</v>
      </c>
    </row>
    <row r="462" spans="1:3">
      <c r="A462" s="104" t="s">
        <v>146</v>
      </c>
      <c r="B462" s="101" t="s">
        <v>147</v>
      </c>
      <c r="C462" s="102">
        <v>0</v>
      </c>
    </row>
    <row r="463" spans="1:3">
      <c r="A463" s="89" t="s">
        <v>148</v>
      </c>
      <c r="B463" s="89"/>
      <c r="C463" s="90">
        <v>65408654.909999996</v>
      </c>
    </row>
    <row r="464" spans="1:3">
      <c r="A464" s="89" t="s">
        <v>149</v>
      </c>
      <c r="B464" s="89"/>
      <c r="C464" s="90">
        <v>65408654.909999996</v>
      </c>
    </row>
  </sheetData>
  <printOptions gridLines="1" gridLinesSet="0"/>
  <pageMargins left="0.75" right="0.75" top="1" bottom="0.75" header="0.5" footer="0.5"/>
  <pageSetup paperSize="9" fitToWidth="0"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B2FFE5-F6E4-4C95-8830-BCDBDA1D18F9}">
  <dimension ref="A1:F453"/>
  <sheetViews>
    <sheetView showGridLines="0" workbookViewId="0">
      <pane ySplit="6" topLeftCell="A400" activePane="bottomLeft" state="frozen"/>
      <selection activeCell="D431" sqref="D431"/>
      <selection pane="bottomLeft" activeCell="D431" sqref="D431"/>
    </sheetView>
  </sheetViews>
  <sheetFormatPr baseColWidth="10" defaultColWidth="11.44140625" defaultRowHeight="13.2"/>
  <cols>
    <col min="1" max="1" width="63" style="86" bestFit="1" customWidth="1"/>
    <col min="2" max="2" width="21.44140625" style="86" customWidth="1"/>
    <col min="3" max="3" width="19.109375" style="88" bestFit="1" customWidth="1"/>
    <col min="4" max="4" width="20.109375" style="87" customWidth="1"/>
    <col min="5" max="5" width="19.109375" style="88" bestFit="1" customWidth="1"/>
    <col min="6" max="6" width="14.33203125" style="86" customWidth="1"/>
    <col min="7" max="249" width="8.88671875" style="86" customWidth="1"/>
    <col min="250" max="250" width="1" style="86" customWidth="1"/>
    <col min="251" max="251" width="17.33203125" style="86" customWidth="1"/>
    <col min="252" max="252" width="67.33203125" style="86" customWidth="1"/>
    <col min="253" max="253" width="28.44140625" style="86" customWidth="1"/>
    <col min="254" max="505" width="8.88671875" style="86" customWidth="1"/>
    <col min="506" max="506" width="1" style="86" customWidth="1"/>
    <col min="507" max="507" width="17.33203125" style="86" customWidth="1"/>
    <col min="508" max="508" width="67.33203125" style="86" customWidth="1"/>
    <col min="509" max="509" width="28.44140625" style="86" customWidth="1"/>
    <col min="510" max="761" width="8.88671875" style="86" customWidth="1"/>
    <col min="762" max="762" width="1" style="86" customWidth="1"/>
    <col min="763" max="763" width="17.33203125" style="86" customWidth="1"/>
    <col min="764" max="764" width="67.33203125" style="86" customWidth="1"/>
    <col min="765" max="765" width="28.44140625" style="86" customWidth="1"/>
    <col min="766" max="1017" width="8.88671875" style="86" customWidth="1"/>
    <col min="1018" max="1018" width="1" style="86" customWidth="1"/>
    <col min="1019" max="1019" width="17.33203125" style="86" customWidth="1"/>
    <col min="1020" max="1020" width="67.33203125" style="86" customWidth="1"/>
    <col min="1021" max="1021" width="28.44140625" style="86" customWidth="1"/>
    <col min="1022" max="1273" width="8.88671875" style="86" customWidth="1"/>
    <col min="1274" max="1274" width="1" style="86" customWidth="1"/>
    <col min="1275" max="1275" width="17.33203125" style="86" customWidth="1"/>
    <col min="1276" max="1276" width="67.33203125" style="86" customWidth="1"/>
    <col min="1277" max="1277" width="28.44140625" style="86" customWidth="1"/>
    <col min="1278" max="1529" width="8.88671875" style="86" customWidth="1"/>
    <col min="1530" max="1530" width="1" style="86" customWidth="1"/>
    <col min="1531" max="1531" width="17.33203125" style="86" customWidth="1"/>
    <col min="1532" max="1532" width="67.33203125" style="86" customWidth="1"/>
    <col min="1533" max="1533" width="28.44140625" style="86" customWidth="1"/>
    <col min="1534" max="1785" width="8.88671875" style="86" customWidth="1"/>
    <col min="1786" max="1786" width="1" style="86" customWidth="1"/>
    <col min="1787" max="1787" width="17.33203125" style="86" customWidth="1"/>
    <col min="1788" max="1788" width="67.33203125" style="86" customWidth="1"/>
    <col min="1789" max="1789" width="28.44140625" style="86" customWidth="1"/>
    <col min="1790" max="2041" width="8.88671875" style="86" customWidth="1"/>
    <col min="2042" max="2042" width="1" style="86" customWidth="1"/>
    <col min="2043" max="2043" width="17.33203125" style="86" customWidth="1"/>
    <col min="2044" max="2044" width="67.33203125" style="86" customWidth="1"/>
    <col min="2045" max="2045" width="28.44140625" style="86" customWidth="1"/>
    <col min="2046" max="2297" width="8.88671875" style="86" customWidth="1"/>
    <col min="2298" max="2298" width="1" style="86" customWidth="1"/>
    <col min="2299" max="2299" width="17.33203125" style="86" customWidth="1"/>
    <col min="2300" max="2300" width="67.33203125" style="86" customWidth="1"/>
    <col min="2301" max="2301" width="28.44140625" style="86" customWidth="1"/>
    <col min="2302" max="2553" width="8.88671875" style="86" customWidth="1"/>
    <col min="2554" max="2554" width="1" style="86" customWidth="1"/>
    <col min="2555" max="2555" width="17.33203125" style="86" customWidth="1"/>
    <col min="2556" max="2556" width="67.33203125" style="86" customWidth="1"/>
    <col min="2557" max="2557" width="28.44140625" style="86" customWidth="1"/>
    <col min="2558" max="2809" width="8.88671875" style="86" customWidth="1"/>
    <col min="2810" max="2810" width="1" style="86" customWidth="1"/>
    <col min="2811" max="2811" width="17.33203125" style="86" customWidth="1"/>
    <col min="2812" max="2812" width="67.33203125" style="86" customWidth="1"/>
    <col min="2813" max="2813" width="28.44140625" style="86" customWidth="1"/>
    <col min="2814" max="3065" width="8.88671875" style="86" customWidth="1"/>
    <col min="3066" max="3066" width="1" style="86" customWidth="1"/>
    <col min="3067" max="3067" width="17.33203125" style="86" customWidth="1"/>
    <col min="3068" max="3068" width="67.33203125" style="86" customWidth="1"/>
    <col min="3069" max="3069" width="28.44140625" style="86" customWidth="1"/>
    <col min="3070" max="3321" width="8.88671875" style="86" customWidth="1"/>
    <col min="3322" max="3322" width="1" style="86" customWidth="1"/>
    <col min="3323" max="3323" width="17.33203125" style="86" customWidth="1"/>
    <col min="3324" max="3324" width="67.33203125" style="86" customWidth="1"/>
    <col min="3325" max="3325" width="28.44140625" style="86" customWidth="1"/>
    <col min="3326" max="3577" width="8.88671875" style="86" customWidth="1"/>
    <col min="3578" max="3578" width="1" style="86" customWidth="1"/>
    <col min="3579" max="3579" width="17.33203125" style="86" customWidth="1"/>
    <col min="3580" max="3580" width="67.33203125" style="86" customWidth="1"/>
    <col min="3581" max="3581" width="28.44140625" style="86" customWidth="1"/>
    <col min="3582" max="3833" width="8.88671875" style="86" customWidth="1"/>
    <col min="3834" max="3834" width="1" style="86" customWidth="1"/>
    <col min="3835" max="3835" width="17.33203125" style="86" customWidth="1"/>
    <col min="3836" max="3836" width="67.33203125" style="86" customWidth="1"/>
    <col min="3837" max="3837" width="28.44140625" style="86" customWidth="1"/>
    <col min="3838" max="4089" width="8.88671875" style="86" customWidth="1"/>
    <col min="4090" max="4090" width="1" style="86" customWidth="1"/>
    <col min="4091" max="4091" width="17.33203125" style="86" customWidth="1"/>
    <col min="4092" max="4092" width="67.33203125" style="86" customWidth="1"/>
    <col min="4093" max="4093" width="28.44140625" style="86" customWidth="1"/>
    <col min="4094" max="4345" width="8.88671875" style="86" customWidth="1"/>
    <col min="4346" max="4346" width="1" style="86" customWidth="1"/>
    <col min="4347" max="4347" width="17.33203125" style="86" customWidth="1"/>
    <col min="4348" max="4348" width="67.33203125" style="86" customWidth="1"/>
    <col min="4349" max="4349" width="28.44140625" style="86" customWidth="1"/>
    <col min="4350" max="4601" width="8.88671875" style="86" customWidth="1"/>
    <col min="4602" max="4602" width="1" style="86" customWidth="1"/>
    <col min="4603" max="4603" width="17.33203125" style="86" customWidth="1"/>
    <col min="4604" max="4604" width="67.33203125" style="86" customWidth="1"/>
    <col min="4605" max="4605" width="28.44140625" style="86" customWidth="1"/>
    <col min="4606" max="4857" width="8.88671875" style="86" customWidth="1"/>
    <col min="4858" max="4858" width="1" style="86" customWidth="1"/>
    <col min="4859" max="4859" width="17.33203125" style="86" customWidth="1"/>
    <col min="4860" max="4860" width="67.33203125" style="86" customWidth="1"/>
    <col min="4861" max="4861" width="28.44140625" style="86" customWidth="1"/>
    <col min="4862" max="5113" width="8.88671875" style="86" customWidth="1"/>
    <col min="5114" max="5114" width="1" style="86" customWidth="1"/>
    <col min="5115" max="5115" width="17.33203125" style="86" customWidth="1"/>
    <col min="5116" max="5116" width="67.33203125" style="86" customWidth="1"/>
    <col min="5117" max="5117" width="28.44140625" style="86" customWidth="1"/>
    <col min="5118" max="5369" width="8.88671875" style="86" customWidth="1"/>
    <col min="5370" max="5370" width="1" style="86" customWidth="1"/>
    <col min="5371" max="5371" width="17.33203125" style="86" customWidth="1"/>
    <col min="5372" max="5372" width="67.33203125" style="86" customWidth="1"/>
    <col min="5373" max="5373" width="28.44140625" style="86" customWidth="1"/>
    <col min="5374" max="5625" width="8.88671875" style="86" customWidth="1"/>
    <col min="5626" max="5626" width="1" style="86" customWidth="1"/>
    <col min="5627" max="5627" width="17.33203125" style="86" customWidth="1"/>
    <col min="5628" max="5628" width="67.33203125" style="86" customWidth="1"/>
    <col min="5629" max="5629" width="28.44140625" style="86" customWidth="1"/>
    <col min="5630" max="5881" width="8.88671875" style="86" customWidth="1"/>
    <col min="5882" max="5882" width="1" style="86" customWidth="1"/>
    <col min="5883" max="5883" width="17.33203125" style="86" customWidth="1"/>
    <col min="5884" max="5884" width="67.33203125" style="86" customWidth="1"/>
    <col min="5885" max="5885" width="28.44140625" style="86" customWidth="1"/>
    <col min="5886" max="6137" width="8.88671875" style="86" customWidth="1"/>
    <col min="6138" max="6138" width="1" style="86" customWidth="1"/>
    <col min="6139" max="6139" width="17.33203125" style="86" customWidth="1"/>
    <col min="6140" max="6140" width="67.33203125" style="86" customWidth="1"/>
    <col min="6141" max="6141" width="28.44140625" style="86" customWidth="1"/>
    <col min="6142" max="6393" width="8.88671875" style="86" customWidth="1"/>
    <col min="6394" max="6394" width="1" style="86" customWidth="1"/>
    <col min="6395" max="6395" width="17.33203125" style="86" customWidth="1"/>
    <col min="6396" max="6396" width="67.33203125" style="86" customWidth="1"/>
    <col min="6397" max="6397" width="28.44140625" style="86" customWidth="1"/>
    <col min="6398" max="6649" width="8.88671875" style="86" customWidth="1"/>
    <col min="6650" max="6650" width="1" style="86" customWidth="1"/>
    <col min="6651" max="6651" width="17.33203125" style="86" customWidth="1"/>
    <col min="6652" max="6652" width="67.33203125" style="86" customWidth="1"/>
    <col min="6653" max="6653" width="28.44140625" style="86" customWidth="1"/>
    <col min="6654" max="6905" width="8.88671875" style="86" customWidth="1"/>
    <col min="6906" max="6906" width="1" style="86" customWidth="1"/>
    <col min="6907" max="6907" width="17.33203125" style="86" customWidth="1"/>
    <col min="6908" max="6908" width="67.33203125" style="86" customWidth="1"/>
    <col min="6909" max="6909" width="28.44140625" style="86" customWidth="1"/>
    <col min="6910" max="7161" width="8.88671875" style="86" customWidth="1"/>
    <col min="7162" max="7162" width="1" style="86" customWidth="1"/>
    <col min="7163" max="7163" width="17.33203125" style="86" customWidth="1"/>
    <col min="7164" max="7164" width="67.33203125" style="86" customWidth="1"/>
    <col min="7165" max="7165" width="28.44140625" style="86" customWidth="1"/>
    <col min="7166" max="7417" width="8.88671875" style="86" customWidth="1"/>
    <col min="7418" max="7418" width="1" style="86" customWidth="1"/>
    <col min="7419" max="7419" width="17.33203125" style="86" customWidth="1"/>
    <col min="7420" max="7420" width="67.33203125" style="86" customWidth="1"/>
    <col min="7421" max="7421" width="28.44140625" style="86" customWidth="1"/>
    <col min="7422" max="7673" width="8.88671875" style="86" customWidth="1"/>
    <col min="7674" max="7674" width="1" style="86" customWidth="1"/>
    <col min="7675" max="7675" width="17.33203125" style="86" customWidth="1"/>
    <col min="7676" max="7676" width="67.33203125" style="86" customWidth="1"/>
    <col min="7677" max="7677" width="28.44140625" style="86" customWidth="1"/>
    <col min="7678" max="7929" width="8.88671875" style="86" customWidth="1"/>
    <col min="7930" max="7930" width="1" style="86" customWidth="1"/>
    <col min="7931" max="7931" width="17.33203125" style="86" customWidth="1"/>
    <col min="7932" max="7932" width="67.33203125" style="86" customWidth="1"/>
    <col min="7933" max="7933" width="28.44140625" style="86" customWidth="1"/>
    <col min="7934" max="8185" width="8.88671875" style="86" customWidth="1"/>
    <col min="8186" max="8186" width="1" style="86" customWidth="1"/>
    <col min="8187" max="8187" width="17.33203125" style="86" customWidth="1"/>
    <col min="8188" max="8188" width="67.33203125" style="86" customWidth="1"/>
    <col min="8189" max="8189" width="28.44140625" style="86" customWidth="1"/>
    <col min="8190" max="8441" width="8.88671875" style="86" customWidth="1"/>
    <col min="8442" max="8442" width="1" style="86" customWidth="1"/>
    <col min="8443" max="8443" width="17.33203125" style="86" customWidth="1"/>
    <col min="8444" max="8444" width="67.33203125" style="86" customWidth="1"/>
    <col min="8445" max="8445" width="28.44140625" style="86" customWidth="1"/>
    <col min="8446" max="8697" width="8.88671875" style="86" customWidth="1"/>
    <col min="8698" max="8698" width="1" style="86" customWidth="1"/>
    <col min="8699" max="8699" width="17.33203125" style="86" customWidth="1"/>
    <col min="8700" max="8700" width="67.33203125" style="86" customWidth="1"/>
    <col min="8701" max="8701" width="28.44140625" style="86" customWidth="1"/>
    <col min="8702" max="8953" width="8.88671875" style="86" customWidth="1"/>
    <col min="8954" max="8954" width="1" style="86" customWidth="1"/>
    <col min="8955" max="8955" width="17.33203125" style="86" customWidth="1"/>
    <col min="8956" max="8956" width="67.33203125" style="86" customWidth="1"/>
    <col min="8957" max="8957" width="28.44140625" style="86" customWidth="1"/>
    <col min="8958" max="9209" width="8.88671875" style="86" customWidth="1"/>
    <col min="9210" max="9210" width="1" style="86" customWidth="1"/>
    <col min="9211" max="9211" width="17.33203125" style="86" customWidth="1"/>
    <col min="9212" max="9212" width="67.33203125" style="86" customWidth="1"/>
    <col min="9213" max="9213" width="28.44140625" style="86" customWidth="1"/>
    <col min="9214" max="9465" width="8.88671875" style="86" customWidth="1"/>
    <col min="9466" max="9466" width="1" style="86" customWidth="1"/>
    <col min="9467" max="9467" width="17.33203125" style="86" customWidth="1"/>
    <col min="9468" max="9468" width="67.33203125" style="86" customWidth="1"/>
    <col min="9469" max="9469" width="28.44140625" style="86" customWidth="1"/>
    <col min="9470" max="9721" width="8.88671875" style="86" customWidth="1"/>
    <col min="9722" max="9722" width="1" style="86" customWidth="1"/>
    <col min="9723" max="9723" width="17.33203125" style="86" customWidth="1"/>
    <col min="9724" max="9724" width="67.33203125" style="86" customWidth="1"/>
    <col min="9725" max="9725" width="28.44140625" style="86" customWidth="1"/>
    <col min="9726" max="9977" width="8.88671875" style="86" customWidth="1"/>
    <col min="9978" max="9978" width="1" style="86" customWidth="1"/>
    <col min="9979" max="9979" width="17.33203125" style="86" customWidth="1"/>
    <col min="9980" max="9980" width="67.33203125" style="86" customWidth="1"/>
    <col min="9981" max="9981" width="28.44140625" style="86" customWidth="1"/>
    <col min="9982" max="10233" width="8.88671875" style="86" customWidth="1"/>
    <col min="10234" max="10234" width="1" style="86" customWidth="1"/>
    <col min="10235" max="10235" width="17.33203125" style="86" customWidth="1"/>
    <col min="10236" max="10236" width="67.33203125" style="86" customWidth="1"/>
    <col min="10237" max="10237" width="28.44140625" style="86" customWidth="1"/>
    <col min="10238" max="10489" width="8.88671875" style="86" customWidth="1"/>
    <col min="10490" max="10490" width="1" style="86" customWidth="1"/>
    <col min="10491" max="10491" width="17.33203125" style="86" customWidth="1"/>
    <col min="10492" max="10492" width="67.33203125" style="86" customWidth="1"/>
    <col min="10493" max="10493" width="28.44140625" style="86" customWidth="1"/>
    <col min="10494" max="10745" width="8.88671875" style="86" customWidth="1"/>
    <col min="10746" max="10746" width="1" style="86" customWidth="1"/>
    <col min="10747" max="10747" width="17.33203125" style="86" customWidth="1"/>
    <col min="10748" max="10748" width="67.33203125" style="86" customWidth="1"/>
    <col min="10749" max="10749" width="28.44140625" style="86" customWidth="1"/>
    <col min="10750" max="11001" width="8.88671875" style="86" customWidth="1"/>
    <col min="11002" max="11002" width="1" style="86" customWidth="1"/>
    <col min="11003" max="11003" width="17.33203125" style="86" customWidth="1"/>
    <col min="11004" max="11004" width="67.33203125" style="86" customWidth="1"/>
    <col min="11005" max="11005" width="28.44140625" style="86" customWidth="1"/>
    <col min="11006" max="11257" width="8.88671875" style="86" customWidth="1"/>
    <col min="11258" max="11258" width="1" style="86" customWidth="1"/>
    <col min="11259" max="11259" width="17.33203125" style="86" customWidth="1"/>
    <col min="11260" max="11260" width="67.33203125" style="86" customWidth="1"/>
    <col min="11261" max="11261" width="28.44140625" style="86" customWidth="1"/>
    <col min="11262" max="11513" width="8.88671875" style="86" customWidth="1"/>
    <col min="11514" max="11514" width="1" style="86" customWidth="1"/>
    <col min="11515" max="11515" width="17.33203125" style="86" customWidth="1"/>
    <col min="11516" max="11516" width="67.33203125" style="86" customWidth="1"/>
    <col min="11517" max="11517" width="28.44140625" style="86" customWidth="1"/>
    <col min="11518" max="11769" width="8.88671875" style="86" customWidth="1"/>
    <col min="11770" max="11770" width="1" style="86" customWidth="1"/>
    <col min="11771" max="11771" width="17.33203125" style="86" customWidth="1"/>
    <col min="11772" max="11772" width="67.33203125" style="86" customWidth="1"/>
    <col min="11773" max="11773" width="28.44140625" style="86" customWidth="1"/>
    <col min="11774" max="12025" width="8.88671875" style="86" customWidth="1"/>
    <col min="12026" max="12026" width="1" style="86" customWidth="1"/>
    <col min="12027" max="12027" width="17.33203125" style="86" customWidth="1"/>
    <col min="12028" max="12028" width="67.33203125" style="86" customWidth="1"/>
    <col min="12029" max="12029" width="28.44140625" style="86" customWidth="1"/>
    <col min="12030" max="12281" width="8.88671875" style="86" customWidth="1"/>
    <col min="12282" max="12282" width="1" style="86" customWidth="1"/>
    <col min="12283" max="12283" width="17.33203125" style="86" customWidth="1"/>
    <col min="12284" max="12284" width="67.33203125" style="86" customWidth="1"/>
    <col min="12285" max="12285" width="28.44140625" style="86" customWidth="1"/>
    <col min="12286" max="12537" width="8.88671875" style="86" customWidth="1"/>
    <col min="12538" max="12538" width="1" style="86" customWidth="1"/>
    <col min="12539" max="12539" width="17.33203125" style="86" customWidth="1"/>
    <col min="12540" max="12540" width="67.33203125" style="86" customWidth="1"/>
    <col min="12541" max="12541" width="28.44140625" style="86" customWidth="1"/>
    <col min="12542" max="12793" width="8.88671875" style="86" customWidth="1"/>
    <col min="12794" max="12794" width="1" style="86" customWidth="1"/>
    <col min="12795" max="12795" width="17.33203125" style="86" customWidth="1"/>
    <col min="12796" max="12796" width="67.33203125" style="86" customWidth="1"/>
    <col min="12797" max="12797" width="28.44140625" style="86" customWidth="1"/>
    <col min="12798" max="13049" width="8.88671875" style="86" customWidth="1"/>
    <col min="13050" max="13050" width="1" style="86" customWidth="1"/>
    <col min="13051" max="13051" width="17.33203125" style="86" customWidth="1"/>
    <col min="13052" max="13052" width="67.33203125" style="86" customWidth="1"/>
    <col min="13053" max="13053" width="28.44140625" style="86" customWidth="1"/>
    <col min="13054" max="13305" width="8.88671875" style="86" customWidth="1"/>
    <col min="13306" max="13306" width="1" style="86" customWidth="1"/>
    <col min="13307" max="13307" width="17.33203125" style="86" customWidth="1"/>
    <col min="13308" max="13308" width="67.33203125" style="86" customWidth="1"/>
    <col min="13309" max="13309" width="28.44140625" style="86" customWidth="1"/>
    <col min="13310" max="13561" width="8.88671875" style="86" customWidth="1"/>
    <col min="13562" max="13562" width="1" style="86" customWidth="1"/>
    <col min="13563" max="13563" width="17.33203125" style="86" customWidth="1"/>
    <col min="13564" max="13564" width="67.33203125" style="86" customWidth="1"/>
    <col min="13565" max="13565" width="28.44140625" style="86" customWidth="1"/>
    <col min="13566" max="13817" width="8.88671875" style="86" customWidth="1"/>
    <col min="13818" max="13818" width="1" style="86" customWidth="1"/>
    <col min="13819" max="13819" width="17.33203125" style="86" customWidth="1"/>
    <col min="13820" max="13820" width="67.33203125" style="86" customWidth="1"/>
    <col min="13821" max="13821" width="28.44140625" style="86" customWidth="1"/>
    <col min="13822" max="14073" width="8.88671875" style="86" customWidth="1"/>
    <col min="14074" max="14074" width="1" style="86" customWidth="1"/>
    <col min="14075" max="14075" width="17.33203125" style="86" customWidth="1"/>
    <col min="14076" max="14076" width="67.33203125" style="86" customWidth="1"/>
    <col min="14077" max="14077" width="28.44140625" style="86" customWidth="1"/>
    <col min="14078" max="14329" width="8.88671875" style="86" customWidth="1"/>
    <col min="14330" max="14330" width="1" style="86" customWidth="1"/>
    <col min="14331" max="14331" width="17.33203125" style="86" customWidth="1"/>
    <col min="14332" max="14332" width="67.33203125" style="86" customWidth="1"/>
    <col min="14333" max="14333" width="28.44140625" style="86" customWidth="1"/>
    <col min="14334" max="14585" width="8.88671875" style="86" customWidth="1"/>
    <col min="14586" max="14586" width="1" style="86" customWidth="1"/>
    <col min="14587" max="14587" width="17.33203125" style="86" customWidth="1"/>
    <col min="14588" max="14588" width="67.33203125" style="86" customWidth="1"/>
    <col min="14589" max="14589" width="28.44140625" style="86" customWidth="1"/>
    <col min="14590" max="14841" width="8.88671875" style="86" customWidth="1"/>
    <col min="14842" max="14842" width="1" style="86" customWidth="1"/>
    <col min="14843" max="14843" width="17.33203125" style="86" customWidth="1"/>
    <col min="14844" max="14844" width="67.33203125" style="86" customWidth="1"/>
    <col min="14845" max="14845" width="28.44140625" style="86" customWidth="1"/>
    <col min="14846" max="15097" width="8.88671875" style="86" customWidth="1"/>
    <col min="15098" max="15098" width="1" style="86" customWidth="1"/>
    <col min="15099" max="15099" width="17.33203125" style="86" customWidth="1"/>
    <col min="15100" max="15100" width="67.33203125" style="86" customWidth="1"/>
    <col min="15101" max="15101" width="28.44140625" style="86" customWidth="1"/>
    <col min="15102" max="15353" width="8.88671875" style="86" customWidth="1"/>
    <col min="15354" max="15354" width="1" style="86" customWidth="1"/>
    <col min="15355" max="15355" width="17.33203125" style="86" customWidth="1"/>
    <col min="15356" max="15356" width="67.33203125" style="86" customWidth="1"/>
    <col min="15357" max="15357" width="28.44140625" style="86" customWidth="1"/>
    <col min="15358" max="15609" width="8.88671875" style="86" customWidth="1"/>
    <col min="15610" max="15610" width="1" style="86" customWidth="1"/>
    <col min="15611" max="15611" width="17.33203125" style="86" customWidth="1"/>
    <col min="15612" max="15612" width="67.33203125" style="86" customWidth="1"/>
    <col min="15613" max="15613" width="28.44140625" style="86" customWidth="1"/>
    <col min="15614" max="15865" width="8.88671875" style="86" customWidth="1"/>
    <col min="15866" max="15866" width="1" style="86" customWidth="1"/>
    <col min="15867" max="15867" width="17.33203125" style="86" customWidth="1"/>
    <col min="15868" max="15868" width="67.33203125" style="86" customWidth="1"/>
    <col min="15869" max="15869" width="28.44140625" style="86" customWidth="1"/>
    <col min="15870" max="16121" width="8.88671875" style="86" customWidth="1"/>
    <col min="16122" max="16122" width="1" style="86" customWidth="1"/>
    <col min="16123" max="16123" width="17.33203125" style="86" customWidth="1"/>
    <col min="16124" max="16124" width="67.33203125" style="86" customWidth="1"/>
    <col min="16125" max="16125" width="28.44140625" style="86" customWidth="1"/>
    <col min="16126" max="16384" width="8.88671875" style="86" customWidth="1"/>
  </cols>
  <sheetData>
    <row r="1" spans="1:5" s="84" customFormat="1" ht="15.6">
      <c r="A1" s="83" t="s">
        <v>1220</v>
      </c>
      <c r="B1" s="83"/>
      <c r="C1" s="83"/>
      <c r="D1" s="83"/>
      <c r="E1" s="83"/>
    </row>
    <row r="2" spans="1:5" s="84" customFormat="1" ht="14.4">
      <c r="A2" s="85" t="s">
        <v>961</v>
      </c>
      <c r="B2" s="85" t="s">
        <v>966</v>
      </c>
      <c r="C2" s="85"/>
      <c r="D2" s="85"/>
      <c r="E2" s="85"/>
    </row>
    <row r="3" spans="1:5" s="84" customFormat="1" ht="14.4">
      <c r="A3" s="85" t="s">
        <v>93</v>
      </c>
      <c r="B3" s="85" t="s">
        <v>965</v>
      </c>
      <c r="C3" s="85"/>
      <c r="D3" s="85"/>
      <c r="E3" s="85"/>
    </row>
    <row r="4" spans="1:5" s="84" customFormat="1" ht="14.4">
      <c r="A4" s="10" t="s">
        <v>94</v>
      </c>
      <c r="B4" s="10" t="s">
        <v>94</v>
      </c>
      <c r="C4" s="10" t="s">
        <v>962</v>
      </c>
      <c r="D4" s="10" t="s">
        <v>963</v>
      </c>
      <c r="E4" s="10" t="s">
        <v>964</v>
      </c>
    </row>
    <row r="5" spans="1:5" s="84" customFormat="1" ht="14.4">
      <c r="A5" s="10" t="s">
        <v>11</v>
      </c>
      <c r="B5" s="10" t="s">
        <v>95</v>
      </c>
      <c r="C5" s="10">
        <v>2022</v>
      </c>
      <c r="D5" s="81">
        <v>44651</v>
      </c>
      <c r="E5" s="81">
        <v>44651</v>
      </c>
    </row>
    <row r="6" spans="1:5" s="92" customFormat="1" ht="14.4">
      <c r="A6" s="93"/>
      <c r="B6" s="91" t="s">
        <v>22</v>
      </c>
      <c r="C6" s="94">
        <f>+C7-C399-C409-C413</f>
        <v>-4.1909515857696533E-9</v>
      </c>
      <c r="D6" s="94">
        <f>+D7-D399-D409-D413</f>
        <v>6.6938810050487518E-10</v>
      </c>
      <c r="E6" s="94">
        <f>+E7-E399-E409-E413</f>
        <v>2.0954757928848267E-9</v>
      </c>
    </row>
    <row r="7" spans="1:5" s="99" customFormat="1" ht="13.2" customHeight="1">
      <c r="A7" s="95" t="s">
        <v>96</v>
      </c>
      <c r="B7" s="96" t="s">
        <v>97</v>
      </c>
      <c r="C7" s="97">
        <v>30061527.049999997</v>
      </c>
      <c r="D7" s="98">
        <v>8353851.5300000003</v>
      </c>
      <c r="E7" s="97">
        <f>+C7+D7</f>
        <v>38415378.579999998</v>
      </c>
    </row>
    <row r="8" spans="1:5" s="99" customFormat="1" ht="13.2" customHeight="1">
      <c r="A8" s="95" t="s">
        <v>98</v>
      </c>
      <c r="B8" s="96" t="s">
        <v>99</v>
      </c>
      <c r="C8" s="97">
        <v>1974735.54</v>
      </c>
      <c r="D8" s="98">
        <v>2616648.0699999998</v>
      </c>
      <c r="E8" s="97">
        <f>+C8+D8</f>
        <v>4591383.6099999994</v>
      </c>
    </row>
    <row r="9" spans="1:5" s="104" customFormat="1" ht="13.2" customHeight="1">
      <c r="A9" s="100" t="s">
        <v>166</v>
      </c>
      <c r="B9" s="101" t="s">
        <v>100</v>
      </c>
      <c r="C9" s="102">
        <v>1974735.54</v>
      </c>
      <c r="D9" s="103">
        <v>2616648.0699999998</v>
      </c>
      <c r="E9" s="102">
        <f>+C9+D9</f>
        <v>4591383.6099999994</v>
      </c>
    </row>
    <row r="10" spans="1:5" s="104" customFormat="1" ht="13.2" customHeight="1">
      <c r="A10" s="100" t="s">
        <v>167</v>
      </c>
      <c r="B10" s="101" t="s">
        <v>101</v>
      </c>
      <c r="C10" s="102">
        <v>1974735.54</v>
      </c>
      <c r="D10" s="103">
        <v>2616648.0699999998</v>
      </c>
      <c r="E10" s="102">
        <f>+C10+D10</f>
        <v>4591383.6099999994</v>
      </c>
    </row>
    <row r="11" spans="1:5" s="104" customFormat="1" ht="13.2" customHeight="1">
      <c r="A11" s="100" t="s">
        <v>168</v>
      </c>
      <c r="B11" s="101" t="s">
        <v>169</v>
      </c>
      <c r="C11" s="102">
        <v>1974735.54</v>
      </c>
      <c r="D11" s="103">
        <v>2616648.0699999998</v>
      </c>
      <c r="E11" s="102">
        <f>+C11+D11</f>
        <v>4591383.6099999994</v>
      </c>
    </row>
    <row r="12" spans="1:5" s="99" customFormat="1" ht="13.2" customHeight="1">
      <c r="A12" s="95" t="s">
        <v>102</v>
      </c>
      <c r="B12" s="96" t="s">
        <v>103</v>
      </c>
      <c r="C12" s="97">
        <v>28085690.57</v>
      </c>
      <c r="D12" s="98">
        <v>5731022.8799999999</v>
      </c>
      <c r="E12" s="97">
        <f t="shared" ref="E12:E52" si="0">+C12+D12</f>
        <v>33816713.450000003</v>
      </c>
    </row>
    <row r="13" spans="1:5" s="104" customFormat="1" ht="13.2" customHeight="1">
      <c r="A13" s="100" t="s">
        <v>170</v>
      </c>
      <c r="B13" s="101" t="s">
        <v>104</v>
      </c>
      <c r="C13" s="102">
        <v>28085690.57</v>
      </c>
      <c r="D13" s="103">
        <v>5731022.8799999999</v>
      </c>
      <c r="E13" s="102">
        <f t="shared" si="0"/>
        <v>33816713.450000003</v>
      </c>
    </row>
    <row r="14" spans="1:5" s="104" customFormat="1" ht="13.2" customHeight="1">
      <c r="A14" s="100" t="s">
        <v>390</v>
      </c>
      <c r="B14" s="101" t="s">
        <v>393</v>
      </c>
      <c r="C14" s="103">
        <v>1523648.51</v>
      </c>
      <c r="D14" s="103">
        <v>-8846.39</v>
      </c>
      <c r="E14" s="102">
        <f t="shared" si="0"/>
        <v>1514802.12</v>
      </c>
    </row>
    <row r="15" spans="1:5" s="104" customFormat="1" ht="13.2" customHeight="1">
      <c r="A15" s="100" t="s">
        <v>413</v>
      </c>
      <c r="B15" s="101" t="s">
        <v>414</v>
      </c>
      <c r="C15" s="103">
        <v>1029024.67</v>
      </c>
      <c r="D15" s="103">
        <v>-14103.31</v>
      </c>
      <c r="E15" s="102">
        <f t="shared" si="0"/>
        <v>1014921.36</v>
      </c>
    </row>
    <row r="16" spans="1:5" s="104" customFormat="1" ht="13.2" customHeight="1">
      <c r="A16" s="100" t="s">
        <v>415</v>
      </c>
      <c r="B16" s="101" t="s">
        <v>416</v>
      </c>
      <c r="C16" s="103">
        <v>273433.5</v>
      </c>
      <c r="D16" s="103">
        <v>2950.78</v>
      </c>
      <c r="E16" s="102">
        <f t="shared" si="0"/>
        <v>276384.28000000003</v>
      </c>
    </row>
    <row r="17" spans="1:5" s="104" customFormat="1" ht="13.2" customHeight="1">
      <c r="A17" s="100" t="s">
        <v>967</v>
      </c>
      <c r="B17" s="101" t="s">
        <v>968</v>
      </c>
      <c r="C17" s="103">
        <v>221190.34</v>
      </c>
      <c r="D17" s="103">
        <v>2306.14</v>
      </c>
      <c r="E17" s="102">
        <f t="shared" si="0"/>
        <v>223496.48</v>
      </c>
    </row>
    <row r="18" spans="1:5" s="104" customFormat="1" ht="13.2" customHeight="1">
      <c r="A18" s="100" t="s">
        <v>171</v>
      </c>
      <c r="B18" s="101" t="s">
        <v>172</v>
      </c>
      <c r="C18" s="102">
        <v>827105.88</v>
      </c>
      <c r="D18" s="103">
        <v>-11473.52</v>
      </c>
      <c r="E18" s="102">
        <f t="shared" si="0"/>
        <v>815632.36</v>
      </c>
    </row>
    <row r="19" spans="1:5" s="104" customFormat="1" ht="13.2" customHeight="1">
      <c r="A19" s="100" t="s">
        <v>173</v>
      </c>
      <c r="B19" s="101" t="s">
        <v>174</v>
      </c>
      <c r="C19" s="102">
        <v>28039.11</v>
      </c>
      <c r="D19" s="103">
        <v>-110.7</v>
      </c>
      <c r="E19" s="102">
        <f t="shared" si="0"/>
        <v>27928.41</v>
      </c>
    </row>
    <row r="20" spans="1:5" s="104" customFormat="1" ht="13.2" customHeight="1">
      <c r="A20" s="100" t="s">
        <v>175</v>
      </c>
      <c r="B20" s="101" t="s">
        <v>176</v>
      </c>
      <c r="C20" s="102">
        <v>24935.34</v>
      </c>
      <c r="D20" s="103">
        <v>-100.16</v>
      </c>
      <c r="E20" s="102">
        <f t="shared" si="0"/>
        <v>24835.18</v>
      </c>
    </row>
    <row r="21" spans="1:5" s="104" customFormat="1" ht="13.2" customHeight="1">
      <c r="A21" s="100" t="s">
        <v>232</v>
      </c>
      <c r="B21" s="101" t="s">
        <v>233</v>
      </c>
      <c r="C21" s="102">
        <v>54028.97</v>
      </c>
      <c r="D21" s="103">
        <v>-217.39</v>
      </c>
      <c r="E21" s="102">
        <f t="shared" si="0"/>
        <v>53811.58</v>
      </c>
    </row>
    <row r="22" spans="1:5" s="104" customFormat="1" ht="13.2" customHeight="1">
      <c r="A22" s="100" t="s">
        <v>234</v>
      </c>
      <c r="B22" s="101" t="s">
        <v>235</v>
      </c>
      <c r="C22" s="102">
        <v>42839.14</v>
      </c>
      <c r="D22" s="103">
        <v>-650.62</v>
      </c>
      <c r="E22" s="102">
        <f t="shared" si="0"/>
        <v>42188.52</v>
      </c>
    </row>
    <row r="23" spans="1:5" s="104" customFormat="1" ht="13.2" customHeight="1">
      <c r="A23" s="100" t="s">
        <v>236</v>
      </c>
      <c r="B23" s="101" t="s">
        <v>237</v>
      </c>
      <c r="C23" s="102">
        <v>104256.95000000001</v>
      </c>
      <c r="D23" s="103">
        <v>-1588.14</v>
      </c>
      <c r="E23" s="102">
        <f t="shared" si="0"/>
        <v>102668.81000000001</v>
      </c>
    </row>
    <row r="24" spans="1:5" s="104" customFormat="1" ht="13.2" customHeight="1">
      <c r="A24" s="100" t="s">
        <v>238</v>
      </c>
      <c r="B24" s="101" t="s">
        <v>239</v>
      </c>
      <c r="C24" s="102">
        <v>73594.880000000005</v>
      </c>
      <c r="D24" s="103">
        <v>-1121.0999999999999</v>
      </c>
      <c r="E24" s="102">
        <f t="shared" si="0"/>
        <v>72473.78</v>
      </c>
    </row>
    <row r="25" spans="1:5" s="104" customFormat="1" ht="13.2" customHeight="1">
      <c r="A25" s="100" t="s">
        <v>240</v>
      </c>
      <c r="B25" s="101" t="s">
        <v>241</v>
      </c>
      <c r="C25" s="102">
        <v>146364.21</v>
      </c>
      <c r="D25" s="103">
        <v>-2346.7600000000002</v>
      </c>
      <c r="E25" s="102">
        <f t="shared" si="0"/>
        <v>144017.44999999998</v>
      </c>
    </row>
    <row r="26" spans="1:5" s="104" customFormat="1" ht="13.2" customHeight="1">
      <c r="A26" s="100" t="s">
        <v>417</v>
      </c>
      <c r="B26" s="101" t="s">
        <v>418</v>
      </c>
      <c r="C26" s="103">
        <v>210010.75</v>
      </c>
      <c r="D26" s="103">
        <v>-3399.27</v>
      </c>
      <c r="E26" s="102">
        <f t="shared" si="0"/>
        <v>206611.48</v>
      </c>
    </row>
    <row r="27" spans="1:5" s="104" customFormat="1" ht="13.2" customHeight="1">
      <c r="A27" s="100" t="s">
        <v>419</v>
      </c>
      <c r="B27" s="101" t="s">
        <v>420</v>
      </c>
      <c r="C27" s="103">
        <v>143036.53</v>
      </c>
      <c r="D27" s="103">
        <v>-1939.38</v>
      </c>
      <c r="E27" s="102">
        <f t="shared" si="0"/>
        <v>141097.15</v>
      </c>
    </row>
    <row r="28" spans="1:5" s="104" customFormat="1" ht="13.2" customHeight="1">
      <c r="A28" s="100" t="s">
        <v>242</v>
      </c>
      <c r="B28" s="101" t="s">
        <v>243</v>
      </c>
      <c r="C28" s="102">
        <v>102190.62</v>
      </c>
      <c r="D28" s="103">
        <v>-1526.36</v>
      </c>
      <c r="E28" s="102">
        <f t="shared" si="0"/>
        <v>100664.26</v>
      </c>
    </row>
    <row r="29" spans="1:5" s="104" customFormat="1" ht="13.2" customHeight="1">
      <c r="A29" s="100" t="s">
        <v>244</v>
      </c>
      <c r="B29" s="101" t="s">
        <v>245</v>
      </c>
      <c r="C29" s="102">
        <v>102190.62</v>
      </c>
      <c r="D29" s="103">
        <v>-1526.36</v>
      </c>
      <c r="E29" s="102">
        <f t="shared" si="0"/>
        <v>100664.26</v>
      </c>
    </row>
    <row r="30" spans="1:5" s="104" customFormat="1" ht="13.2" customHeight="1">
      <c r="A30" s="100" t="s">
        <v>105</v>
      </c>
      <c r="B30" s="101" t="s">
        <v>106</v>
      </c>
      <c r="C30" s="102">
        <v>24892832.23</v>
      </c>
      <c r="D30" s="103">
        <v>2604513.86</v>
      </c>
      <c r="E30" s="102">
        <f t="shared" si="0"/>
        <v>27497346.09</v>
      </c>
    </row>
    <row r="31" spans="1:5" s="104" customFormat="1" ht="13.2" customHeight="1">
      <c r="A31" s="100" t="s">
        <v>424</v>
      </c>
      <c r="B31" s="101" t="s">
        <v>109</v>
      </c>
      <c r="C31" s="102">
        <v>50341.799999999996</v>
      </c>
      <c r="D31" s="103">
        <v>-50341.8</v>
      </c>
      <c r="E31" s="102">
        <f t="shared" si="0"/>
        <v>0</v>
      </c>
    </row>
    <row r="32" spans="1:5" s="104" customFormat="1" ht="13.2" customHeight="1">
      <c r="A32" s="100" t="s">
        <v>425</v>
      </c>
      <c r="B32" s="101" t="s">
        <v>110</v>
      </c>
      <c r="C32" s="102">
        <v>50389.87</v>
      </c>
      <c r="D32" s="103">
        <v>-22.17</v>
      </c>
      <c r="E32" s="102">
        <f t="shared" si="0"/>
        <v>50367.700000000004</v>
      </c>
    </row>
    <row r="33" spans="1:5" s="104" customFormat="1" ht="13.2" customHeight="1">
      <c r="A33" s="100" t="s">
        <v>432</v>
      </c>
      <c r="B33" s="101" t="s">
        <v>251</v>
      </c>
      <c r="C33" s="102">
        <v>50341.799999999996</v>
      </c>
      <c r="D33" s="103">
        <v>-50341.8</v>
      </c>
      <c r="E33" s="102">
        <f t="shared" si="0"/>
        <v>0</v>
      </c>
    </row>
    <row r="34" spans="1:5" s="104" customFormat="1" ht="13.2" customHeight="1">
      <c r="A34" s="100" t="s">
        <v>433</v>
      </c>
      <c r="B34" s="101" t="s">
        <v>252</v>
      </c>
      <c r="C34" s="102">
        <v>50341.799999999996</v>
      </c>
      <c r="D34" s="103">
        <v>-50341.8</v>
      </c>
      <c r="E34" s="102">
        <f t="shared" si="0"/>
        <v>0</v>
      </c>
    </row>
    <row r="35" spans="1:5" s="104" customFormat="1" ht="13.2" customHeight="1">
      <c r="A35" s="100" t="s">
        <v>434</v>
      </c>
      <c r="B35" s="101" t="s">
        <v>253</v>
      </c>
      <c r="C35" s="102">
        <v>50341.8</v>
      </c>
      <c r="D35" s="103">
        <v>-50341.8</v>
      </c>
      <c r="E35" s="102">
        <f t="shared" si="0"/>
        <v>0</v>
      </c>
    </row>
    <row r="36" spans="1:5" s="104" customFormat="1" ht="13.2" customHeight="1">
      <c r="A36" s="100" t="s">
        <v>435</v>
      </c>
      <c r="B36" s="101" t="s">
        <v>254</v>
      </c>
      <c r="C36" s="102">
        <v>50341.8</v>
      </c>
      <c r="D36" s="103">
        <v>-50341.8</v>
      </c>
      <c r="E36" s="102">
        <f t="shared" si="0"/>
        <v>0</v>
      </c>
    </row>
    <row r="37" spans="1:5" s="104" customFormat="1" ht="13.2" customHeight="1">
      <c r="A37" s="100" t="s">
        <v>436</v>
      </c>
      <c r="B37" s="101" t="s">
        <v>255</v>
      </c>
      <c r="C37" s="102">
        <v>50341.8</v>
      </c>
      <c r="D37" s="103">
        <v>-50341.8</v>
      </c>
      <c r="E37" s="102">
        <f t="shared" si="0"/>
        <v>0</v>
      </c>
    </row>
    <row r="38" spans="1:5" s="104" customFormat="1" ht="13.2" customHeight="1">
      <c r="A38" s="100" t="s">
        <v>437</v>
      </c>
      <c r="B38" s="101" t="s">
        <v>256</v>
      </c>
      <c r="C38" s="102">
        <v>50341.8</v>
      </c>
      <c r="D38" s="103">
        <v>-50341.8</v>
      </c>
      <c r="E38" s="102">
        <f t="shared" si="0"/>
        <v>0</v>
      </c>
    </row>
    <row r="39" spans="1:5" s="104" customFormat="1" ht="13.2" customHeight="1">
      <c r="A39" s="100" t="s">
        <v>438</v>
      </c>
      <c r="B39" s="101" t="s">
        <v>257</v>
      </c>
      <c r="C39" s="102">
        <v>50389.869999999995</v>
      </c>
      <c r="D39" s="103">
        <v>-22.17</v>
      </c>
      <c r="E39" s="102">
        <f t="shared" si="0"/>
        <v>50367.7</v>
      </c>
    </row>
    <row r="40" spans="1:5" s="104" customFormat="1" ht="13.2" customHeight="1">
      <c r="A40" s="100" t="s">
        <v>439</v>
      </c>
      <c r="B40" s="101" t="s">
        <v>258</v>
      </c>
      <c r="C40" s="102">
        <v>50389.869999999995</v>
      </c>
      <c r="D40" s="103">
        <v>-22.17</v>
      </c>
      <c r="E40" s="102">
        <f t="shared" si="0"/>
        <v>50367.7</v>
      </c>
    </row>
    <row r="41" spans="1:5" s="104" customFormat="1" ht="13.2" customHeight="1">
      <c r="A41" s="100" t="s">
        <v>440</v>
      </c>
      <c r="B41" s="101" t="s">
        <v>259</v>
      </c>
      <c r="C41" s="102">
        <v>50442.71</v>
      </c>
      <c r="D41" s="103">
        <v>-0.04</v>
      </c>
      <c r="E41" s="102">
        <f t="shared" si="0"/>
        <v>50442.67</v>
      </c>
    </row>
    <row r="42" spans="1:5" s="104" customFormat="1" ht="13.2" customHeight="1">
      <c r="A42" s="100" t="s">
        <v>441</v>
      </c>
      <c r="B42" s="101" t="s">
        <v>260</v>
      </c>
      <c r="C42" s="102">
        <v>50442.71</v>
      </c>
      <c r="D42" s="103">
        <v>-0.04</v>
      </c>
      <c r="E42" s="102">
        <f t="shared" si="0"/>
        <v>50442.67</v>
      </c>
    </row>
    <row r="43" spans="1:5" s="104" customFormat="1" ht="13.2" customHeight="1">
      <c r="A43" s="100" t="s">
        <v>442</v>
      </c>
      <c r="B43" s="101" t="s">
        <v>261</v>
      </c>
      <c r="C43" s="102">
        <v>50442.71</v>
      </c>
      <c r="D43" s="103">
        <v>-0.04</v>
      </c>
      <c r="E43" s="102">
        <f t="shared" si="0"/>
        <v>50442.67</v>
      </c>
    </row>
    <row r="44" spans="1:5" s="104" customFormat="1" ht="13.2" customHeight="1">
      <c r="A44" s="100" t="s">
        <v>443</v>
      </c>
      <c r="B44" s="101" t="s">
        <v>262</v>
      </c>
      <c r="C44" s="102">
        <v>50442.71</v>
      </c>
      <c r="D44" s="103">
        <v>-0.04</v>
      </c>
      <c r="E44" s="102">
        <f t="shared" si="0"/>
        <v>50442.67</v>
      </c>
    </row>
    <row r="45" spans="1:5" s="104" customFormat="1" ht="13.2" customHeight="1">
      <c r="A45" s="100" t="s">
        <v>444</v>
      </c>
      <c r="B45" s="101" t="s">
        <v>263</v>
      </c>
      <c r="C45" s="102">
        <v>100885.42</v>
      </c>
      <c r="D45" s="103">
        <v>-7.0000000000000007E-2</v>
      </c>
      <c r="E45" s="102">
        <f t="shared" si="0"/>
        <v>100885.34999999999</v>
      </c>
    </row>
    <row r="46" spans="1:5" s="104" customFormat="1" ht="13.2" customHeight="1">
      <c r="A46" s="100" t="s">
        <v>445</v>
      </c>
      <c r="B46" s="101" t="s">
        <v>264</v>
      </c>
      <c r="C46" s="102">
        <v>100885.42</v>
      </c>
      <c r="D46" s="103">
        <v>-7.0000000000000007E-2</v>
      </c>
      <c r="E46" s="102">
        <f t="shared" si="0"/>
        <v>100885.34999999999</v>
      </c>
    </row>
    <row r="47" spans="1:5" s="104" customFormat="1" ht="13.2" customHeight="1">
      <c r="A47" s="100" t="s">
        <v>446</v>
      </c>
      <c r="B47" s="101" t="s">
        <v>265</v>
      </c>
      <c r="C47" s="102">
        <v>50426.81</v>
      </c>
      <c r="D47" s="103">
        <v>-5.31</v>
      </c>
      <c r="E47" s="102">
        <f t="shared" si="0"/>
        <v>50421.5</v>
      </c>
    </row>
    <row r="48" spans="1:5" s="104" customFormat="1" ht="13.2" customHeight="1">
      <c r="A48" s="100" t="s">
        <v>447</v>
      </c>
      <c r="B48" s="101" t="s">
        <v>266</v>
      </c>
      <c r="C48" s="102">
        <v>50426.81</v>
      </c>
      <c r="D48" s="103">
        <v>-5.31</v>
      </c>
      <c r="E48" s="102">
        <f t="shared" si="0"/>
        <v>50421.5</v>
      </c>
    </row>
    <row r="49" spans="1:5" s="104" customFormat="1" ht="13.2" customHeight="1">
      <c r="A49" s="100" t="s">
        <v>448</v>
      </c>
      <c r="B49" s="101" t="s">
        <v>267</v>
      </c>
      <c r="C49" s="102">
        <v>50426.81</v>
      </c>
      <c r="D49" s="103">
        <v>-5.31</v>
      </c>
      <c r="E49" s="102">
        <f t="shared" si="0"/>
        <v>50421.5</v>
      </c>
    </row>
    <row r="50" spans="1:5" s="104" customFormat="1" ht="13.2" customHeight="1">
      <c r="A50" s="100" t="s">
        <v>449</v>
      </c>
      <c r="B50" s="101" t="s">
        <v>268</v>
      </c>
      <c r="C50" s="102">
        <v>50354.36</v>
      </c>
      <c r="D50" s="103">
        <v>9.5399999999999991</v>
      </c>
      <c r="E50" s="102">
        <f t="shared" si="0"/>
        <v>50363.9</v>
      </c>
    </row>
    <row r="51" spans="1:5" s="104" customFormat="1" ht="13.2" customHeight="1">
      <c r="A51" s="100" t="s">
        <v>450</v>
      </c>
      <c r="B51" s="101" t="s">
        <v>269</v>
      </c>
      <c r="C51" s="102">
        <v>50354.36</v>
      </c>
      <c r="D51" s="103">
        <v>9.5399999999999991</v>
      </c>
      <c r="E51" s="102">
        <f t="shared" si="0"/>
        <v>50363.9</v>
      </c>
    </row>
    <row r="52" spans="1:5" s="104" customFormat="1" ht="13.2" customHeight="1">
      <c r="A52" s="100" t="s">
        <v>451</v>
      </c>
      <c r="B52" s="101" t="s">
        <v>270</v>
      </c>
      <c r="C52" s="102">
        <v>50354.36</v>
      </c>
      <c r="D52" s="103">
        <v>9.5399999999999991</v>
      </c>
      <c r="E52" s="102">
        <f t="shared" si="0"/>
        <v>50363.9</v>
      </c>
    </row>
    <row r="53" spans="1:5" s="104" customFormat="1" ht="13.2" customHeight="1">
      <c r="A53" s="100" t="s">
        <v>476</v>
      </c>
      <c r="B53" s="101" t="s">
        <v>295</v>
      </c>
      <c r="C53" s="102">
        <v>25150.880000000001</v>
      </c>
      <c r="D53" s="103">
        <v>0.01</v>
      </c>
      <c r="E53" s="102">
        <f t="shared" ref="E53:E102" si="1">+C53+D53</f>
        <v>25150.89</v>
      </c>
    </row>
    <row r="54" spans="1:5" s="104" customFormat="1" ht="13.2" customHeight="1">
      <c r="A54" s="100" t="s">
        <v>477</v>
      </c>
      <c r="B54" s="101" t="s">
        <v>296</v>
      </c>
      <c r="C54" s="102">
        <v>25150.880000000001</v>
      </c>
      <c r="D54" s="103">
        <v>0.01</v>
      </c>
      <c r="E54" s="102">
        <f t="shared" si="1"/>
        <v>25150.89</v>
      </c>
    </row>
    <row r="55" spans="1:5" s="104" customFormat="1" ht="13.2" customHeight="1">
      <c r="A55" s="100" t="s">
        <v>478</v>
      </c>
      <c r="B55" s="101" t="s">
        <v>297</v>
      </c>
      <c r="C55" s="102">
        <v>25150.880000000001</v>
      </c>
      <c r="D55" s="103">
        <v>0.01</v>
      </c>
      <c r="E55" s="102">
        <f t="shared" si="1"/>
        <v>25150.89</v>
      </c>
    </row>
    <row r="56" spans="1:5" s="104" customFormat="1" ht="13.2" customHeight="1">
      <c r="A56" s="100" t="s">
        <v>479</v>
      </c>
      <c r="B56" s="101" t="s">
        <v>298</v>
      </c>
      <c r="C56" s="102">
        <v>25150.880000000001</v>
      </c>
      <c r="D56" s="103">
        <v>0.01</v>
      </c>
      <c r="E56" s="102">
        <f t="shared" si="1"/>
        <v>25150.89</v>
      </c>
    </row>
    <row r="57" spans="1:5" s="104" customFormat="1" ht="13.2" customHeight="1">
      <c r="A57" s="100" t="s">
        <v>480</v>
      </c>
      <c r="B57" s="101" t="s">
        <v>299</v>
      </c>
      <c r="C57" s="102">
        <v>50301.75</v>
      </c>
      <c r="D57" s="103">
        <v>0.02</v>
      </c>
      <c r="E57" s="102">
        <f t="shared" si="1"/>
        <v>50301.77</v>
      </c>
    </row>
    <row r="58" spans="1:5" s="104" customFormat="1" ht="13.2" customHeight="1">
      <c r="A58" s="100" t="s">
        <v>481</v>
      </c>
      <c r="B58" s="101" t="s">
        <v>300</v>
      </c>
      <c r="C58" s="102">
        <v>50301.75</v>
      </c>
      <c r="D58" s="103">
        <v>0.02</v>
      </c>
      <c r="E58" s="102">
        <f t="shared" si="1"/>
        <v>50301.77</v>
      </c>
    </row>
    <row r="59" spans="1:5" s="104" customFormat="1" ht="13.2" customHeight="1">
      <c r="A59" s="100" t="s">
        <v>482</v>
      </c>
      <c r="B59" s="101" t="s">
        <v>301</v>
      </c>
      <c r="C59" s="102">
        <v>50301.75</v>
      </c>
      <c r="D59" s="103">
        <v>0.02</v>
      </c>
      <c r="E59" s="102">
        <f t="shared" si="1"/>
        <v>50301.77</v>
      </c>
    </row>
    <row r="60" spans="1:5" s="104" customFormat="1" ht="13.2" customHeight="1">
      <c r="A60" s="100" t="s">
        <v>483</v>
      </c>
      <c r="B60" s="101" t="s">
        <v>302</v>
      </c>
      <c r="C60" s="102">
        <v>25161.59</v>
      </c>
      <c r="D60" s="103">
        <v>0</v>
      </c>
      <c r="E60" s="102">
        <f t="shared" si="1"/>
        <v>25161.59</v>
      </c>
    </row>
    <row r="61" spans="1:5" s="104" customFormat="1" ht="13.2" customHeight="1">
      <c r="A61" s="100" t="s">
        <v>484</v>
      </c>
      <c r="B61" s="101" t="s">
        <v>303</v>
      </c>
      <c r="C61" s="102">
        <v>25161.59</v>
      </c>
      <c r="D61" s="103">
        <v>0</v>
      </c>
      <c r="E61" s="102">
        <f t="shared" si="1"/>
        <v>25161.59</v>
      </c>
    </row>
    <row r="62" spans="1:5" s="104" customFormat="1" ht="13.2" customHeight="1">
      <c r="A62" s="100" t="s">
        <v>485</v>
      </c>
      <c r="B62" s="101" t="s">
        <v>304</v>
      </c>
      <c r="C62" s="102">
        <v>25161.59</v>
      </c>
      <c r="D62" s="103">
        <v>0</v>
      </c>
      <c r="E62" s="102">
        <f t="shared" si="1"/>
        <v>25161.59</v>
      </c>
    </row>
    <row r="63" spans="1:5" s="104" customFormat="1" ht="13.2" customHeight="1">
      <c r="A63" s="100" t="s">
        <v>486</v>
      </c>
      <c r="B63" s="101" t="s">
        <v>305</v>
      </c>
      <c r="C63" s="102">
        <v>25161.59</v>
      </c>
      <c r="D63" s="103">
        <v>0</v>
      </c>
      <c r="E63" s="102">
        <f t="shared" si="1"/>
        <v>25161.59</v>
      </c>
    </row>
    <row r="64" spans="1:5" s="104" customFormat="1" ht="13.2" customHeight="1">
      <c r="A64" s="100" t="s">
        <v>487</v>
      </c>
      <c r="B64" s="101" t="s">
        <v>488</v>
      </c>
      <c r="C64" s="103">
        <v>251648.33</v>
      </c>
      <c r="D64" s="103">
        <v>-251648.33</v>
      </c>
      <c r="E64" s="102">
        <f t="shared" si="1"/>
        <v>0</v>
      </c>
    </row>
    <row r="65" spans="1:5" s="104" customFormat="1" ht="13.2" customHeight="1">
      <c r="A65" s="100" t="s">
        <v>489</v>
      </c>
      <c r="B65" s="101" t="s">
        <v>490</v>
      </c>
      <c r="C65" s="103">
        <v>25407.34</v>
      </c>
      <c r="D65" s="103">
        <v>-29.36</v>
      </c>
      <c r="E65" s="102">
        <f t="shared" si="1"/>
        <v>25377.98</v>
      </c>
    </row>
    <row r="66" spans="1:5" s="104" customFormat="1" ht="13.2" customHeight="1">
      <c r="A66" s="100" t="s">
        <v>491</v>
      </c>
      <c r="B66" s="101" t="s">
        <v>492</v>
      </c>
      <c r="C66" s="103">
        <v>25407.34</v>
      </c>
      <c r="D66" s="103">
        <v>-29.36</v>
      </c>
      <c r="E66" s="102">
        <f t="shared" si="1"/>
        <v>25377.98</v>
      </c>
    </row>
    <row r="67" spans="1:5" s="104" customFormat="1" ht="13.2" customHeight="1">
      <c r="A67" s="100" t="s">
        <v>493</v>
      </c>
      <c r="B67" s="101" t="s">
        <v>494</v>
      </c>
      <c r="C67" s="103">
        <v>25407.34</v>
      </c>
      <c r="D67" s="103">
        <v>-29.36</v>
      </c>
      <c r="E67" s="102">
        <f t="shared" si="1"/>
        <v>25377.98</v>
      </c>
    </row>
    <row r="68" spans="1:5" s="104" customFormat="1" ht="13.2" customHeight="1">
      <c r="A68" s="100" t="s">
        <v>495</v>
      </c>
      <c r="B68" s="101" t="s">
        <v>496</v>
      </c>
      <c r="C68" s="103">
        <v>25407.34</v>
      </c>
      <c r="D68" s="103">
        <v>-29.36</v>
      </c>
      <c r="E68" s="102">
        <f t="shared" si="1"/>
        <v>25377.98</v>
      </c>
    </row>
    <row r="69" spans="1:5" s="104" customFormat="1" ht="13.2" customHeight="1">
      <c r="A69" s="100" t="s">
        <v>497</v>
      </c>
      <c r="B69" s="101" t="s">
        <v>498</v>
      </c>
      <c r="C69" s="103">
        <v>25407.34</v>
      </c>
      <c r="D69" s="103">
        <v>-29.36</v>
      </c>
      <c r="E69" s="102">
        <f t="shared" si="1"/>
        <v>25377.98</v>
      </c>
    </row>
    <row r="70" spans="1:5" s="104" customFormat="1" ht="13.2" customHeight="1">
      <c r="A70" s="100" t="s">
        <v>499</v>
      </c>
      <c r="B70" s="101" t="s">
        <v>500</v>
      </c>
      <c r="C70" s="103">
        <v>25407.34</v>
      </c>
      <c r="D70" s="103">
        <v>-29.36</v>
      </c>
      <c r="E70" s="102">
        <f t="shared" si="1"/>
        <v>25377.98</v>
      </c>
    </row>
    <row r="71" spans="1:5" s="104" customFormat="1" ht="13.2" customHeight="1">
      <c r="A71" s="100" t="s">
        <v>501</v>
      </c>
      <c r="B71" s="101" t="s">
        <v>502</v>
      </c>
      <c r="C71" s="103">
        <v>25407.34</v>
      </c>
      <c r="D71" s="103">
        <v>-29.36</v>
      </c>
      <c r="E71" s="102">
        <f t="shared" si="1"/>
        <v>25377.98</v>
      </c>
    </row>
    <row r="72" spans="1:5" s="104" customFormat="1" ht="13.2" customHeight="1">
      <c r="A72" s="100" t="s">
        <v>503</v>
      </c>
      <c r="B72" s="101" t="s">
        <v>504</v>
      </c>
      <c r="C72" s="103">
        <v>25407.34</v>
      </c>
      <c r="D72" s="103">
        <v>-29.36</v>
      </c>
      <c r="E72" s="102">
        <f t="shared" si="1"/>
        <v>25377.98</v>
      </c>
    </row>
    <row r="73" spans="1:5" s="104" customFormat="1" ht="13.2" customHeight="1">
      <c r="A73" s="100" t="s">
        <v>505</v>
      </c>
      <c r="B73" s="101" t="s">
        <v>506</v>
      </c>
      <c r="C73" s="103">
        <v>25407.34</v>
      </c>
      <c r="D73" s="103">
        <v>-29.36</v>
      </c>
      <c r="E73" s="102">
        <f t="shared" si="1"/>
        <v>25377.98</v>
      </c>
    </row>
    <row r="74" spans="1:5" s="104" customFormat="1" ht="13.2" customHeight="1">
      <c r="A74" s="100" t="s">
        <v>507</v>
      </c>
      <c r="B74" s="101" t="s">
        <v>508</v>
      </c>
      <c r="C74" s="103">
        <v>25407.34</v>
      </c>
      <c r="D74" s="103">
        <v>-29.36</v>
      </c>
      <c r="E74" s="102">
        <f t="shared" si="1"/>
        <v>25377.98</v>
      </c>
    </row>
    <row r="75" spans="1:5" s="104" customFormat="1" ht="13.2" customHeight="1">
      <c r="A75" s="100" t="s">
        <v>509</v>
      </c>
      <c r="B75" s="101" t="s">
        <v>510</v>
      </c>
      <c r="C75" s="103">
        <v>100917.02</v>
      </c>
      <c r="D75" s="103">
        <v>-23.21</v>
      </c>
      <c r="E75" s="102">
        <f t="shared" si="1"/>
        <v>100893.81</v>
      </c>
    </row>
    <row r="76" spans="1:5" s="104" customFormat="1" ht="13.2" customHeight="1">
      <c r="A76" s="100" t="s">
        <v>511</v>
      </c>
      <c r="B76" s="101" t="s">
        <v>512</v>
      </c>
      <c r="C76" s="103">
        <v>100917.02</v>
      </c>
      <c r="D76" s="103">
        <v>-23.21</v>
      </c>
      <c r="E76" s="102">
        <f t="shared" si="1"/>
        <v>100893.81</v>
      </c>
    </row>
    <row r="77" spans="1:5" s="104" customFormat="1" ht="13.2" customHeight="1">
      <c r="A77" s="100" t="s">
        <v>513</v>
      </c>
      <c r="B77" s="101" t="s">
        <v>514</v>
      </c>
      <c r="C77" s="103">
        <v>100917.02</v>
      </c>
      <c r="D77" s="103">
        <v>-23.21</v>
      </c>
      <c r="E77" s="102">
        <f t="shared" si="1"/>
        <v>100893.81</v>
      </c>
    </row>
    <row r="78" spans="1:5" s="104" customFormat="1" ht="13.2" customHeight="1">
      <c r="A78" s="100" t="s">
        <v>515</v>
      </c>
      <c r="B78" s="101" t="s">
        <v>516</v>
      </c>
      <c r="C78" s="103">
        <v>25218.7</v>
      </c>
      <c r="D78" s="103">
        <v>-14.55</v>
      </c>
      <c r="E78" s="102">
        <f t="shared" si="1"/>
        <v>25204.15</v>
      </c>
    </row>
    <row r="79" spans="1:5" s="104" customFormat="1" ht="13.2" customHeight="1">
      <c r="A79" s="100" t="s">
        <v>517</v>
      </c>
      <c r="B79" s="101" t="s">
        <v>518</v>
      </c>
      <c r="C79" s="103">
        <v>25218.7</v>
      </c>
      <c r="D79" s="103">
        <v>-14.55</v>
      </c>
      <c r="E79" s="102">
        <f t="shared" si="1"/>
        <v>25204.15</v>
      </c>
    </row>
    <row r="80" spans="1:5" s="104" customFormat="1" ht="13.2" customHeight="1">
      <c r="A80" s="100" t="s">
        <v>519</v>
      </c>
      <c r="B80" s="101" t="s">
        <v>520</v>
      </c>
      <c r="C80" s="103">
        <v>25218.7</v>
      </c>
      <c r="D80" s="103">
        <v>-14.55</v>
      </c>
      <c r="E80" s="102">
        <f t="shared" si="1"/>
        <v>25204.15</v>
      </c>
    </row>
    <row r="81" spans="1:5" s="104" customFormat="1" ht="13.2" customHeight="1">
      <c r="A81" s="100" t="s">
        <v>521</v>
      </c>
      <c r="B81" s="101" t="s">
        <v>522</v>
      </c>
      <c r="C81" s="103">
        <v>25218.7</v>
      </c>
      <c r="D81" s="103">
        <v>-14.55</v>
      </c>
      <c r="E81" s="102">
        <f t="shared" si="1"/>
        <v>25204.15</v>
      </c>
    </row>
    <row r="82" spans="1:5" s="104" customFormat="1" ht="13.2" customHeight="1">
      <c r="A82" s="100" t="s">
        <v>523</v>
      </c>
      <c r="B82" s="101" t="s">
        <v>524</v>
      </c>
      <c r="C82" s="103">
        <v>25218.7</v>
      </c>
      <c r="D82" s="103">
        <v>-14.55</v>
      </c>
      <c r="E82" s="102">
        <f t="shared" si="1"/>
        <v>25204.15</v>
      </c>
    </row>
    <row r="83" spans="1:5" s="104" customFormat="1" ht="13.2" customHeight="1">
      <c r="A83" s="100" t="s">
        <v>525</v>
      </c>
      <c r="B83" s="101" t="s">
        <v>526</v>
      </c>
      <c r="C83" s="103">
        <v>25218.7</v>
      </c>
      <c r="D83" s="103">
        <v>-14.55</v>
      </c>
      <c r="E83" s="102">
        <f t="shared" si="1"/>
        <v>25204.15</v>
      </c>
    </row>
    <row r="84" spans="1:5" s="104" customFormat="1" ht="13.2" customHeight="1">
      <c r="A84" s="100" t="s">
        <v>527</v>
      </c>
      <c r="B84" s="101" t="s">
        <v>528</v>
      </c>
      <c r="C84" s="103">
        <v>25218.7</v>
      </c>
      <c r="D84" s="103">
        <v>-14.55</v>
      </c>
      <c r="E84" s="102">
        <f t="shared" si="1"/>
        <v>25204.15</v>
      </c>
    </row>
    <row r="85" spans="1:5" s="104" customFormat="1" ht="13.2" customHeight="1">
      <c r="A85" s="100" t="s">
        <v>529</v>
      </c>
      <c r="B85" s="101" t="s">
        <v>530</v>
      </c>
      <c r="C85" s="103">
        <v>25218.7</v>
      </c>
      <c r="D85" s="103">
        <v>-14.55</v>
      </c>
      <c r="E85" s="102">
        <f t="shared" si="1"/>
        <v>25204.15</v>
      </c>
    </row>
    <row r="86" spans="1:5" s="104" customFormat="1" ht="13.2" customHeight="1">
      <c r="A86" s="100" t="s">
        <v>531</v>
      </c>
      <c r="B86" s="101" t="s">
        <v>532</v>
      </c>
      <c r="C86" s="103">
        <v>25218.7</v>
      </c>
      <c r="D86" s="103">
        <v>-14.55</v>
      </c>
      <c r="E86" s="102">
        <f t="shared" si="1"/>
        <v>25204.15</v>
      </c>
    </row>
    <row r="87" spans="1:5" s="104" customFormat="1" ht="13.2" customHeight="1">
      <c r="A87" s="100" t="s">
        <v>533</v>
      </c>
      <c r="B87" s="101" t="s">
        <v>534</v>
      </c>
      <c r="C87" s="103">
        <v>25218.7</v>
      </c>
      <c r="D87" s="103">
        <v>-14.55</v>
      </c>
      <c r="E87" s="102">
        <f t="shared" si="1"/>
        <v>25204.15</v>
      </c>
    </row>
    <row r="88" spans="1:5" s="104" customFormat="1" ht="13.2" customHeight="1">
      <c r="A88" s="100" t="s">
        <v>535</v>
      </c>
      <c r="B88" s="101" t="s">
        <v>536</v>
      </c>
      <c r="C88" s="103">
        <v>25218.7</v>
      </c>
      <c r="D88" s="103">
        <v>-14.55</v>
      </c>
      <c r="E88" s="102">
        <f t="shared" si="1"/>
        <v>25204.15</v>
      </c>
    </row>
    <row r="89" spans="1:5" s="104" customFormat="1" ht="13.2" customHeight="1">
      <c r="A89" s="100" t="s">
        <v>537</v>
      </c>
      <c r="B89" s="101" t="s">
        <v>538</v>
      </c>
      <c r="C89" s="103">
        <v>25306.6</v>
      </c>
      <c r="D89" s="103">
        <v>217.98</v>
      </c>
      <c r="E89" s="102">
        <f t="shared" si="1"/>
        <v>25524.579999999998</v>
      </c>
    </row>
    <row r="90" spans="1:5" s="104" customFormat="1" ht="13.2" customHeight="1">
      <c r="A90" s="100" t="s">
        <v>539</v>
      </c>
      <c r="B90" s="101" t="s">
        <v>540</v>
      </c>
      <c r="C90" s="103">
        <v>25306.6</v>
      </c>
      <c r="D90" s="103">
        <v>217.98</v>
      </c>
      <c r="E90" s="102">
        <f t="shared" si="1"/>
        <v>25524.579999999998</v>
      </c>
    </row>
    <row r="91" spans="1:5" s="104" customFormat="1" ht="13.2" customHeight="1">
      <c r="A91" s="100" t="s">
        <v>541</v>
      </c>
      <c r="B91" s="101" t="s">
        <v>542</v>
      </c>
      <c r="C91" s="103">
        <v>25306.6</v>
      </c>
      <c r="D91" s="103">
        <v>217.98</v>
      </c>
      <c r="E91" s="102">
        <f t="shared" si="1"/>
        <v>25524.579999999998</v>
      </c>
    </row>
    <row r="92" spans="1:5" s="104" customFormat="1" ht="13.2" customHeight="1">
      <c r="A92" s="100" t="s">
        <v>543</v>
      </c>
      <c r="B92" s="101" t="s">
        <v>544</v>
      </c>
      <c r="C92" s="103">
        <v>25306.6</v>
      </c>
      <c r="D92" s="103">
        <v>217.98</v>
      </c>
      <c r="E92" s="102">
        <f t="shared" si="1"/>
        <v>25524.579999999998</v>
      </c>
    </row>
    <row r="93" spans="1:5" s="104" customFormat="1" ht="13.2" customHeight="1">
      <c r="A93" s="100" t="s">
        <v>545</v>
      </c>
      <c r="B93" s="101" t="s">
        <v>546</v>
      </c>
      <c r="C93" s="103">
        <v>25306.6</v>
      </c>
      <c r="D93" s="103">
        <v>217.98</v>
      </c>
      <c r="E93" s="102">
        <f t="shared" si="1"/>
        <v>25524.579999999998</v>
      </c>
    </row>
    <row r="94" spans="1:5" s="104" customFormat="1" ht="13.2" customHeight="1">
      <c r="A94" s="100" t="s">
        <v>547</v>
      </c>
      <c r="B94" s="101" t="s">
        <v>548</v>
      </c>
      <c r="C94" s="103">
        <v>25306.6</v>
      </c>
      <c r="D94" s="103">
        <v>217.98</v>
      </c>
      <c r="E94" s="102">
        <f t="shared" si="1"/>
        <v>25524.579999999998</v>
      </c>
    </row>
    <row r="95" spans="1:5" s="104" customFormat="1" ht="13.2" customHeight="1">
      <c r="A95" s="100" t="s">
        <v>549</v>
      </c>
      <c r="B95" s="101" t="s">
        <v>550</v>
      </c>
      <c r="C95" s="103">
        <v>50863.24</v>
      </c>
      <c r="D95" s="103">
        <v>-88.44</v>
      </c>
      <c r="E95" s="102">
        <f t="shared" si="1"/>
        <v>50774.799999999996</v>
      </c>
    </row>
    <row r="96" spans="1:5" s="104" customFormat="1" ht="13.2" customHeight="1">
      <c r="A96" s="100" t="s">
        <v>551</v>
      </c>
      <c r="B96" s="101" t="s">
        <v>552</v>
      </c>
      <c r="C96" s="103">
        <v>50863.24</v>
      </c>
      <c r="D96" s="103">
        <v>-88.44</v>
      </c>
      <c r="E96" s="102">
        <f t="shared" si="1"/>
        <v>50774.799999999996</v>
      </c>
    </row>
    <row r="97" spans="1:5" s="104" customFormat="1" ht="13.2" customHeight="1">
      <c r="A97" s="100" t="s">
        <v>553</v>
      </c>
      <c r="B97" s="101" t="s">
        <v>554</v>
      </c>
      <c r="C97" s="103">
        <v>50863.24</v>
      </c>
      <c r="D97" s="103">
        <v>-88.44</v>
      </c>
      <c r="E97" s="102">
        <f t="shared" si="1"/>
        <v>50774.799999999996</v>
      </c>
    </row>
    <row r="98" spans="1:5" s="104" customFormat="1" ht="13.2" customHeight="1">
      <c r="A98" s="100" t="s">
        <v>555</v>
      </c>
      <c r="B98" s="101" t="s">
        <v>556</v>
      </c>
      <c r="C98" s="103">
        <v>50863.24</v>
      </c>
      <c r="D98" s="103">
        <v>-88.44</v>
      </c>
      <c r="E98" s="102">
        <f t="shared" si="1"/>
        <v>50774.799999999996</v>
      </c>
    </row>
    <row r="99" spans="1:5" s="104" customFormat="1" ht="13.2" customHeight="1">
      <c r="A99" s="100" t="s">
        <v>557</v>
      </c>
      <c r="B99" s="101" t="s">
        <v>558</v>
      </c>
      <c r="C99" s="103">
        <v>50863.24</v>
      </c>
      <c r="D99" s="103">
        <v>-88.44</v>
      </c>
      <c r="E99" s="102">
        <f t="shared" si="1"/>
        <v>50774.799999999996</v>
      </c>
    </row>
    <row r="100" spans="1:5" s="104" customFormat="1" ht="13.2" customHeight="1">
      <c r="A100" s="100" t="s">
        <v>559</v>
      </c>
      <c r="B100" s="101" t="s">
        <v>560</v>
      </c>
      <c r="C100" s="103">
        <v>50865.27</v>
      </c>
      <c r="D100" s="103">
        <v>-88.92</v>
      </c>
      <c r="E100" s="102">
        <f t="shared" si="1"/>
        <v>50776.35</v>
      </c>
    </row>
    <row r="101" spans="1:5" s="104" customFormat="1" ht="13.2" customHeight="1">
      <c r="A101" s="100" t="s">
        <v>561</v>
      </c>
      <c r="B101" s="101" t="s">
        <v>562</v>
      </c>
      <c r="C101" s="103">
        <v>50865.27</v>
      </c>
      <c r="D101" s="103">
        <v>-88.92</v>
      </c>
      <c r="E101" s="102">
        <f t="shared" si="1"/>
        <v>50776.35</v>
      </c>
    </row>
    <row r="102" spans="1:5" s="104" customFormat="1" ht="13.2" customHeight="1">
      <c r="A102" s="100" t="s">
        <v>563</v>
      </c>
      <c r="B102" s="101" t="s">
        <v>564</v>
      </c>
      <c r="C102" s="103">
        <v>50865.27</v>
      </c>
      <c r="D102" s="103">
        <v>-88.92</v>
      </c>
      <c r="E102" s="102">
        <f t="shared" si="1"/>
        <v>50776.35</v>
      </c>
    </row>
    <row r="103" spans="1:5" s="104" customFormat="1" ht="13.2" customHeight="1">
      <c r="A103" s="100" t="s">
        <v>565</v>
      </c>
      <c r="B103" s="101" t="s">
        <v>566</v>
      </c>
      <c r="C103" s="103">
        <v>25432.63</v>
      </c>
      <c r="D103" s="103">
        <v>-44.46</v>
      </c>
      <c r="E103" s="102">
        <f t="shared" ref="E103:E166" si="2">+C103+D103</f>
        <v>25388.170000000002</v>
      </c>
    </row>
    <row r="104" spans="1:5" s="104" customFormat="1" ht="13.2" customHeight="1">
      <c r="A104" s="100" t="s">
        <v>567</v>
      </c>
      <c r="B104" s="101" t="s">
        <v>568</v>
      </c>
      <c r="C104" s="103">
        <v>25432.63</v>
      </c>
      <c r="D104" s="103">
        <v>-44.46</v>
      </c>
      <c r="E104" s="102">
        <f t="shared" si="2"/>
        <v>25388.170000000002</v>
      </c>
    </row>
    <row r="105" spans="1:5" s="104" customFormat="1" ht="13.2" customHeight="1">
      <c r="A105" s="100" t="s">
        <v>569</v>
      </c>
      <c r="B105" s="101" t="s">
        <v>570</v>
      </c>
      <c r="C105" s="103">
        <v>25432.63</v>
      </c>
      <c r="D105" s="103">
        <v>-44.46</v>
      </c>
      <c r="E105" s="102">
        <f t="shared" si="2"/>
        <v>25388.170000000002</v>
      </c>
    </row>
    <row r="106" spans="1:5" s="104" customFormat="1" ht="13.2" customHeight="1">
      <c r="A106" s="100" t="s">
        <v>571</v>
      </c>
      <c r="B106" s="101" t="s">
        <v>572</v>
      </c>
      <c r="C106" s="103">
        <v>25432.63</v>
      </c>
      <c r="D106" s="103">
        <v>-44.46</v>
      </c>
      <c r="E106" s="102">
        <f t="shared" si="2"/>
        <v>25388.170000000002</v>
      </c>
    </row>
    <row r="107" spans="1:5" s="104" customFormat="1" ht="13.2" customHeight="1">
      <c r="A107" s="100" t="s">
        <v>573</v>
      </c>
      <c r="B107" s="101" t="s">
        <v>574</v>
      </c>
      <c r="C107" s="103">
        <v>25432.63</v>
      </c>
      <c r="D107" s="103">
        <v>-44.46</v>
      </c>
      <c r="E107" s="102">
        <f t="shared" si="2"/>
        <v>25388.170000000002</v>
      </c>
    </row>
    <row r="108" spans="1:5" s="104" customFormat="1" ht="13.2" customHeight="1">
      <c r="A108" s="100" t="s">
        <v>575</v>
      </c>
      <c r="B108" s="101" t="s">
        <v>576</v>
      </c>
      <c r="C108" s="103">
        <v>25432.63</v>
      </c>
      <c r="D108" s="103">
        <v>-44.46</v>
      </c>
      <c r="E108" s="102">
        <f t="shared" si="2"/>
        <v>25388.170000000002</v>
      </c>
    </row>
    <row r="109" spans="1:5" s="104" customFormat="1" ht="13.2" customHeight="1">
      <c r="A109" s="100" t="s">
        <v>577</v>
      </c>
      <c r="B109" s="101" t="s">
        <v>578</v>
      </c>
      <c r="C109" s="103">
        <v>25432.63</v>
      </c>
      <c r="D109" s="103">
        <v>-44.46</v>
      </c>
      <c r="E109" s="102">
        <f t="shared" si="2"/>
        <v>25388.170000000002</v>
      </c>
    </row>
    <row r="110" spans="1:5" s="104" customFormat="1" ht="13.2" customHeight="1">
      <c r="A110" s="100" t="s">
        <v>579</v>
      </c>
      <c r="B110" s="101" t="s">
        <v>580</v>
      </c>
      <c r="C110" s="103">
        <v>25432.63</v>
      </c>
      <c r="D110" s="103">
        <v>-44.46</v>
      </c>
      <c r="E110" s="102">
        <f t="shared" si="2"/>
        <v>25388.170000000002</v>
      </c>
    </row>
    <row r="111" spans="1:5" s="104" customFormat="1" ht="13.2" customHeight="1">
      <c r="A111" s="100" t="s">
        <v>581</v>
      </c>
      <c r="B111" s="101" t="s">
        <v>582</v>
      </c>
      <c r="C111" s="103">
        <v>25432.63</v>
      </c>
      <c r="D111" s="103">
        <v>-44.46</v>
      </c>
      <c r="E111" s="102">
        <f t="shared" si="2"/>
        <v>25388.170000000002</v>
      </c>
    </row>
    <row r="112" spans="1:5" s="104" customFormat="1" ht="13.2" customHeight="1">
      <c r="A112" s="100" t="s">
        <v>583</v>
      </c>
      <c r="B112" s="101" t="s">
        <v>584</v>
      </c>
      <c r="C112" s="103">
        <v>25432.63</v>
      </c>
      <c r="D112" s="103">
        <v>-44.46</v>
      </c>
      <c r="E112" s="102">
        <f t="shared" si="2"/>
        <v>25388.170000000002</v>
      </c>
    </row>
    <row r="113" spans="1:5" s="104" customFormat="1" ht="13.2" customHeight="1">
      <c r="A113" s="100" t="s">
        <v>585</v>
      </c>
      <c r="B113" s="101" t="s">
        <v>586</v>
      </c>
      <c r="C113" s="103">
        <v>25432.63</v>
      </c>
      <c r="D113" s="103">
        <v>-44.46</v>
      </c>
      <c r="E113" s="102">
        <f t="shared" si="2"/>
        <v>25388.170000000002</v>
      </c>
    </row>
    <row r="114" spans="1:5" s="104" customFormat="1" ht="13.2" customHeight="1">
      <c r="A114" s="100" t="s">
        <v>587</v>
      </c>
      <c r="B114" s="101" t="s">
        <v>588</v>
      </c>
      <c r="C114" s="103">
        <v>25432.63</v>
      </c>
      <c r="D114" s="103">
        <v>-44.46</v>
      </c>
      <c r="E114" s="102">
        <f t="shared" si="2"/>
        <v>25388.170000000002</v>
      </c>
    </row>
    <row r="115" spans="1:5" s="104" customFormat="1" ht="13.2" customHeight="1">
      <c r="A115" s="100" t="s">
        <v>589</v>
      </c>
      <c r="B115" s="101" t="s">
        <v>590</v>
      </c>
      <c r="C115" s="103">
        <v>25389.87</v>
      </c>
      <c r="D115" s="103">
        <v>-32.549999999999997</v>
      </c>
      <c r="E115" s="102">
        <f t="shared" si="2"/>
        <v>25357.32</v>
      </c>
    </row>
    <row r="116" spans="1:5" s="104" customFormat="1" ht="13.2" customHeight="1">
      <c r="A116" s="100" t="s">
        <v>591</v>
      </c>
      <c r="B116" s="101" t="s">
        <v>592</v>
      </c>
      <c r="C116" s="103">
        <v>25389.87</v>
      </c>
      <c r="D116" s="103">
        <v>-32.549999999999997</v>
      </c>
      <c r="E116" s="102">
        <f t="shared" si="2"/>
        <v>25357.32</v>
      </c>
    </row>
    <row r="117" spans="1:5" s="104" customFormat="1" ht="13.2" customHeight="1">
      <c r="A117" s="100" t="s">
        <v>593</v>
      </c>
      <c r="B117" s="101" t="s">
        <v>594</v>
      </c>
      <c r="C117" s="103">
        <v>25389.87</v>
      </c>
      <c r="D117" s="103">
        <v>-32.549999999999997</v>
      </c>
      <c r="E117" s="102">
        <f t="shared" si="2"/>
        <v>25357.32</v>
      </c>
    </row>
    <row r="118" spans="1:5" s="104" customFormat="1" ht="13.2" customHeight="1">
      <c r="A118" s="100" t="s">
        <v>595</v>
      </c>
      <c r="B118" s="101" t="s">
        <v>596</v>
      </c>
      <c r="C118" s="103">
        <v>25389.87</v>
      </c>
      <c r="D118" s="103">
        <v>-32.549999999999997</v>
      </c>
      <c r="E118" s="102">
        <f t="shared" si="2"/>
        <v>25357.32</v>
      </c>
    </row>
    <row r="119" spans="1:5" s="104" customFormat="1" ht="13.2" customHeight="1">
      <c r="A119" s="100" t="s">
        <v>597</v>
      </c>
      <c r="B119" s="101" t="s">
        <v>598</v>
      </c>
      <c r="C119" s="103">
        <v>25389.87</v>
      </c>
      <c r="D119" s="103">
        <v>-32.549999999999997</v>
      </c>
      <c r="E119" s="102">
        <f t="shared" si="2"/>
        <v>25357.32</v>
      </c>
    </row>
    <row r="120" spans="1:5" s="104" customFormat="1" ht="13.2" customHeight="1">
      <c r="A120" s="100" t="s">
        <v>599</v>
      </c>
      <c r="B120" s="101" t="s">
        <v>600</v>
      </c>
      <c r="C120" s="103">
        <v>25389.87</v>
      </c>
      <c r="D120" s="103">
        <v>-32.549999999999997</v>
      </c>
      <c r="E120" s="102">
        <f t="shared" si="2"/>
        <v>25357.32</v>
      </c>
    </row>
    <row r="121" spans="1:5" s="104" customFormat="1" ht="13.2" customHeight="1">
      <c r="A121" s="100" t="s">
        <v>601</v>
      </c>
      <c r="B121" s="101" t="s">
        <v>602</v>
      </c>
      <c r="C121" s="103">
        <v>25389.87</v>
      </c>
      <c r="D121" s="103">
        <v>-32.549999999999997</v>
      </c>
      <c r="E121" s="102">
        <f t="shared" si="2"/>
        <v>25357.32</v>
      </c>
    </row>
    <row r="122" spans="1:5" s="104" customFormat="1" ht="13.2" customHeight="1">
      <c r="A122" s="100" t="s">
        <v>603</v>
      </c>
      <c r="B122" s="101" t="s">
        <v>604</v>
      </c>
      <c r="C122" s="103">
        <v>25389.87</v>
      </c>
      <c r="D122" s="103">
        <v>-32.549999999999997</v>
      </c>
      <c r="E122" s="102">
        <f t="shared" si="2"/>
        <v>25357.32</v>
      </c>
    </row>
    <row r="123" spans="1:5" s="104" customFormat="1" ht="13.2" customHeight="1">
      <c r="A123" s="100" t="s">
        <v>605</v>
      </c>
      <c r="B123" s="101" t="s">
        <v>606</v>
      </c>
      <c r="C123" s="103">
        <v>50598.239999999998</v>
      </c>
      <c r="D123" s="103">
        <v>-18.89</v>
      </c>
      <c r="E123" s="102">
        <f t="shared" si="2"/>
        <v>50579.35</v>
      </c>
    </row>
    <row r="124" spans="1:5" s="104" customFormat="1" ht="13.2" customHeight="1">
      <c r="A124" s="100" t="s">
        <v>607</v>
      </c>
      <c r="B124" s="101" t="s">
        <v>608</v>
      </c>
      <c r="C124" s="103">
        <v>50598.239999999998</v>
      </c>
      <c r="D124" s="103">
        <v>-18.89</v>
      </c>
      <c r="E124" s="102">
        <f t="shared" si="2"/>
        <v>50579.35</v>
      </c>
    </row>
    <row r="125" spans="1:5" s="104" customFormat="1" ht="13.2" customHeight="1">
      <c r="A125" s="100" t="s">
        <v>609</v>
      </c>
      <c r="B125" s="101" t="s">
        <v>610</v>
      </c>
      <c r="C125" s="103">
        <v>50598.239999999998</v>
      </c>
      <c r="D125" s="103">
        <v>-18.89</v>
      </c>
      <c r="E125" s="102">
        <f t="shared" si="2"/>
        <v>50579.35</v>
      </c>
    </row>
    <row r="126" spans="1:5" s="104" customFormat="1" ht="13.2" customHeight="1">
      <c r="A126" s="100" t="s">
        <v>611</v>
      </c>
      <c r="B126" s="101" t="s">
        <v>612</v>
      </c>
      <c r="C126" s="103">
        <v>50598.239999999998</v>
      </c>
      <c r="D126" s="103">
        <v>-18.89</v>
      </c>
      <c r="E126" s="102">
        <f t="shared" si="2"/>
        <v>50579.35</v>
      </c>
    </row>
    <row r="127" spans="1:5" s="104" customFormat="1" ht="13.2" customHeight="1">
      <c r="A127" s="100" t="s">
        <v>613</v>
      </c>
      <c r="B127" s="101" t="s">
        <v>614</v>
      </c>
      <c r="C127" s="103">
        <v>50598.239999999998</v>
      </c>
      <c r="D127" s="103">
        <v>-18.89</v>
      </c>
      <c r="E127" s="102">
        <f t="shared" si="2"/>
        <v>50579.35</v>
      </c>
    </row>
    <row r="128" spans="1:5" s="104" customFormat="1" ht="13.2" customHeight="1">
      <c r="A128" s="100" t="s">
        <v>615</v>
      </c>
      <c r="B128" s="101" t="s">
        <v>616</v>
      </c>
      <c r="C128" s="103">
        <v>50598.239999999998</v>
      </c>
      <c r="D128" s="103">
        <v>-18.89</v>
      </c>
      <c r="E128" s="102">
        <f t="shared" si="2"/>
        <v>50579.35</v>
      </c>
    </row>
    <row r="129" spans="1:5" s="104" customFormat="1" ht="13.2" customHeight="1">
      <c r="A129" s="100" t="s">
        <v>617</v>
      </c>
      <c r="B129" s="101" t="s">
        <v>618</v>
      </c>
      <c r="C129" s="103">
        <v>25299.119999999999</v>
      </c>
      <c r="D129" s="103">
        <v>-9.4499999999999993</v>
      </c>
      <c r="E129" s="102">
        <f t="shared" si="2"/>
        <v>25289.67</v>
      </c>
    </row>
    <row r="130" spans="1:5" s="104" customFormat="1" ht="13.2" customHeight="1">
      <c r="A130" s="100" t="s">
        <v>619</v>
      </c>
      <c r="B130" s="101" t="s">
        <v>620</v>
      </c>
      <c r="C130" s="103">
        <v>25299.119999999999</v>
      </c>
      <c r="D130" s="103">
        <v>-9.4499999999999993</v>
      </c>
      <c r="E130" s="102">
        <f t="shared" si="2"/>
        <v>25289.67</v>
      </c>
    </row>
    <row r="131" spans="1:5" s="104" customFormat="1" ht="13.2" customHeight="1">
      <c r="A131" s="100" t="s">
        <v>621</v>
      </c>
      <c r="B131" s="101" t="s">
        <v>622</v>
      </c>
      <c r="C131" s="103">
        <v>25299.119999999999</v>
      </c>
      <c r="D131" s="103">
        <v>-9.4499999999999993</v>
      </c>
      <c r="E131" s="102">
        <f t="shared" si="2"/>
        <v>25289.67</v>
      </c>
    </row>
    <row r="132" spans="1:5" s="104" customFormat="1" ht="13.2" customHeight="1">
      <c r="A132" s="100" t="s">
        <v>623</v>
      </c>
      <c r="B132" s="101" t="s">
        <v>624</v>
      </c>
      <c r="C132" s="103">
        <v>25299.119999999999</v>
      </c>
      <c r="D132" s="103">
        <v>-9.4499999999999993</v>
      </c>
      <c r="E132" s="102">
        <f t="shared" si="2"/>
        <v>25289.67</v>
      </c>
    </row>
    <row r="133" spans="1:5" s="104" customFormat="1" ht="13.2" customHeight="1">
      <c r="A133" s="100" t="s">
        <v>625</v>
      </c>
      <c r="B133" s="101" t="s">
        <v>626</v>
      </c>
      <c r="C133" s="103">
        <v>25299.119999999999</v>
      </c>
      <c r="D133" s="103">
        <v>-9.4499999999999993</v>
      </c>
      <c r="E133" s="102">
        <f t="shared" si="2"/>
        <v>25289.67</v>
      </c>
    </row>
    <row r="134" spans="1:5" s="104" customFormat="1" ht="13.2" customHeight="1">
      <c r="A134" s="100" t="s">
        <v>627</v>
      </c>
      <c r="B134" s="101" t="s">
        <v>628</v>
      </c>
      <c r="C134" s="103">
        <v>25299.119999999999</v>
      </c>
      <c r="D134" s="103">
        <v>-9.4499999999999993</v>
      </c>
      <c r="E134" s="102">
        <f t="shared" si="2"/>
        <v>25289.67</v>
      </c>
    </row>
    <row r="135" spans="1:5" s="104" customFormat="1" ht="13.2" customHeight="1">
      <c r="A135" s="100" t="s">
        <v>629</v>
      </c>
      <c r="B135" s="101" t="s">
        <v>630</v>
      </c>
      <c r="C135" s="103">
        <v>25299.119999999999</v>
      </c>
      <c r="D135" s="103">
        <v>-9.4499999999999993</v>
      </c>
      <c r="E135" s="102">
        <f t="shared" si="2"/>
        <v>25289.67</v>
      </c>
    </row>
    <row r="136" spans="1:5" s="104" customFormat="1" ht="13.2" customHeight="1">
      <c r="A136" s="100" t="s">
        <v>631</v>
      </c>
      <c r="B136" s="101" t="s">
        <v>632</v>
      </c>
      <c r="C136" s="103">
        <v>25299.119999999999</v>
      </c>
      <c r="D136" s="103">
        <v>-9.4499999999999993</v>
      </c>
      <c r="E136" s="102">
        <f t="shared" si="2"/>
        <v>25289.67</v>
      </c>
    </row>
    <row r="137" spans="1:5" s="104" customFormat="1" ht="13.2" customHeight="1">
      <c r="A137" s="100" t="s">
        <v>633</v>
      </c>
      <c r="B137" s="101" t="s">
        <v>634</v>
      </c>
      <c r="C137" s="103">
        <v>25247.43</v>
      </c>
      <c r="D137" s="103">
        <v>0</v>
      </c>
      <c r="E137" s="102">
        <f t="shared" si="2"/>
        <v>25247.43</v>
      </c>
    </row>
    <row r="138" spans="1:5" s="104" customFormat="1" ht="13.2" customHeight="1">
      <c r="A138" s="100" t="s">
        <v>635</v>
      </c>
      <c r="B138" s="101" t="s">
        <v>636</v>
      </c>
      <c r="C138" s="103">
        <v>27200.3</v>
      </c>
      <c r="D138" s="103">
        <v>-118.46</v>
      </c>
      <c r="E138" s="102">
        <f t="shared" si="2"/>
        <v>27081.84</v>
      </c>
    </row>
    <row r="139" spans="1:5" s="104" customFormat="1" ht="13.2" customHeight="1">
      <c r="A139" s="100" t="s">
        <v>637</v>
      </c>
      <c r="B139" s="101" t="s">
        <v>638</v>
      </c>
      <c r="C139" s="103">
        <v>27200.3</v>
      </c>
      <c r="D139" s="103">
        <v>-118.46</v>
      </c>
      <c r="E139" s="102">
        <f t="shared" si="2"/>
        <v>27081.84</v>
      </c>
    </row>
    <row r="140" spans="1:5" s="104" customFormat="1" ht="13.2" customHeight="1">
      <c r="A140" s="100" t="s">
        <v>639</v>
      </c>
      <c r="B140" s="101" t="s">
        <v>640</v>
      </c>
      <c r="C140" s="103">
        <v>27200.3</v>
      </c>
      <c r="D140" s="103">
        <v>-118.46</v>
      </c>
      <c r="E140" s="102">
        <f t="shared" si="2"/>
        <v>27081.84</v>
      </c>
    </row>
    <row r="141" spans="1:5" s="104" customFormat="1" ht="13.2" customHeight="1">
      <c r="A141" s="100" t="s">
        <v>641</v>
      </c>
      <c r="B141" s="101" t="s">
        <v>642</v>
      </c>
      <c r="C141" s="103">
        <v>27200.3</v>
      </c>
      <c r="D141" s="103">
        <v>-118.46</v>
      </c>
      <c r="E141" s="102">
        <f t="shared" si="2"/>
        <v>27081.84</v>
      </c>
    </row>
    <row r="142" spans="1:5" s="104" customFormat="1" ht="13.2" customHeight="1">
      <c r="A142" s="100" t="s">
        <v>643</v>
      </c>
      <c r="B142" s="101" t="s">
        <v>644</v>
      </c>
      <c r="C142" s="103">
        <v>50389.87</v>
      </c>
      <c r="D142" s="103">
        <v>-22.17</v>
      </c>
      <c r="E142" s="102">
        <f t="shared" si="2"/>
        <v>50367.700000000004</v>
      </c>
    </row>
    <row r="143" spans="1:5" s="104" customFormat="1" ht="13.2" customHeight="1">
      <c r="A143" s="100" t="s">
        <v>645</v>
      </c>
      <c r="B143" s="101" t="s">
        <v>646</v>
      </c>
      <c r="C143" s="103">
        <v>50389.87</v>
      </c>
      <c r="D143" s="103">
        <v>-22.17</v>
      </c>
      <c r="E143" s="102">
        <f t="shared" si="2"/>
        <v>50367.700000000004</v>
      </c>
    </row>
    <row r="144" spans="1:5" s="104" customFormat="1" ht="13.2" customHeight="1">
      <c r="A144" s="100" t="s">
        <v>647</v>
      </c>
      <c r="B144" s="101" t="s">
        <v>648</v>
      </c>
      <c r="C144" s="103">
        <v>50401.57</v>
      </c>
      <c r="D144" s="103">
        <v>-27.08</v>
      </c>
      <c r="E144" s="102">
        <f t="shared" si="2"/>
        <v>50374.49</v>
      </c>
    </row>
    <row r="145" spans="1:5" s="104" customFormat="1" ht="13.2" customHeight="1">
      <c r="A145" s="100" t="s">
        <v>649</v>
      </c>
      <c r="B145" s="101" t="s">
        <v>650</v>
      </c>
      <c r="C145" s="103">
        <v>505598.19</v>
      </c>
      <c r="D145" s="103">
        <v>-4801.13</v>
      </c>
      <c r="E145" s="102">
        <f t="shared" si="2"/>
        <v>500797.06</v>
      </c>
    </row>
    <row r="146" spans="1:5" s="104" customFormat="1" ht="13.2" customHeight="1">
      <c r="A146" s="100" t="s">
        <v>651</v>
      </c>
      <c r="B146" s="101" t="s">
        <v>652</v>
      </c>
      <c r="C146" s="103">
        <v>505598.19</v>
      </c>
      <c r="D146" s="103">
        <v>-4801.13</v>
      </c>
      <c r="E146" s="102">
        <f t="shared" si="2"/>
        <v>500797.06</v>
      </c>
    </row>
    <row r="147" spans="1:5" s="104" customFormat="1" ht="13.2" customHeight="1">
      <c r="A147" s="100" t="s">
        <v>653</v>
      </c>
      <c r="B147" s="101" t="s">
        <v>654</v>
      </c>
      <c r="C147" s="103">
        <v>505598.59</v>
      </c>
      <c r="D147" s="103">
        <v>-4801.18</v>
      </c>
      <c r="E147" s="102">
        <f t="shared" si="2"/>
        <v>500797.41000000003</v>
      </c>
    </row>
    <row r="148" spans="1:5" s="104" customFormat="1" ht="13.2" customHeight="1">
      <c r="A148" s="100" t="s">
        <v>655</v>
      </c>
      <c r="B148" s="101" t="s">
        <v>656</v>
      </c>
      <c r="C148" s="103">
        <v>503699.8</v>
      </c>
      <c r="D148" s="103">
        <v>3834.54</v>
      </c>
      <c r="E148" s="102">
        <f t="shared" si="2"/>
        <v>507534.33999999997</v>
      </c>
    </row>
    <row r="149" spans="1:5" s="104" customFormat="1" ht="13.2" customHeight="1">
      <c r="A149" s="100" t="s">
        <v>657</v>
      </c>
      <c r="B149" s="101" t="s">
        <v>658</v>
      </c>
      <c r="C149" s="103">
        <v>503696.19</v>
      </c>
      <c r="D149" s="103">
        <v>3835.24</v>
      </c>
      <c r="E149" s="102">
        <f t="shared" si="2"/>
        <v>507531.43</v>
      </c>
    </row>
    <row r="150" spans="1:5" s="104" customFormat="1" ht="13.2" customHeight="1">
      <c r="A150" s="100" t="s">
        <v>659</v>
      </c>
      <c r="B150" s="101" t="s">
        <v>660</v>
      </c>
      <c r="C150" s="103">
        <v>504676.62</v>
      </c>
      <c r="D150" s="103">
        <v>4890.91</v>
      </c>
      <c r="E150" s="102">
        <f t="shared" si="2"/>
        <v>509567.52999999997</v>
      </c>
    </row>
    <row r="151" spans="1:5" s="104" customFormat="1" ht="13.2" customHeight="1">
      <c r="A151" s="100" t="s">
        <v>661</v>
      </c>
      <c r="B151" s="101" t="s">
        <v>662</v>
      </c>
      <c r="C151" s="103">
        <v>504676.62</v>
      </c>
      <c r="D151" s="103">
        <v>4890.91</v>
      </c>
      <c r="E151" s="102">
        <f t="shared" si="2"/>
        <v>509567.52999999997</v>
      </c>
    </row>
    <row r="152" spans="1:5" s="104" customFormat="1" ht="13.2" customHeight="1">
      <c r="A152" s="100" t="s">
        <v>663</v>
      </c>
      <c r="B152" s="101" t="s">
        <v>664</v>
      </c>
      <c r="C152" s="103">
        <v>101354.99</v>
      </c>
      <c r="D152" s="103">
        <v>-1060.1099999999999</v>
      </c>
      <c r="E152" s="102">
        <f t="shared" si="2"/>
        <v>100294.88</v>
      </c>
    </row>
    <row r="153" spans="1:5" s="104" customFormat="1" ht="13.2" customHeight="1">
      <c r="A153" s="100" t="s">
        <v>665</v>
      </c>
      <c r="B153" s="101" t="s">
        <v>666</v>
      </c>
      <c r="C153" s="103">
        <v>101354.99</v>
      </c>
      <c r="D153" s="103">
        <v>-1060.1099999999999</v>
      </c>
      <c r="E153" s="102">
        <f t="shared" si="2"/>
        <v>100294.88</v>
      </c>
    </row>
    <row r="154" spans="1:5" s="104" customFormat="1" ht="13.2" customHeight="1">
      <c r="A154" s="100" t="s">
        <v>667</v>
      </c>
      <c r="B154" s="101" t="s">
        <v>668</v>
      </c>
      <c r="C154" s="103">
        <v>503229.44</v>
      </c>
      <c r="D154" s="103">
        <v>3831.56</v>
      </c>
      <c r="E154" s="102">
        <f t="shared" si="2"/>
        <v>507061</v>
      </c>
    </row>
    <row r="155" spans="1:5" s="104" customFormat="1" ht="13.2" customHeight="1">
      <c r="A155" s="100" t="s">
        <v>669</v>
      </c>
      <c r="B155" s="101" t="s">
        <v>670</v>
      </c>
      <c r="C155" s="103">
        <v>503229.44</v>
      </c>
      <c r="D155" s="103">
        <v>3831.56</v>
      </c>
      <c r="E155" s="102">
        <f t="shared" si="2"/>
        <v>507061</v>
      </c>
    </row>
    <row r="156" spans="1:5" s="104" customFormat="1" ht="13.2" customHeight="1">
      <c r="A156" s="100" t="s">
        <v>671</v>
      </c>
      <c r="B156" s="101" t="s">
        <v>672</v>
      </c>
      <c r="C156" s="103">
        <v>504082.85</v>
      </c>
      <c r="D156" s="103">
        <v>4885.25</v>
      </c>
      <c r="E156" s="102">
        <f t="shared" si="2"/>
        <v>508968.1</v>
      </c>
    </row>
    <row r="157" spans="1:5" s="104" customFormat="1" ht="13.2" customHeight="1">
      <c r="A157" s="100" t="s">
        <v>673</v>
      </c>
      <c r="B157" s="101" t="s">
        <v>674</v>
      </c>
      <c r="C157" s="103">
        <v>504082.85</v>
      </c>
      <c r="D157" s="103">
        <v>4885.25</v>
      </c>
      <c r="E157" s="102">
        <f t="shared" si="2"/>
        <v>508968.1</v>
      </c>
    </row>
    <row r="158" spans="1:5" s="104" customFormat="1" ht="13.2" customHeight="1">
      <c r="A158" s="100" t="s">
        <v>675</v>
      </c>
      <c r="B158" s="101" t="s">
        <v>676</v>
      </c>
      <c r="C158" s="103">
        <v>251792.99</v>
      </c>
      <c r="D158" s="103">
        <v>-112.32</v>
      </c>
      <c r="E158" s="102">
        <f t="shared" si="2"/>
        <v>251680.66999999998</v>
      </c>
    </row>
    <row r="159" spans="1:5" s="104" customFormat="1" ht="13.2" customHeight="1">
      <c r="A159" s="100" t="s">
        <v>677</v>
      </c>
      <c r="B159" s="101" t="s">
        <v>678</v>
      </c>
      <c r="C159" s="103">
        <v>251792.99</v>
      </c>
      <c r="D159" s="103">
        <v>-112.32</v>
      </c>
      <c r="E159" s="102">
        <f t="shared" si="2"/>
        <v>251680.66999999998</v>
      </c>
    </row>
    <row r="160" spans="1:5" s="104" customFormat="1" ht="13.2" customHeight="1">
      <c r="A160" s="100" t="s">
        <v>679</v>
      </c>
      <c r="B160" s="101" t="s">
        <v>680</v>
      </c>
      <c r="C160" s="103">
        <v>251792.99</v>
      </c>
      <c r="D160" s="103">
        <v>-112.32</v>
      </c>
      <c r="E160" s="102">
        <f t="shared" si="2"/>
        <v>251680.66999999998</v>
      </c>
    </row>
    <row r="161" spans="1:5" s="104" customFormat="1" ht="13.2" customHeight="1">
      <c r="A161" s="100" t="s">
        <v>681</v>
      </c>
      <c r="B161" s="101" t="s">
        <v>682</v>
      </c>
      <c r="C161" s="103">
        <v>251792.99</v>
      </c>
      <c r="D161" s="103">
        <v>-112.32</v>
      </c>
      <c r="E161" s="102">
        <f t="shared" si="2"/>
        <v>251680.66999999998</v>
      </c>
    </row>
    <row r="162" spans="1:5" s="104" customFormat="1" ht="13.2" customHeight="1">
      <c r="A162" s="100" t="s">
        <v>683</v>
      </c>
      <c r="B162" s="101" t="s">
        <v>684</v>
      </c>
      <c r="C162" s="103">
        <v>100437.67</v>
      </c>
      <c r="D162" s="103">
        <v>777.02</v>
      </c>
      <c r="E162" s="102">
        <f t="shared" si="2"/>
        <v>101214.69</v>
      </c>
    </row>
    <row r="163" spans="1:5" s="104" customFormat="1" ht="13.2" customHeight="1">
      <c r="A163" s="100" t="s">
        <v>685</v>
      </c>
      <c r="B163" s="101" t="s">
        <v>686</v>
      </c>
      <c r="C163" s="103">
        <v>100437.67</v>
      </c>
      <c r="D163" s="103">
        <v>777.02</v>
      </c>
      <c r="E163" s="102">
        <f t="shared" si="2"/>
        <v>101214.69</v>
      </c>
    </row>
    <row r="164" spans="1:5" s="104" customFormat="1" ht="13.2" customHeight="1">
      <c r="A164" s="100" t="s">
        <v>687</v>
      </c>
      <c r="B164" s="101" t="s">
        <v>688</v>
      </c>
      <c r="C164" s="103">
        <v>100437.67</v>
      </c>
      <c r="D164" s="103">
        <v>777.02</v>
      </c>
      <c r="E164" s="102">
        <f t="shared" si="2"/>
        <v>101214.69</v>
      </c>
    </row>
    <row r="165" spans="1:5" s="104" customFormat="1" ht="13.2" customHeight="1">
      <c r="A165" s="100" t="s">
        <v>689</v>
      </c>
      <c r="B165" s="101" t="s">
        <v>690</v>
      </c>
      <c r="C165" s="103">
        <v>100437.67</v>
      </c>
      <c r="D165" s="103">
        <v>777.02</v>
      </c>
      <c r="E165" s="102">
        <f t="shared" si="2"/>
        <v>101214.69</v>
      </c>
    </row>
    <row r="166" spans="1:5" s="104" customFormat="1" ht="13.2" customHeight="1">
      <c r="A166" s="100" t="s">
        <v>691</v>
      </c>
      <c r="B166" s="101" t="s">
        <v>692</v>
      </c>
      <c r="C166" s="103">
        <v>100437.67</v>
      </c>
      <c r="D166" s="103">
        <v>777.02</v>
      </c>
      <c r="E166" s="102">
        <f t="shared" si="2"/>
        <v>101214.69</v>
      </c>
    </row>
    <row r="167" spans="1:5" s="104" customFormat="1" ht="13.2" customHeight="1">
      <c r="A167" s="100" t="s">
        <v>693</v>
      </c>
      <c r="B167" s="101" t="s">
        <v>694</v>
      </c>
      <c r="C167" s="103">
        <v>251094.18</v>
      </c>
      <c r="D167" s="103">
        <v>1942.54</v>
      </c>
      <c r="E167" s="102">
        <f t="shared" ref="E167:E230" si="3">+C167+D167</f>
        <v>253036.72</v>
      </c>
    </row>
    <row r="168" spans="1:5" s="104" customFormat="1" ht="13.2" customHeight="1">
      <c r="A168" s="100" t="s">
        <v>695</v>
      </c>
      <c r="B168" s="101" t="s">
        <v>696</v>
      </c>
      <c r="C168" s="103">
        <v>251094.18</v>
      </c>
      <c r="D168" s="103">
        <v>1942.54</v>
      </c>
      <c r="E168" s="102">
        <f t="shared" si="3"/>
        <v>253036.72</v>
      </c>
    </row>
    <row r="169" spans="1:5" s="104" customFormat="1" ht="13.2" customHeight="1">
      <c r="A169" s="100" t="s">
        <v>697</v>
      </c>
      <c r="B169" s="101" t="s">
        <v>698</v>
      </c>
      <c r="C169" s="103">
        <v>503575.36</v>
      </c>
      <c r="D169" s="103">
        <v>4632.2700000000004</v>
      </c>
      <c r="E169" s="102">
        <f t="shared" si="3"/>
        <v>508207.63</v>
      </c>
    </row>
    <row r="170" spans="1:5" s="104" customFormat="1" ht="13.2" customHeight="1">
      <c r="A170" s="100" t="s">
        <v>699</v>
      </c>
      <c r="B170" s="101" t="s">
        <v>700</v>
      </c>
      <c r="C170" s="103">
        <v>503556.71</v>
      </c>
      <c r="D170" s="103">
        <v>4634.1400000000003</v>
      </c>
      <c r="E170" s="102">
        <f t="shared" si="3"/>
        <v>508190.85000000003</v>
      </c>
    </row>
    <row r="171" spans="1:5" s="104" customFormat="1" ht="13.2" customHeight="1">
      <c r="A171" s="100" t="s">
        <v>701</v>
      </c>
      <c r="B171" s="101" t="s">
        <v>702</v>
      </c>
      <c r="C171" s="103">
        <v>250922.44</v>
      </c>
      <c r="D171" s="103">
        <v>1941.28</v>
      </c>
      <c r="E171" s="102">
        <f t="shared" si="3"/>
        <v>252863.72</v>
      </c>
    </row>
    <row r="172" spans="1:5" s="104" customFormat="1" ht="13.2" customHeight="1">
      <c r="A172" s="100" t="s">
        <v>703</v>
      </c>
      <c r="B172" s="101" t="s">
        <v>704</v>
      </c>
      <c r="C172" s="103">
        <v>250922.44</v>
      </c>
      <c r="D172" s="103">
        <v>1941.28</v>
      </c>
      <c r="E172" s="102">
        <f t="shared" si="3"/>
        <v>252863.72</v>
      </c>
    </row>
    <row r="173" spans="1:5" s="104" customFormat="1" ht="13.2" customHeight="1">
      <c r="A173" s="100" t="s">
        <v>705</v>
      </c>
      <c r="B173" s="101" t="s">
        <v>706</v>
      </c>
      <c r="C173" s="103">
        <v>50198.75</v>
      </c>
      <c r="D173" s="103">
        <v>461.95</v>
      </c>
      <c r="E173" s="102">
        <f t="shared" si="3"/>
        <v>50660.7</v>
      </c>
    </row>
    <row r="174" spans="1:5" s="104" customFormat="1" ht="13.2" customHeight="1">
      <c r="A174" s="100" t="s">
        <v>707</v>
      </c>
      <c r="B174" s="101" t="s">
        <v>708</v>
      </c>
      <c r="C174" s="103">
        <v>50198.75</v>
      </c>
      <c r="D174" s="103">
        <v>461.95</v>
      </c>
      <c r="E174" s="102">
        <f t="shared" si="3"/>
        <v>50660.7</v>
      </c>
    </row>
    <row r="175" spans="1:5" s="104" customFormat="1" ht="13.2" customHeight="1">
      <c r="A175" s="100" t="s">
        <v>709</v>
      </c>
      <c r="B175" s="101" t="s">
        <v>710</v>
      </c>
      <c r="C175" s="103">
        <v>50198.75</v>
      </c>
      <c r="D175" s="103">
        <v>461.95</v>
      </c>
      <c r="E175" s="102">
        <f t="shared" si="3"/>
        <v>50660.7</v>
      </c>
    </row>
    <row r="176" spans="1:5" s="104" customFormat="1" ht="13.2" customHeight="1">
      <c r="A176" s="100" t="s">
        <v>711</v>
      </c>
      <c r="B176" s="101" t="s">
        <v>712</v>
      </c>
      <c r="C176" s="103">
        <v>50198.75</v>
      </c>
      <c r="D176" s="103">
        <v>461.95</v>
      </c>
      <c r="E176" s="102">
        <f t="shared" si="3"/>
        <v>50660.7</v>
      </c>
    </row>
    <row r="177" spans="1:5" s="104" customFormat="1" ht="13.2" customHeight="1">
      <c r="A177" s="100" t="s">
        <v>713</v>
      </c>
      <c r="B177" s="101" t="s">
        <v>714</v>
      </c>
      <c r="C177" s="103">
        <v>31225.38</v>
      </c>
      <c r="D177" s="103">
        <v>-33.770000000000003</v>
      </c>
      <c r="E177" s="102">
        <f t="shared" si="3"/>
        <v>31191.61</v>
      </c>
    </row>
    <row r="178" spans="1:5" s="104" customFormat="1" ht="13.2" customHeight="1">
      <c r="A178" s="100" t="s">
        <v>715</v>
      </c>
      <c r="B178" s="101" t="s">
        <v>716</v>
      </c>
      <c r="C178" s="103">
        <v>21839.11</v>
      </c>
      <c r="D178" s="103">
        <v>-123.99</v>
      </c>
      <c r="E178" s="102">
        <f t="shared" si="3"/>
        <v>21715.119999999999</v>
      </c>
    </row>
    <row r="179" spans="1:5" s="104" customFormat="1" ht="13.2" customHeight="1">
      <c r="A179" s="100" t="s">
        <v>717</v>
      </c>
      <c r="B179" s="101" t="s">
        <v>718</v>
      </c>
      <c r="C179" s="103">
        <v>100119.2</v>
      </c>
      <c r="D179" s="103">
        <v>982.5</v>
      </c>
      <c r="E179" s="102">
        <f t="shared" si="3"/>
        <v>101101.7</v>
      </c>
    </row>
    <row r="180" spans="1:5" s="104" customFormat="1" ht="13.2" customHeight="1">
      <c r="A180" s="100" t="s">
        <v>719</v>
      </c>
      <c r="B180" s="101" t="s">
        <v>720</v>
      </c>
      <c r="C180" s="103">
        <v>100119.2</v>
      </c>
      <c r="D180" s="103">
        <v>982.5</v>
      </c>
      <c r="E180" s="102">
        <f t="shared" si="3"/>
        <v>101101.7</v>
      </c>
    </row>
    <row r="181" spans="1:5" s="104" customFormat="1" ht="13.2" customHeight="1">
      <c r="A181" s="100" t="s">
        <v>721</v>
      </c>
      <c r="B181" s="101" t="s">
        <v>722</v>
      </c>
      <c r="C181" s="103">
        <v>100119.2</v>
      </c>
      <c r="D181" s="103">
        <v>982.5</v>
      </c>
      <c r="E181" s="102">
        <f t="shared" si="3"/>
        <v>101101.7</v>
      </c>
    </row>
    <row r="182" spans="1:5" s="104" customFormat="1" ht="13.2" customHeight="1">
      <c r="A182" s="100" t="s">
        <v>723</v>
      </c>
      <c r="B182" s="101" t="s">
        <v>724</v>
      </c>
      <c r="C182" s="103">
        <v>100119.2</v>
      </c>
      <c r="D182" s="103">
        <v>982.5</v>
      </c>
      <c r="E182" s="102">
        <f t="shared" si="3"/>
        <v>101101.7</v>
      </c>
    </row>
    <row r="183" spans="1:5" s="104" customFormat="1" ht="13.2" customHeight="1">
      <c r="A183" s="100" t="s">
        <v>725</v>
      </c>
      <c r="B183" s="101" t="s">
        <v>726</v>
      </c>
      <c r="C183" s="103">
        <v>100119.2</v>
      </c>
      <c r="D183" s="103">
        <v>982.5</v>
      </c>
      <c r="E183" s="102">
        <f t="shared" si="3"/>
        <v>101101.7</v>
      </c>
    </row>
    <row r="184" spans="1:5" s="104" customFormat="1" ht="13.2" customHeight="1">
      <c r="A184" s="100" t="s">
        <v>727</v>
      </c>
      <c r="B184" s="101" t="s">
        <v>728</v>
      </c>
      <c r="C184" s="103">
        <v>26568.69</v>
      </c>
      <c r="D184" s="103">
        <v>-26568.69</v>
      </c>
      <c r="E184" s="102">
        <f t="shared" si="3"/>
        <v>0</v>
      </c>
    </row>
    <row r="185" spans="1:5" s="104" customFormat="1" ht="13.2" customHeight="1">
      <c r="A185" s="100" t="s">
        <v>729</v>
      </c>
      <c r="B185" s="101" t="s">
        <v>730</v>
      </c>
      <c r="C185" s="103">
        <v>131116.5</v>
      </c>
      <c r="D185" s="103">
        <v>1272.78</v>
      </c>
      <c r="E185" s="102">
        <f t="shared" si="3"/>
        <v>132389.28</v>
      </c>
    </row>
    <row r="186" spans="1:5" s="104" customFormat="1" ht="13.2" customHeight="1">
      <c r="A186" s="100" t="s">
        <v>731</v>
      </c>
      <c r="B186" s="101" t="s">
        <v>732</v>
      </c>
      <c r="C186" s="103">
        <v>42258.13</v>
      </c>
      <c r="D186" s="103">
        <v>-42258.13</v>
      </c>
      <c r="E186" s="102">
        <f t="shared" si="3"/>
        <v>0</v>
      </c>
    </row>
    <row r="187" spans="1:5" s="104" customFormat="1" ht="13.2" customHeight="1">
      <c r="A187" s="100" t="s">
        <v>733</v>
      </c>
      <c r="B187" s="101" t="s">
        <v>734</v>
      </c>
      <c r="C187" s="103">
        <v>50764.36</v>
      </c>
      <c r="D187" s="103">
        <v>-462.88</v>
      </c>
      <c r="E187" s="102">
        <f t="shared" si="3"/>
        <v>50301.48</v>
      </c>
    </row>
    <row r="188" spans="1:5" s="104" customFormat="1" ht="13.2" customHeight="1">
      <c r="A188" s="100" t="s">
        <v>735</v>
      </c>
      <c r="B188" s="101" t="s">
        <v>736</v>
      </c>
      <c r="C188" s="103">
        <v>50764.36</v>
      </c>
      <c r="D188" s="103">
        <v>-462.88</v>
      </c>
      <c r="E188" s="102">
        <f t="shared" si="3"/>
        <v>50301.48</v>
      </c>
    </row>
    <row r="189" spans="1:5" s="104" customFormat="1" ht="13.2" customHeight="1">
      <c r="A189" s="100" t="s">
        <v>737</v>
      </c>
      <c r="B189" s="101" t="s">
        <v>738</v>
      </c>
      <c r="C189" s="103">
        <v>50764.36</v>
      </c>
      <c r="D189" s="103">
        <v>-462.88</v>
      </c>
      <c r="E189" s="102">
        <f t="shared" si="3"/>
        <v>50301.48</v>
      </c>
    </row>
    <row r="190" spans="1:5" s="104" customFormat="1" ht="13.2" customHeight="1">
      <c r="A190" s="100" t="s">
        <v>739</v>
      </c>
      <c r="B190" s="101" t="s">
        <v>740</v>
      </c>
      <c r="C190" s="103">
        <v>50764.36</v>
      </c>
      <c r="D190" s="103">
        <v>-462.88</v>
      </c>
      <c r="E190" s="102">
        <f t="shared" si="3"/>
        <v>50301.48</v>
      </c>
    </row>
    <row r="191" spans="1:5" s="104" customFormat="1" ht="13.2" customHeight="1">
      <c r="A191" s="100" t="s">
        <v>741</v>
      </c>
      <c r="B191" s="101" t="s">
        <v>742</v>
      </c>
      <c r="C191" s="103">
        <v>50764.36</v>
      </c>
      <c r="D191" s="103">
        <v>-462.88</v>
      </c>
      <c r="E191" s="102">
        <f t="shared" si="3"/>
        <v>50301.48</v>
      </c>
    </row>
    <row r="192" spans="1:5" s="104" customFormat="1" ht="13.2" customHeight="1">
      <c r="A192" s="100" t="s">
        <v>743</v>
      </c>
      <c r="B192" s="101" t="s">
        <v>744</v>
      </c>
      <c r="C192" s="103">
        <v>25382.18</v>
      </c>
      <c r="D192" s="103">
        <v>-231.44</v>
      </c>
      <c r="E192" s="102">
        <f t="shared" si="3"/>
        <v>25150.74</v>
      </c>
    </row>
    <row r="193" spans="1:5" s="104" customFormat="1" ht="13.2" customHeight="1">
      <c r="A193" s="100" t="s">
        <v>745</v>
      </c>
      <c r="B193" s="101" t="s">
        <v>746</v>
      </c>
      <c r="C193" s="103">
        <v>25382.18</v>
      </c>
      <c r="D193" s="103">
        <v>-231.44</v>
      </c>
      <c r="E193" s="102">
        <f t="shared" si="3"/>
        <v>25150.74</v>
      </c>
    </row>
    <row r="194" spans="1:5" s="104" customFormat="1" ht="13.2" customHeight="1">
      <c r="A194" s="100" t="s">
        <v>747</v>
      </c>
      <c r="B194" s="101" t="s">
        <v>748</v>
      </c>
      <c r="C194" s="103">
        <v>25382.18</v>
      </c>
      <c r="D194" s="103">
        <v>-231.44</v>
      </c>
      <c r="E194" s="102">
        <f t="shared" si="3"/>
        <v>25150.74</v>
      </c>
    </row>
    <row r="195" spans="1:5" s="104" customFormat="1" ht="13.2" customHeight="1">
      <c r="A195" s="100" t="s">
        <v>749</v>
      </c>
      <c r="B195" s="101" t="s">
        <v>750</v>
      </c>
      <c r="C195" s="103">
        <v>25382.18</v>
      </c>
      <c r="D195" s="103">
        <v>-231.44</v>
      </c>
      <c r="E195" s="102">
        <f t="shared" si="3"/>
        <v>25150.74</v>
      </c>
    </row>
    <row r="196" spans="1:5" s="104" customFormat="1" ht="13.2" customHeight="1">
      <c r="A196" s="100" t="s">
        <v>751</v>
      </c>
      <c r="B196" s="101" t="s">
        <v>752</v>
      </c>
      <c r="C196" s="103">
        <v>25382.18</v>
      </c>
      <c r="D196" s="103">
        <v>-231.44</v>
      </c>
      <c r="E196" s="102">
        <f t="shared" si="3"/>
        <v>25150.74</v>
      </c>
    </row>
    <row r="197" spans="1:5" s="104" customFormat="1" ht="13.2" customHeight="1">
      <c r="A197" s="100" t="s">
        <v>753</v>
      </c>
      <c r="B197" s="101" t="s">
        <v>754</v>
      </c>
      <c r="C197" s="103">
        <v>25382.18</v>
      </c>
      <c r="D197" s="103">
        <v>-231.44</v>
      </c>
      <c r="E197" s="102">
        <f t="shared" si="3"/>
        <v>25150.74</v>
      </c>
    </row>
    <row r="198" spans="1:5" s="104" customFormat="1" ht="13.2" customHeight="1">
      <c r="A198" s="100" t="s">
        <v>755</v>
      </c>
      <c r="B198" s="101" t="s">
        <v>756</v>
      </c>
      <c r="C198" s="103">
        <v>25382.18</v>
      </c>
      <c r="D198" s="103">
        <v>-231.44</v>
      </c>
      <c r="E198" s="102">
        <f t="shared" si="3"/>
        <v>25150.74</v>
      </c>
    </row>
    <row r="199" spans="1:5" s="104" customFormat="1" ht="13.2" customHeight="1">
      <c r="A199" s="100" t="s">
        <v>757</v>
      </c>
      <c r="B199" s="101" t="s">
        <v>758</v>
      </c>
      <c r="C199" s="103">
        <v>25382.18</v>
      </c>
      <c r="D199" s="103">
        <v>-231.44</v>
      </c>
      <c r="E199" s="102">
        <f t="shared" si="3"/>
        <v>25150.74</v>
      </c>
    </row>
    <row r="200" spans="1:5" s="104" customFormat="1" ht="13.2" customHeight="1">
      <c r="A200" s="100" t="s">
        <v>759</v>
      </c>
      <c r="B200" s="101" t="s">
        <v>760</v>
      </c>
      <c r="C200" s="103">
        <v>25382.18</v>
      </c>
      <c r="D200" s="103">
        <v>-231.44</v>
      </c>
      <c r="E200" s="102">
        <f t="shared" si="3"/>
        <v>25150.74</v>
      </c>
    </row>
    <row r="201" spans="1:5" s="104" customFormat="1" ht="13.2" customHeight="1">
      <c r="A201" s="100" t="s">
        <v>761</v>
      </c>
      <c r="B201" s="101" t="s">
        <v>762</v>
      </c>
      <c r="C201" s="103">
        <v>25382.18</v>
      </c>
      <c r="D201" s="103">
        <v>-231.44</v>
      </c>
      <c r="E201" s="102">
        <f t="shared" si="3"/>
        <v>25150.74</v>
      </c>
    </row>
    <row r="202" spans="1:5" s="104" customFormat="1" ht="13.2" customHeight="1">
      <c r="A202" s="100" t="s">
        <v>763</v>
      </c>
      <c r="B202" s="101" t="s">
        <v>764</v>
      </c>
      <c r="C202" s="103">
        <v>25354.19</v>
      </c>
      <c r="D202" s="103">
        <v>-230.26</v>
      </c>
      <c r="E202" s="102">
        <f t="shared" si="3"/>
        <v>25123.93</v>
      </c>
    </row>
    <row r="203" spans="1:5" s="104" customFormat="1" ht="13.2" customHeight="1">
      <c r="A203" s="100" t="s">
        <v>765</v>
      </c>
      <c r="B203" s="101" t="s">
        <v>766</v>
      </c>
      <c r="C203" s="103">
        <v>25354.19</v>
      </c>
      <c r="D203" s="103">
        <v>-230.26</v>
      </c>
      <c r="E203" s="102">
        <f t="shared" si="3"/>
        <v>25123.93</v>
      </c>
    </row>
    <row r="204" spans="1:5" s="104" customFormat="1" ht="13.2" customHeight="1">
      <c r="A204" s="100" t="s">
        <v>767</v>
      </c>
      <c r="B204" s="101" t="s">
        <v>768</v>
      </c>
      <c r="C204" s="103">
        <v>25354.19</v>
      </c>
      <c r="D204" s="103">
        <v>-230.26</v>
      </c>
      <c r="E204" s="102">
        <f t="shared" si="3"/>
        <v>25123.93</v>
      </c>
    </row>
    <row r="205" spans="1:5" s="104" customFormat="1" ht="13.2" customHeight="1">
      <c r="A205" s="100" t="s">
        <v>769</v>
      </c>
      <c r="B205" s="101" t="s">
        <v>770</v>
      </c>
      <c r="C205" s="103">
        <v>25354.19</v>
      </c>
      <c r="D205" s="103">
        <v>-230.26</v>
      </c>
      <c r="E205" s="102">
        <f t="shared" si="3"/>
        <v>25123.93</v>
      </c>
    </row>
    <row r="206" spans="1:5" s="104" customFormat="1" ht="13.2" customHeight="1">
      <c r="A206" s="100" t="s">
        <v>771</v>
      </c>
      <c r="B206" s="101" t="s">
        <v>772</v>
      </c>
      <c r="C206" s="103">
        <v>25354.19</v>
      </c>
      <c r="D206" s="103">
        <v>-230.26</v>
      </c>
      <c r="E206" s="102">
        <f t="shared" si="3"/>
        <v>25123.93</v>
      </c>
    </row>
    <row r="207" spans="1:5" s="104" customFormat="1" ht="13.2" customHeight="1">
      <c r="A207" s="100" t="s">
        <v>773</v>
      </c>
      <c r="B207" s="101" t="s">
        <v>774</v>
      </c>
      <c r="C207" s="103">
        <v>25354.19</v>
      </c>
      <c r="D207" s="103">
        <v>-230.26</v>
      </c>
      <c r="E207" s="102">
        <f t="shared" si="3"/>
        <v>25123.93</v>
      </c>
    </row>
    <row r="208" spans="1:5" s="104" customFormat="1" ht="13.2" customHeight="1">
      <c r="A208" s="100" t="s">
        <v>775</v>
      </c>
      <c r="B208" s="101" t="s">
        <v>776</v>
      </c>
      <c r="C208" s="103">
        <v>25354.19</v>
      </c>
      <c r="D208" s="103">
        <v>-230.26</v>
      </c>
      <c r="E208" s="102">
        <f t="shared" si="3"/>
        <v>25123.93</v>
      </c>
    </row>
    <row r="209" spans="1:5" s="104" customFormat="1" ht="13.2" customHeight="1">
      <c r="A209" s="100" t="s">
        <v>777</v>
      </c>
      <c r="B209" s="101" t="s">
        <v>778</v>
      </c>
      <c r="C209" s="103">
        <v>25354.19</v>
      </c>
      <c r="D209" s="103">
        <v>-230.26</v>
      </c>
      <c r="E209" s="102">
        <f t="shared" si="3"/>
        <v>25123.93</v>
      </c>
    </row>
    <row r="210" spans="1:5" s="104" customFormat="1" ht="13.2" customHeight="1">
      <c r="A210" s="100" t="s">
        <v>779</v>
      </c>
      <c r="B210" s="101" t="s">
        <v>780</v>
      </c>
      <c r="C210" s="103">
        <v>25354.19</v>
      </c>
      <c r="D210" s="103">
        <v>-230.26</v>
      </c>
      <c r="E210" s="102">
        <f t="shared" si="3"/>
        <v>25123.93</v>
      </c>
    </row>
    <row r="211" spans="1:5" s="104" customFormat="1" ht="13.2" customHeight="1">
      <c r="A211" s="100" t="s">
        <v>781</v>
      </c>
      <c r="B211" s="101" t="s">
        <v>782</v>
      </c>
      <c r="C211" s="103">
        <v>25354.19</v>
      </c>
      <c r="D211" s="103">
        <v>-230.26</v>
      </c>
      <c r="E211" s="102">
        <f t="shared" si="3"/>
        <v>25123.93</v>
      </c>
    </row>
    <row r="212" spans="1:5" s="104" customFormat="1" ht="13.2" customHeight="1">
      <c r="A212" s="100" t="s">
        <v>1221</v>
      </c>
      <c r="B212" s="101" t="s">
        <v>783</v>
      </c>
      <c r="C212" s="103">
        <v>25306.41</v>
      </c>
      <c r="D212" s="103">
        <v>-35.630000000000003</v>
      </c>
      <c r="E212" s="102">
        <f t="shared" si="3"/>
        <v>25270.78</v>
      </c>
    </row>
    <row r="213" spans="1:5" s="104" customFormat="1" ht="13.2" customHeight="1">
      <c r="A213" s="100" t="s">
        <v>1222</v>
      </c>
      <c r="B213" s="101" t="s">
        <v>784</v>
      </c>
      <c r="C213" s="103">
        <v>25306.41</v>
      </c>
      <c r="D213" s="103">
        <v>-35.630000000000003</v>
      </c>
      <c r="E213" s="102">
        <f t="shared" si="3"/>
        <v>25270.78</v>
      </c>
    </row>
    <row r="214" spans="1:5" s="104" customFormat="1" ht="13.2" customHeight="1">
      <c r="A214" s="100" t="s">
        <v>1223</v>
      </c>
      <c r="B214" s="101" t="s">
        <v>785</v>
      </c>
      <c r="C214" s="103">
        <v>25306.41</v>
      </c>
      <c r="D214" s="103">
        <v>-35.630000000000003</v>
      </c>
      <c r="E214" s="102">
        <f t="shared" si="3"/>
        <v>25270.78</v>
      </c>
    </row>
    <row r="215" spans="1:5" s="104" customFormat="1" ht="13.2" customHeight="1">
      <c r="A215" s="100" t="s">
        <v>1224</v>
      </c>
      <c r="B215" s="101" t="s">
        <v>786</v>
      </c>
      <c r="C215" s="103">
        <v>25306.41</v>
      </c>
      <c r="D215" s="103">
        <v>-35.630000000000003</v>
      </c>
      <c r="E215" s="102">
        <f t="shared" si="3"/>
        <v>25270.78</v>
      </c>
    </row>
    <row r="216" spans="1:5" s="104" customFormat="1" ht="13.2" customHeight="1">
      <c r="A216" s="100" t="s">
        <v>1225</v>
      </c>
      <c r="B216" s="101" t="s">
        <v>787</v>
      </c>
      <c r="C216" s="103">
        <v>25306.41</v>
      </c>
      <c r="D216" s="103">
        <v>-35.630000000000003</v>
      </c>
      <c r="E216" s="102">
        <f t="shared" si="3"/>
        <v>25270.78</v>
      </c>
    </row>
    <row r="217" spans="1:5" s="104" customFormat="1" ht="13.2" customHeight="1">
      <c r="A217" s="100" t="s">
        <v>1226</v>
      </c>
      <c r="B217" s="101" t="s">
        <v>788</v>
      </c>
      <c r="C217" s="103">
        <v>25306.41</v>
      </c>
      <c r="D217" s="103">
        <v>-35.630000000000003</v>
      </c>
      <c r="E217" s="102">
        <f t="shared" si="3"/>
        <v>25270.78</v>
      </c>
    </row>
    <row r="218" spans="1:5" s="104" customFormat="1" ht="13.2" customHeight="1">
      <c r="A218" s="100" t="s">
        <v>1227</v>
      </c>
      <c r="B218" s="101" t="s">
        <v>789</v>
      </c>
      <c r="C218" s="103">
        <v>25306.41</v>
      </c>
      <c r="D218" s="103">
        <v>-35.630000000000003</v>
      </c>
      <c r="E218" s="102">
        <f t="shared" si="3"/>
        <v>25270.78</v>
      </c>
    </row>
    <row r="219" spans="1:5" s="104" customFormat="1" ht="13.2" customHeight="1">
      <c r="A219" s="100" t="s">
        <v>1228</v>
      </c>
      <c r="B219" s="101" t="s">
        <v>790</v>
      </c>
      <c r="C219" s="103">
        <v>25306.41</v>
      </c>
      <c r="D219" s="103">
        <v>-35.630000000000003</v>
      </c>
      <c r="E219" s="102">
        <f t="shared" si="3"/>
        <v>25270.78</v>
      </c>
    </row>
    <row r="220" spans="1:5" s="104" customFormat="1" ht="13.2" customHeight="1">
      <c r="A220" s="100" t="s">
        <v>791</v>
      </c>
      <c r="B220" s="101" t="s">
        <v>792</v>
      </c>
      <c r="C220" s="103">
        <v>100506.7</v>
      </c>
      <c r="D220" s="103">
        <v>-0.05</v>
      </c>
      <c r="E220" s="102">
        <f t="shared" si="3"/>
        <v>100506.65</v>
      </c>
    </row>
    <row r="221" spans="1:5" s="104" customFormat="1" ht="13.2" customHeight="1">
      <c r="A221" s="100" t="s">
        <v>793</v>
      </c>
      <c r="B221" s="101" t="s">
        <v>794</v>
      </c>
      <c r="C221" s="103">
        <v>100506.7</v>
      </c>
      <c r="D221" s="103">
        <v>-0.05</v>
      </c>
      <c r="E221" s="102">
        <f t="shared" si="3"/>
        <v>100506.65</v>
      </c>
    </row>
    <row r="222" spans="1:5" s="104" customFormat="1" ht="13.2" customHeight="1">
      <c r="A222" s="100" t="s">
        <v>795</v>
      </c>
      <c r="B222" s="101" t="s">
        <v>796</v>
      </c>
      <c r="C222" s="103">
        <v>50253.35</v>
      </c>
      <c r="D222" s="103">
        <v>-0.02</v>
      </c>
      <c r="E222" s="102">
        <f t="shared" si="3"/>
        <v>50253.33</v>
      </c>
    </row>
    <row r="223" spans="1:5" s="104" customFormat="1" ht="13.2" customHeight="1">
      <c r="A223" s="100" t="s">
        <v>797</v>
      </c>
      <c r="B223" s="101" t="s">
        <v>798</v>
      </c>
      <c r="C223" s="103">
        <v>50253.35</v>
      </c>
      <c r="D223" s="103">
        <v>-0.02</v>
      </c>
      <c r="E223" s="102">
        <f t="shared" si="3"/>
        <v>50253.33</v>
      </c>
    </row>
    <row r="224" spans="1:5" s="104" customFormat="1" ht="13.2" customHeight="1">
      <c r="A224" s="100" t="s">
        <v>799</v>
      </c>
      <c r="B224" s="101" t="s">
        <v>800</v>
      </c>
      <c r="C224" s="103">
        <v>50253.35</v>
      </c>
      <c r="D224" s="103">
        <v>-0.02</v>
      </c>
      <c r="E224" s="102">
        <f t="shared" si="3"/>
        <v>50253.33</v>
      </c>
    </row>
    <row r="225" spans="1:5" s="104" customFormat="1" ht="13.2" customHeight="1">
      <c r="A225" s="100" t="s">
        <v>801</v>
      </c>
      <c r="B225" s="101" t="s">
        <v>802</v>
      </c>
      <c r="C225" s="103">
        <v>50253.35</v>
      </c>
      <c r="D225" s="103">
        <v>-0.02</v>
      </c>
      <c r="E225" s="102">
        <f t="shared" si="3"/>
        <v>50253.33</v>
      </c>
    </row>
    <row r="226" spans="1:5" s="104" customFormat="1" ht="13.2" customHeight="1">
      <c r="A226" s="100" t="s">
        <v>803</v>
      </c>
      <c r="B226" s="101" t="s">
        <v>804</v>
      </c>
      <c r="C226" s="103">
        <v>50253.35</v>
      </c>
      <c r="D226" s="103">
        <v>-0.02</v>
      </c>
      <c r="E226" s="102">
        <f t="shared" si="3"/>
        <v>50253.33</v>
      </c>
    </row>
    <row r="227" spans="1:5" s="104" customFormat="1" ht="13.2" customHeight="1">
      <c r="A227" s="100" t="s">
        <v>805</v>
      </c>
      <c r="B227" s="101" t="s">
        <v>806</v>
      </c>
      <c r="C227" s="103">
        <v>50253.35</v>
      </c>
      <c r="D227" s="103">
        <v>-0.02</v>
      </c>
      <c r="E227" s="102">
        <f t="shared" si="3"/>
        <v>50253.33</v>
      </c>
    </row>
    <row r="228" spans="1:5" s="104" customFormat="1" ht="13.2" customHeight="1">
      <c r="A228" s="100" t="s">
        <v>807</v>
      </c>
      <c r="B228" s="101" t="s">
        <v>808</v>
      </c>
      <c r="C228" s="103">
        <v>507983.5</v>
      </c>
      <c r="D228" s="103">
        <v>-4836.66</v>
      </c>
      <c r="E228" s="102">
        <f t="shared" si="3"/>
        <v>503146.84</v>
      </c>
    </row>
    <row r="229" spans="1:5" s="104" customFormat="1" ht="13.2" customHeight="1">
      <c r="A229" s="100" t="s">
        <v>809</v>
      </c>
      <c r="B229" s="101" t="s">
        <v>810</v>
      </c>
      <c r="C229" s="103">
        <v>50641.19</v>
      </c>
      <c r="D229" s="103">
        <v>-431.38</v>
      </c>
      <c r="E229" s="102">
        <f t="shared" si="3"/>
        <v>50209.810000000005</v>
      </c>
    </row>
    <row r="230" spans="1:5" s="104" customFormat="1" ht="13.2" customHeight="1">
      <c r="A230" s="100" t="s">
        <v>811</v>
      </c>
      <c r="B230" s="101" t="s">
        <v>812</v>
      </c>
      <c r="C230" s="103">
        <v>50641.19</v>
      </c>
      <c r="D230" s="103">
        <v>-431.38</v>
      </c>
      <c r="E230" s="102">
        <f t="shared" si="3"/>
        <v>50209.810000000005</v>
      </c>
    </row>
    <row r="231" spans="1:5" s="104" customFormat="1" ht="13.2" customHeight="1">
      <c r="A231" s="100" t="s">
        <v>813</v>
      </c>
      <c r="B231" s="101" t="s">
        <v>814</v>
      </c>
      <c r="C231" s="103">
        <v>50641.19</v>
      </c>
      <c r="D231" s="103">
        <v>-431.38</v>
      </c>
      <c r="E231" s="102">
        <f t="shared" ref="E231:E294" si="4">+C231+D231</f>
        <v>50209.810000000005</v>
      </c>
    </row>
    <row r="232" spans="1:5" s="104" customFormat="1" ht="13.2" customHeight="1">
      <c r="A232" s="100" t="s">
        <v>815</v>
      </c>
      <c r="B232" s="101" t="s">
        <v>816</v>
      </c>
      <c r="C232" s="103">
        <v>50641.19</v>
      </c>
      <c r="D232" s="103">
        <v>-431.38</v>
      </c>
      <c r="E232" s="102">
        <f t="shared" si="4"/>
        <v>50209.810000000005</v>
      </c>
    </row>
    <row r="233" spans="1:5" s="104" customFormat="1" ht="13.2" customHeight="1">
      <c r="A233" s="100" t="s">
        <v>817</v>
      </c>
      <c r="B233" s="101" t="s">
        <v>818</v>
      </c>
      <c r="C233" s="103">
        <v>100909.41</v>
      </c>
      <c r="D233" s="103">
        <v>-629.99</v>
      </c>
      <c r="E233" s="102">
        <f t="shared" si="4"/>
        <v>100279.42</v>
      </c>
    </row>
    <row r="234" spans="1:5" s="104" customFormat="1" ht="13.2" customHeight="1">
      <c r="A234" s="100" t="s">
        <v>819</v>
      </c>
      <c r="B234" s="101" t="s">
        <v>820</v>
      </c>
      <c r="C234" s="103">
        <v>100909.41</v>
      </c>
      <c r="D234" s="103">
        <v>-629.99</v>
      </c>
      <c r="E234" s="102">
        <f t="shared" si="4"/>
        <v>100279.42</v>
      </c>
    </row>
    <row r="235" spans="1:5" s="104" customFormat="1" ht="13.2" customHeight="1">
      <c r="A235" s="100" t="s">
        <v>821</v>
      </c>
      <c r="B235" s="101" t="s">
        <v>822</v>
      </c>
      <c r="C235" s="103">
        <v>101054.9</v>
      </c>
      <c r="D235" s="103">
        <v>-714.86</v>
      </c>
      <c r="E235" s="102">
        <f t="shared" si="4"/>
        <v>100340.04</v>
      </c>
    </row>
    <row r="236" spans="1:5" s="104" customFormat="1" ht="13.2" customHeight="1">
      <c r="A236" s="100" t="s">
        <v>823</v>
      </c>
      <c r="B236" s="101" t="s">
        <v>824</v>
      </c>
      <c r="C236" s="103">
        <v>101054.9</v>
      </c>
      <c r="D236" s="103">
        <v>-714.86</v>
      </c>
      <c r="E236" s="102">
        <f t="shared" si="4"/>
        <v>100340.04</v>
      </c>
    </row>
    <row r="237" spans="1:5" s="104" customFormat="1" ht="13.2" customHeight="1">
      <c r="A237" s="100" t="s">
        <v>825</v>
      </c>
      <c r="B237" s="101" t="s">
        <v>826</v>
      </c>
      <c r="C237" s="103">
        <v>101054.9</v>
      </c>
      <c r="D237" s="103">
        <v>-714.86</v>
      </c>
      <c r="E237" s="102">
        <f t="shared" si="4"/>
        <v>100340.04</v>
      </c>
    </row>
    <row r="238" spans="1:5" s="104" customFormat="1" ht="13.2" customHeight="1">
      <c r="A238" s="100" t="s">
        <v>827</v>
      </c>
      <c r="B238" s="101" t="s">
        <v>828</v>
      </c>
      <c r="C238" s="103">
        <v>101054.9</v>
      </c>
      <c r="D238" s="103">
        <v>-714.86</v>
      </c>
      <c r="E238" s="102">
        <f t="shared" si="4"/>
        <v>100340.04</v>
      </c>
    </row>
    <row r="239" spans="1:5" s="104" customFormat="1" ht="13.2" customHeight="1">
      <c r="A239" s="100" t="s">
        <v>829</v>
      </c>
      <c r="B239" s="101" t="s">
        <v>830</v>
      </c>
      <c r="C239" s="103">
        <v>101054.9</v>
      </c>
      <c r="D239" s="103">
        <v>-714.86</v>
      </c>
      <c r="E239" s="102">
        <f t="shared" si="4"/>
        <v>100340.04</v>
      </c>
    </row>
    <row r="240" spans="1:5" s="104" customFormat="1" ht="13.2" customHeight="1">
      <c r="A240" s="100" t="s">
        <v>831</v>
      </c>
      <c r="B240" s="101" t="s">
        <v>832</v>
      </c>
      <c r="C240" s="103">
        <v>50527.45</v>
      </c>
      <c r="D240" s="103">
        <v>-357.43</v>
      </c>
      <c r="E240" s="102">
        <f t="shared" si="4"/>
        <v>50170.02</v>
      </c>
    </row>
    <row r="241" spans="1:5" s="104" customFormat="1" ht="13.2" customHeight="1">
      <c r="A241" s="100" t="s">
        <v>833</v>
      </c>
      <c r="B241" s="101" t="s">
        <v>834</v>
      </c>
      <c r="C241" s="103">
        <v>50527.45</v>
      </c>
      <c r="D241" s="103">
        <v>-357.43</v>
      </c>
      <c r="E241" s="102">
        <f t="shared" si="4"/>
        <v>50170.02</v>
      </c>
    </row>
    <row r="242" spans="1:5" s="104" customFormat="1" ht="13.2" customHeight="1">
      <c r="A242" s="100" t="s">
        <v>835</v>
      </c>
      <c r="B242" s="101" t="s">
        <v>836</v>
      </c>
      <c r="C242" s="103">
        <v>50527.45</v>
      </c>
      <c r="D242" s="103">
        <v>-357.43</v>
      </c>
      <c r="E242" s="102">
        <f t="shared" si="4"/>
        <v>50170.02</v>
      </c>
    </row>
    <row r="243" spans="1:5" s="104" customFormat="1" ht="13.2" customHeight="1">
      <c r="A243" s="100" t="s">
        <v>837</v>
      </c>
      <c r="B243" s="101" t="s">
        <v>838</v>
      </c>
      <c r="C243" s="103">
        <v>50527.45</v>
      </c>
      <c r="D243" s="103">
        <v>-357.43</v>
      </c>
      <c r="E243" s="102">
        <f t="shared" si="4"/>
        <v>50170.02</v>
      </c>
    </row>
    <row r="244" spans="1:5" s="104" customFormat="1" ht="13.2" customHeight="1">
      <c r="A244" s="100" t="s">
        <v>839</v>
      </c>
      <c r="B244" s="101" t="s">
        <v>840</v>
      </c>
      <c r="C244" s="103">
        <v>50527.45</v>
      </c>
      <c r="D244" s="103">
        <v>-357.43</v>
      </c>
      <c r="E244" s="102">
        <f t="shared" si="4"/>
        <v>50170.02</v>
      </c>
    </row>
    <row r="245" spans="1:5" s="104" customFormat="1" ht="13.2" customHeight="1">
      <c r="A245" s="100" t="s">
        <v>841</v>
      </c>
      <c r="B245" s="101" t="s">
        <v>842</v>
      </c>
      <c r="C245" s="103">
        <v>50527.45</v>
      </c>
      <c r="D245" s="103">
        <v>-357.43</v>
      </c>
      <c r="E245" s="102">
        <f t="shared" si="4"/>
        <v>50170.02</v>
      </c>
    </row>
    <row r="246" spans="1:5" s="104" customFormat="1" ht="13.2" customHeight="1">
      <c r="A246" s="100" t="s">
        <v>843</v>
      </c>
      <c r="B246" s="101" t="s">
        <v>844</v>
      </c>
      <c r="C246" s="103">
        <v>50527.45</v>
      </c>
      <c r="D246" s="103">
        <v>-357.43</v>
      </c>
      <c r="E246" s="102">
        <f t="shared" si="4"/>
        <v>50170.02</v>
      </c>
    </row>
    <row r="247" spans="1:5" s="104" customFormat="1" ht="13.2" customHeight="1">
      <c r="A247" s="100" t="s">
        <v>845</v>
      </c>
      <c r="B247" s="101" t="s">
        <v>846</v>
      </c>
      <c r="C247" s="103">
        <v>50527.45</v>
      </c>
      <c r="D247" s="103">
        <v>-357.43</v>
      </c>
      <c r="E247" s="102">
        <f t="shared" si="4"/>
        <v>50170.02</v>
      </c>
    </row>
    <row r="248" spans="1:5" s="104" customFormat="1" ht="13.2" customHeight="1">
      <c r="A248" s="100" t="s">
        <v>847</v>
      </c>
      <c r="B248" s="101" t="s">
        <v>848</v>
      </c>
      <c r="C248" s="103">
        <v>50527.45</v>
      </c>
      <c r="D248" s="103">
        <v>-357.43</v>
      </c>
      <c r="E248" s="102">
        <f t="shared" si="4"/>
        <v>50170.02</v>
      </c>
    </row>
    <row r="249" spans="1:5" s="104" customFormat="1" ht="13.2" customHeight="1">
      <c r="A249" s="100" t="s">
        <v>849</v>
      </c>
      <c r="B249" s="101" t="s">
        <v>850</v>
      </c>
      <c r="C249" s="103">
        <v>50527.45</v>
      </c>
      <c r="D249" s="103">
        <v>-357.43</v>
      </c>
      <c r="E249" s="102">
        <f t="shared" si="4"/>
        <v>50170.02</v>
      </c>
    </row>
    <row r="250" spans="1:5" s="104" customFormat="1" ht="13.2" customHeight="1">
      <c r="A250" s="100" t="s">
        <v>851</v>
      </c>
      <c r="B250" s="101" t="s">
        <v>852</v>
      </c>
      <c r="C250" s="103">
        <v>50527.45</v>
      </c>
      <c r="D250" s="103">
        <v>-357.43</v>
      </c>
      <c r="E250" s="102">
        <f t="shared" si="4"/>
        <v>50170.02</v>
      </c>
    </row>
    <row r="251" spans="1:5" s="104" customFormat="1" ht="13.2" customHeight="1">
      <c r="A251" s="100" t="s">
        <v>853</v>
      </c>
      <c r="B251" s="101" t="s">
        <v>854</v>
      </c>
      <c r="C251" s="103">
        <v>50527.45</v>
      </c>
      <c r="D251" s="103">
        <v>-357.43</v>
      </c>
      <c r="E251" s="102">
        <f t="shared" si="4"/>
        <v>50170.02</v>
      </c>
    </row>
    <row r="252" spans="1:5" s="104" customFormat="1" ht="13.2" customHeight="1">
      <c r="A252" s="100" t="s">
        <v>855</v>
      </c>
      <c r="B252" s="101" t="s">
        <v>856</v>
      </c>
      <c r="C252" s="103">
        <v>50527.45</v>
      </c>
      <c r="D252" s="103">
        <v>-357.43</v>
      </c>
      <c r="E252" s="102">
        <f t="shared" si="4"/>
        <v>50170.02</v>
      </c>
    </row>
    <row r="253" spans="1:5" s="104" customFormat="1" ht="13.2" customHeight="1">
      <c r="A253" s="100" t="s">
        <v>857</v>
      </c>
      <c r="B253" s="101" t="s">
        <v>858</v>
      </c>
      <c r="C253" s="103">
        <v>50527.45</v>
      </c>
      <c r="D253" s="103">
        <v>-357.43</v>
      </c>
      <c r="E253" s="102">
        <f t="shared" si="4"/>
        <v>50170.02</v>
      </c>
    </row>
    <row r="254" spans="1:5" s="104" customFormat="1" ht="13.2" customHeight="1">
      <c r="A254" s="100" t="s">
        <v>1229</v>
      </c>
      <c r="B254" s="101" t="s">
        <v>860</v>
      </c>
      <c r="C254" s="103">
        <v>30160.11</v>
      </c>
      <c r="D254" s="103">
        <v>-15.24</v>
      </c>
      <c r="E254" s="102">
        <f t="shared" si="4"/>
        <v>30144.87</v>
      </c>
    </row>
    <row r="255" spans="1:5" s="104" customFormat="1" ht="13.2" customHeight="1">
      <c r="A255" s="100" t="s">
        <v>1230</v>
      </c>
      <c r="B255" s="101" t="s">
        <v>862</v>
      </c>
      <c r="C255" s="103">
        <v>30160.11</v>
      </c>
      <c r="D255" s="103">
        <v>-15.24</v>
      </c>
      <c r="E255" s="102">
        <f t="shared" si="4"/>
        <v>30144.87</v>
      </c>
    </row>
    <row r="256" spans="1:5" s="104" customFormat="1" ht="13.2" customHeight="1">
      <c r="A256" s="100" t="s">
        <v>1231</v>
      </c>
      <c r="B256" s="101" t="s">
        <v>864</v>
      </c>
      <c r="C256" s="103">
        <v>30160.11</v>
      </c>
      <c r="D256" s="103">
        <v>-15.24</v>
      </c>
      <c r="E256" s="102">
        <f t="shared" si="4"/>
        <v>30144.87</v>
      </c>
    </row>
    <row r="257" spans="1:5" s="104" customFormat="1" ht="13.2" customHeight="1">
      <c r="A257" s="100" t="s">
        <v>1232</v>
      </c>
      <c r="B257" s="101" t="s">
        <v>866</v>
      </c>
      <c r="C257" s="103">
        <v>30160.11</v>
      </c>
      <c r="D257" s="103">
        <v>-15.24</v>
      </c>
      <c r="E257" s="102">
        <f t="shared" si="4"/>
        <v>30144.87</v>
      </c>
    </row>
    <row r="258" spans="1:5" s="104" customFormat="1" ht="13.2" customHeight="1">
      <c r="A258" s="100" t="s">
        <v>1233</v>
      </c>
      <c r="B258" s="101" t="s">
        <v>868</v>
      </c>
      <c r="C258" s="103">
        <v>30160.11</v>
      </c>
      <c r="D258" s="103">
        <v>-15.24</v>
      </c>
      <c r="E258" s="102">
        <f t="shared" si="4"/>
        <v>30144.87</v>
      </c>
    </row>
    <row r="259" spans="1:5" s="104" customFormat="1" ht="13.2" customHeight="1">
      <c r="A259" s="100" t="s">
        <v>1234</v>
      </c>
      <c r="B259" s="101" t="s">
        <v>870</v>
      </c>
      <c r="C259" s="103">
        <v>30160.11</v>
      </c>
      <c r="D259" s="103">
        <v>-15.24</v>
      </c>
      <c r="E259" s="102">
        <f t="shared" si="4"/>
        <v>30144.87</v>
      </c>
    </row>
    <row r="260" spans="1:5" s="104" customFormat="1" ht="13.2" customHeight="1">
      <c r="A260" s="100" t="s">
        <v>1235</v>
      </c>
      <c r="B260" s="101" t="s">
        <v>872</v>
      </c>
      <c r="C260" s="103">
        <v>30160.11</v>
      </c>
      <c r="D260" s="103">
        <v>-15.24</v>
      </c>
      <c r="E260" s="102">
        <f t="shared" si="4"/>
        <v>30144.87</v>
      </c>
    </row>
    <row r="261" spans="1:5" s="104" customFormat="1" ht="13.2" customHeight="1">
      <c r="A261" s="100" t="s">
        <v>1236</v>
      </c>
      <c r="B261" s="101" t="s">
        <v>874</v>
      </c>
      <c r="C261" s="103">
        <v>30160.11</v>
      </c>
      <c r="D261" s="103">
        <v>-15.24</v>
      </c>
      <c r="E261" s="102">
        <f t="shared" si="4"/>
        <v>30144.87</v>
      </c>
    </row>
    <row r="262" spans="1:5" s="104" customFormat="1" ht="13.2" customHeight="1">
      <c r="A262" s="100" t="s">
        <v>1237</v>
      </c>
      <c r="B262" s="101" t="s">
        <v>876</v>
      </c>
      <c r="C262" s="103">
        <v>25133.34</v>
      </c>
      <c r="D262" s="103">
        <v>-12.69</v>
      </c>
      <c r="E262" s="102">
        <f t="shared" si="4"/>
        <v>25120.65</v>
      </c>
    </row>
    <row r="263" spans="1:5" s="104" customFormat="1" ht="13.2" customHeight="1">
      <c r="A263" s="100" t="s">
        <v>1238</v>
      </c>
      <c r="B263" s="101" t="s">
        <v>878</v>
      </c>
      <c r="C263" s="103">
        <v>25133.34</v>
      </c>
      <c r="D263" s="103">
        <v>-12.69</v>
      </c>
      <c r="E263" s="102">
        <f t="shared" si="4"/>
        <v>25120.65</v>
      </c>
    </row>
    <row r="264" spans="1:5" s="104" customFormat="1" ht="13.2" customHeight="1">
      <c r="A264" s="100" t="s">
        <v>1239</v>
      </c>
      <c r="B264" s="101" t="s">
        <v>880</v>
      </c>
      <c r="C264" s="103">
        <v>25133.34</v>
      </c>
      <c r="D264" s="103">
        <v>-12.69</v>
      </c>
      <c r="E264" s="102">
        <f t="shared" si="4"/>
        <v>25120.65</v>
      </c>
    </row>
    <row r="265" spans="1:5" s="104" customFormat="1" ht="13.2" customHeight="1">
      <c r="A265" s="100" t="s">
        <v>1240</v>
      </c>
      <c r="B265" s="101" t="s">
        <v>882</v>
      </c>
      <c r="C265" s="103">
        <v>25133.34</v>
      </c>
      <c r="D265" s="103">
        <v>-12.69</v>
      </c>
      <c r="E265" s="102">
        <f t="shared" si="4"/>
        <v>25120.65</v>
      </c>
    </row>
    <row r="266" spans="1:5" s="104" customFormat="1" ht="13.2" customHeight="1">
      <c r="A266" s="100" t="s">
        <v>1241</v>
      </c>
      <c r="B266" s="101" t="s">
        <v>884</v>
      </c>
      <c r="C266" s="103">
        <v>25133.34</v>
      </c>
      <c r="D266" s="103">
        <v>-12.69</v>
      </c>
      <c r="E266" s="102">
        <f t="shared" si="4"/>
        <v>25120.65</v>
      </c>
    </row>
    <row r="267" spans="1:5" s="104" customFormat="1" ht="13.2" customHeight="1">
      <c r="A267" s="100" t="s">
        <v>1242</v>
      </c>
      <c r="B267" s="101" t="s">
        <v>886</v>
      </c>
      <c r="C267" s="103">
        <v>25133.34</v>
      </c>
      <c r="D267" s="103">
        <v>-12.69</v>
      </c>
      <c r="E267" s="102">
        <f t="shared" si="4"/>
        <v>25120.65</v>
      </c>
    </row>
    <row r="268" spans="1:5" s="104" customFormat="1" ht="13.2" customHeight="1">
      <c r="A268" s="100" t="s">
        <v>1243</v>
      </c>
      <c r="B268" s="101" t="s">
        <v>888</v>
      </c>
      <c r="C268" s="103">
        <v>25133.34</v>
      </c>
      <c r="D268" s="103">
        <v>-12.69</v>
      </c>
      <c r="E268" s="102">
        <f t="shared" si="4"/>
        <v>25120.65</v>
      </c>
    </row>
    <row r="269" spans="1:5" s="104" customFormat="1" ht="13.2" customHeight="1">
      <c r="A269" s="100" t="s">
        <v>1244</v>
      </c>
      <c r="B269" s="101" t="s">
        <v>890</v>
      </c>
      <c r="C269" s="103">
        <v>25133.43</v>
      </c>
      <c r="D269" s="103">
        <v>-12.71</v>
      </c>
      <c r="E269" s="102">
        <f t="shared" si="4"/>
        <v>25120.720000000001</v>
      </c>
    </row>
    <row r="270" spans="1:5" s="104" customFormat="1" ht="13.2" customHeight="1">
      <c r="A270" s="100" t="s">
        <v>1245</v>
      </c>
      <c r="B270" s="101" t="s">
        <v>892</v>
      </c>
      <c r="C270" s="103">
        <v>25133.43</v>
      </c>
      <c r="D270" s="103">
        <v>-12.71</v>
      </c>
      <c r="E270" s="102">
        <f t="shared" si="4"/>
        <v>25120.720000000001</v>
      </c>
    </row>
    <row r="271" spans="1:5" s="104" customFormat="1" ht="13.2" customHeight="1">
      <c r="A271" s="100" t="s">
        <v>1246</v>
      </c>
      <c r="B271" s="101" t="s">
        <v>894</v>
      </c>
      <c r="C271" s="103">
        <v>25133.34</v>
      </c>
      <c r="D271" s="103">
        <v>-12.69</v>
      </c>
      <c r="E271" s="102">
        <f t="shared" si="4"/>
        <v>25120.65</v>
      </c>
    </row>
    <row r="272" spans="1:5" s="104" customFormat="1" ht="13.2" customHeight="1">
      <c r="A272" s="100" t="s">
        <v>1247</v>
      </c>
      <c r="B272" s="101" t="s">
        <v>896</v>
      </c>
      <c r="C272" s="103">
        <v>20106.669999999998</v>
      </c>
      <c r="D272" s="103">
        <v>-10.15</v>
      </c>
      <c r="E272" s="102">
        <f t="shared" si="4"/>
        <v>20096.519999999997</v>
      </c>
    </row>
    <row r="273" spans="1:5" s="104" customFormat="1" ht="13.2" customHeight="1">
      <c r="A273" s="100" t="s">
        <v>1248</v>
      </c>
      <c r="B273" s="101" t="s">
        <v>898</v>
      </c>
      <c r="C273" s="103">
        <v>20106.669999999998</v>
      </c>
      <c r="D273" s="103">
        <v>-10.15</v>
      </c>
      <c r="E273" s="102">
        <f t="shared" si="4"/>
        <v>20096.519999999997</v>
      </c>
    </row>
    <row r="274" spans="1:5" s="104" customFormat="1" ht="13.2" customHeight="1">
      <c r="A274" s="100" t="s">
        <v>1249</v>
      </c>
      <c r="B274" s="101" t="s">
        <v>900</v>
      </c>
      <c r="C274" s="103">
        <v>20106.669999999998</v>
      </c>
      <c r="D274" s="103">
        <v>-10.15</v>
      </c>
      <c r="E274" s="102">
        <f t="shared" si="4"/>
        <v>20096.519999999997</v>
      </c>
    </row>
    <row r="275" spans="1:5" s="104" customFormat="1" ht="13.2" customHeight="1">
      <c r="A275" s="100" t="s">
        <v>1250</v>
      </c>
      <c r="B275" s="101" t="s">
        <v>902</v>
      </c>
      <c r="C275" s="103">
        <v>20106.669999999998</v>
      </c>
      <c r="D275" s="103">
        <v>-10.15</v>
      </c>
      <c r="E275" s="102">
        <f t="shared" si="4"/>
        <v>20096.519999999997</v>
      </c>
    </row>
    <row r="276" spans="1:5" s="104" customFormat="1" ht="13.2" customHeight="1">
      <c r="A276" s="100" t="s">
        <v>1251</v>
      </c>
      <c r="B276" s="101" t="s">
        <v>904</v>
      </c>
      <c r="C276" s="103">
        <v>20106.669999999998</v>
      </c>
      <c r="D276" s="103">
        <v>-10.15</v>
      </c>
      <c r="E276" s="102">
        <f t="shared" si="4"/>
        <v>20096.519999999997</v>
      </c>
    </row>
    <row r="277" spans="1:5" s="104" customFormat="1" ht="13.2" customHeight="1">
      <c r="A277" s="100" t="s">
        <v>1252</v>
      </c>
      <c r="B277" s="101" t="s">
        <v>906</v>
      </c>
      <c r="C277" s="103">
        <v>20106.669999999998</v>
      </c>
      <c r="D277" s="103">
        <v>-10.15</v>
      </c>
      <c r="E277" s="102">
        <f t="shared" si="4"/>
        <v>20096.519999999997</v>
      </c>
    </row>
    <row r="278" spans="1:5" s="104" customFormat="1" ht="13.2" customHeight="1">
      <c r="A278" s="100" t="s">
        <v>1253</v>
      </c>
      <c r="B278" s="101" t="s">
        <v>908</v>
      </c>
      <c r="C278" s="103">
        <v>20106.669999999998</v>
      </c>
      <c r="D278" s="103">
        <v>-10.15</v>
      </c>
      <c r="E278" s="102">
        <f t="shared" si="4"/>
        <v>20096.519999999997</v>
      </c>
    </row>
    <row r="279" spans="1:5" s="104" customFormat="1" ht="13.2" customHeight="1">
      <c r="A279" s="100" t="s">
        <v>1254</v>
      </c>
      <c r="B279" s="101" t="s">
        <v>910</v>
      </c>
      <c r="C279" s="103">
        <v>20106.669999999998</v>
      </c>
      <c r="D279" s="103">
        <v>-10.15</v>
      </c>
      <c r="E279" s="102">
        <f t="shared" si="4"/>
        <v>20096.519999999997</v>
      </c>
    </row>
    <row r="280" spans="1:5" s="104" customFormat="1" ht="13.2" customHeight="1">
      <c r="A280" s="100" t="s">
        <v>1255</v>
      </c>
      <c r="B280" s="101" t="s">
        <v>912</v>
      </c>
      <c r="C280" s="103">
        <v>20106.669999999998</v>
      </c>
      <c r="D280" s="103">
        <v>-10.15</v>
      </c>
      <c r="E280" s="102">
        <f t="shared" si="4"/>
        <v>20096.519999999997</v>
      </c>
    </row>
    <row r="281" spans="1:5" s="104" customFormat="1" ht="13.2" customHeight="1">
      <c r="A281" s="100" t="s">
        <v>1256</v>
      </c>
      <c r="B281" s="101" t="s">
        <v>914</v>
      </c>
      <c r="C281" s="103">
        <v>20106.669999999998</v>
      </c>
      <c r="D281" s="103">
        <v>-10.15</v>
      </c>
      <c r="E281" s="102">
        <f t="shared" si="4"/>
        <v>20096.519999999997</v>
      </c>
    </row>
    <row r="282" spans="1:5" s="104" customFormat="1" ht="13.2" customHeight="1">
      <c r="A282" s="100" t="s">
        <v>1257</v>
      </c>
      <c r="B282" s="101" t="s">
        <v>916</v>
      </c>
      <c r="C282" s="103">
        <v>10053.370000000001</v>
      </c>
      <c r="D282" s="103">
        <v>-5.08</v>
      </c>
      <c r="E282" s="102">
        <f t="shared" si="4"/>
        <v>10048.290000000001</v>
      </c>
    </row>
    <row r="283" spans="1:5" s="104" customFormat="1" ht="13.2" customHeight="1">
      <c r="A283" s="100" t="s">
        <v>917</v>
      </c>
      <c r="B283" s="101" t="s">
        <v>918</v>
      </c>
      <c r="C283" s="103">
        <v>25212.82</v>
      </c>
      <c r="D283" s="103">
        <v>-193.61</v>
      </c>
      <c r="E283" s="102">
        <f t="shared" si="4"/>
        <v>25019.21</v>
      </c>
    </row>
    <row r="284" spans="1:5" s="104" customFormat="1" ht="13.2" customHeight="1">
      <c r="A284" s="100" t="s">
        <v>919</v>
      </c>
      <c r="B284" s="101" t="s">
        <v>920</v>
      </c>
      <c r="C284" s="103">
        <v>25212.82</v>
      </c>
      <c r="D284" s="103">
        <v>-193.61</v>
      </c>
      <c r="E284" s="102">
        <f t="shared" si="4"/>
        <v>25019.21</v>
      </c>
    </row>
    <row r="285" spans="1:5" s="104" customFormat="1" ht="13.2" customHeight="1">
      <c r="A285" s="100" t="s">
        <v>921</v>
      </c>
      <c r="B285" s="101" t="s">
        <v>922</v>
      </c>
      <c r="C285" s="103">
        <v>25212.82</v>
      </c>
      <c r="D285" s="103">
        <v>-193.61</v>
      </c>
      <c r="E285" s="102">
        <f t="shared" si="4"/>
        <v>25019.21</v>
      </c>
    </row>
    <row r="286" spans="1:5" s="104" customFormat="1" ht="13.2" customHeight="1">
      <c r="A286" s="100" t="s">
        <v>923</v>
      </c>
      <c r="B286" s="101" t="s">
        <v>924</v>
      </c>
      <c r="C286" s="103">
        <v>25212.82</v>
      </c>
      <c r="D286" s="103">
        <v>-193.61</v>
      </c>
      <c r="E286" s="102">
        <f t="shared" si="4"/>
        <v>25019.21</v>
      </c>
    </row>
    <row r="287" spans="1:5" s="104" customFormat="1" ht="13.2" customHeight="1">
      <c r="A287" s="100" t="s">
        <v>925</v>
      </c>
      <c r="B287" s="101" t="s">
        <v>926</v>
      </c>
      <c r="C287" s="103">
        <v>50425.64</v>
      </c>
      <c r="D287" s="103">
        <v>-387.22</v>
      </c>
      <c r="E287" s="102">
        <f t="shared" si="4"/>
        <v>50038.42</v>
      </c>
    </row>
    <row r="288" spans="1:5" s="104" customFormat="1" ht="13.2" customHeight="1">
      <c r="A288" s="100" t="s">
        <v>927</v>
      </c>
      <c r="B288" s="101" t="s">
        <v>928</v>
      </c>
      <c r="C288" s="103">
        <v>50425.64</v>
      </c>
      <c r="D288" s="103">
        <v>-387.22</v>
      </c>
      <c r="E288" s="102">
        <f t="shared" si="4"/>
        <v>50038.42</v>
      </c>
    </row>
    <row r="289" spans="1:5" s="104" customFormat="1" ht="13.2" customHeight="1">
      <c r="A289" s="100" t="s">
        <v>929</v>
      </c>
      <c r="B289" s="101" t="s">
        <v>930</v>
      </c>
      <c r="C289" s="103">
        <v>50425.64</v>
      </c>
      <c r="D289" s="103">
        <v>-387.22</v>
      </c>
      <c r="E289" s="102">
        <f t="shared" si="4"/>
        <v>50038.42</v>
      </c>
    </row>
    <row r="290" spans="1:5" s="104" customFormat="1" ht="13.2" customHeight="1">
      <c r="A290" s="100" t="s">
        <v>931</v>
      </c>
      <c r="B290" s="101" t="s">
        <v>932</v>
      </c>
      <c r="C290" s="103">
        <v>50425.64</v>
      </c>
      <c r="D290" s="103">
        <v>-387.22</v>
      </c>
      <c r="E290" s="102">
        <f t="shared" si="4"/>
        <v>50038.42</v>
      </c>
    </row>
    <row r="291" spans="1:5" s="104" customFormat="1" ht="13.2" customHeight="1">
      <c r="A291" s="100" t="s">
        <v>933</v>
      </c>
      <c r="B291" s="101" t="s">
        <v>934</v>
      </c>
      <c r="C291" s="103">
        <v>50439.12</v>
      </c>
      <c r="D291" s="103">
        <v>-399.46</v>
      </c>
      <c r="E291" s="102">
        <f t="shared" si="4"/>
        <v>50039.66</v>
      </c>
    </row>
    <row r="292" spans="1:5" s="104" customFormat="1" ht="13.2" customHeight="1">
      <c r="A292" s="100" t="s">
        <v>935</v>
      </c>
      <c r="B292" s="101" t="s">
        <v>936</v>
      </c>
      <c r="C292" s="103">
        <v>50439.12</v>
      </c>
      <c r="D292" s="103">
        <v>-399.46</v>
      </c>
      <c r="E292" s="102">
        <f t="shared" si="4"/>
        <v>50039.66</v>
      </c>
    </row>
    <row r="293" spans="1:5" s="104" customFormat="1" ht="13.2" customHeight="1">
      <c r="A293" s="100" t="s">
        <v>937</v>
      </c>
      <c r="B293" s="101" t="s">
        <v>938</v>
      </c>
      <c r="C293" s="103">
        <v>50439.12</v>
      </c>
      <c r="D293" s="103">
        <v>-399.46</v>
      </c>
      <c r="E293" s="102">
        <f t="shared" si="4"/>
        <v>50039.66</v>
      </c>
    </row>
    <row r="294" spans="1:5" s="104" customFormat="1" ht="13.2" customHeight="1">
      <c r="A294" s="100" t="s">
        <v>939</v>
      </c>
      <c r="B294" s="101" t="s">
        <v>940</v>
      </c>
      <c r="C294" s="103">
        <v>50439.12</v>
      </c>
      <c r="D294" s="103">
        <v>-399.46</v>
      </c>
      <c r="E294" s="102">
        <f t="shared" si="4"/>
        <v>50039.66</v>
      </c>
    </row>
    <row r="295" spans="1:5" s="104" customFormat="1" ht="13.2" customHeight="1">
      <c r="A295" s="100" t="s">
        <v>941</v>
      </c>
      <c r="B295" s="101" t="s">
        <v>942</v>
      </c>
      <c r="C295" s="103">
        <v>100878.25</v>
      </c>
      <c r="D295" s="103">
        <v>-798.92</v>
      </c>
      <c r="E295" s="102">
        <f t="shared" ref="E295:E358" si="5">+C295+D295</f>
        <v>100079.33</v>
      </c>
    </row>
    <row r="296" spans="1:5" s="104" customFormat="1" ht="13.2" customHeight="1">
      <c r="A296" s="100" t="s">
        <v>943</v>
      </c>
      <c r="B296" s="101" t="s">
        <v>944</v>
      </c>
      <c r="C296" s="103">
        <v>100878.25</v>
      </c>
      <c r="D296" s="103">
        <v>-798.92</v>
      </c>
      <c r="E296" s="102">
        <f t="shared" si="5"/>
        <v>100079.33</v>
      </c>
    </row>
    <row r="297" spans="1:5" s="104" customFormat="1" ht="13.2" customHeight="1">
      <c r="A297" s="100" t="s">
        <v>977</v>
      </c>
      <c r="B297" s="101" t="s">
        <v>1048</v>
      </c>
      <c r="C297" s="103">
        <v>25151.96</v>
      </c>
      <c r="D297" s="103">
        <v>-2.0499999999999998</v>
      </c>
      <c r="E297" s="102">
        <f t="shared" si="5"/>
        <v>25149.91</v>
      </c>
    </row>
    <row r="298" spans="1:5" s="104" customFormat="1" ht="13.2" customHeight="1">
      <c r="A298" s="100" t="s">
        <v>978</v>
      </c>
      <c r="B298" s="101" t="s">
        <v>1049</v>
      </c>
      <c r="C298" s="103">
        <v>25151.96</v>
      </c>
      <c r="D298" s="103">
        <v>-2.0499999999999998</v>
      </c>
      <c r="E298" s="102">
        <f t="shared" si="5"/>
        <v>25149.91</v>
      </c>
    </row>
    <row r="299" spans="1:5" s="104" customFormat="1" ht="13.2" customHeight="1">
      <c r="A299" s="100" t="s">
        <v>979</v>
      </c>
      <c r="B299" s="101" t="s">
        <v>1050</v>
      </c>
      <c r="C299" s="103">
        <v>25151.96</v>
      </c>
      <c r="D299" s="103">
        <v>-2.0499999999999998</v>
      </c>
      <c r="E299" s="102">
        <f t="shared" si="5"/>
        <v>25149.91</v>
      </c>
    </row>
    <row r="300" spans="1:5" s="104" customFormat="1" ht="13.2" customHeight="1">
      <c r="A300" s="100" t="s">
        <v>980</v>
      </c>
      <c r="B300" s="101" t="s">
        <v>1051</v>
      </c>
      <c r="C300" s="103">
        <v>25151.96</v>
      </c>
      <c r="D300" s="103">
        <v>-2.0499999999999998</v>
      </c>
      <c r="E300" s="102">
        <f t="shared" si="5"/>
        <v>25149.91</v>
      </c>
    </row>
    <row r="301" spans="1:5" s="104" customFormat="1" ht="13.2" customHeight="1">
      <c r="A301" s="100" t="s">
        <v>981</v>
      </c>
      <c r="B301" s="101" t="s">
        <v>1052</v>
      </c>
      <c r="C301" s="103">
        <v>25151.96</v>
      </c>
      <c r="D301" s="103">
        <v>-2.0499999999999998</v>
      </c>
      <c r="E301" s="102">
        <f t="shared" si="5"/>
        <v>25149.91</v>
      </c>
    </row>
    <row r="302" spans="1:5" s="104" customFormat="1" ht="13.2" customHeight="1">
      <c r="A302" s="100" t="s">
        <v>982</v>
      </c>
      <c r="B302" s="101" t="s">
        <v>1053</v>
      </c>
      <c r="C302" s="103">
        <v>25151.96</v>
      </c>
      <c r="D302" s="103">
        <v>-2.0499999999999998</v>
      </c>
      <c r="E302" s="102">
        <f t="shared" si="5"/>
        <v>25149.91</v>
      </c>
    </row>
    <row r="303" spans="1:5" s="104" customFormat="1" ht="13.2" customHeight="1">
      <c r="A303" s="100" t="s">
        <v>983</v>
      </c>
      <c r="B303" s="101" t="s">
        <v>1054</v>
      </c>
      <c r="C303" s="103">
        <v>25151.96</v>
      </c>
      <c r="D303" s="103">
        <v>-2.0499999999999998</v>
      </c>
      <c r="E303" s="102">
        <f t="shared" si="5"/>
        <v>25149.91</v>
      </c>
    </row>
    <row r="304" spans="1:5" s="104" customFormat="1" ht="13.2" customHeight="1">
      <c r="A304" s="100" t="s">
        <v>984</v>
      </c>
      <c r="B304" s="101" t="s">
        <v>1055</v>
      </c>
      <c r="C304" s="103">
        <v>25151.96</v>
      </c>
      <c r="D304" s="103">
        <v>-2.0499999999999998</v>
      </c>
      <c r="E304" s="102">
        <f t="shared" si="5"/>
        <v>25149.91</v>
      </c>
    </row>
    <row r="305" spans="1:5" s="104" customFormat="1" ht="13.2" customHeight="1">
      <c r="A305" s="100" t="s">
        <v>985</v>
      </c>
      <c r="B305" s="101" t="s">
        <v>1056</v>
      </c>
      <c r="C305" s="103">
        <v>50303.91</v>
      </c>
      <c r="D305" s="103">
        <v>-4.0999999999999996</v>
      </c>
      <c r="E305" s="102">
        <f t="shared" si="5"/>
        <v>50299.810000000005</v>
      </c>
    </row>
    <row r="306" spans="1:5" s="104" customFormat="1" ht="13.2" customHeight="1">
      <c r="A306" s="100" t="s">
        <v>986</v>
      </c>
      <c r="B306" s="101" t="s">
        <v>1057</v>
      </c>
      <c r="C306" s="103">
        <v>50303.91</v>
      </c>
      <c r="D306" s="103">
        <v>-4.0999999999999996</v>
      </c>
      <c r="E306" s="102">
        <f t="shared" si="5"/>
        <v>50299.810000000005</v>
      </c>
    </row>
    <row r="307" spans="1:5" s="104" customFormat="1" ht="13.2" customHeight="1">
      <c r="A307" s="100" t="s">
        <v>987</v>
      </c>
      <c r="B307" s="101" t="s">
        <v>1058</v>
      </c>
      <c r="C307" s="103">
        <v>50303.91</v>
      </c>
      <c r="D307" s="103">
        <v>-4.0999999999999996</v>
      </c>
      <c r="E307" s="102">
        <f t="shared" si="5"/>
        <v>50299.810000000005</v>
      </c>
    </row>
    <row r="308" spans="1:5" s="104" customFormat="1" ht="13.2" customHeight="1">
      <c r="A308" s="100" t="s">
        <v>988</v>
      </c>
      <c r="B308" s="101" t="s">
        <v>1059</v>
      </c>
      <c r="C308" s="103">
        <v>50303.91</v>
      </c>
      <c r="D308" s="103">
        <v>-4.0999999999999996</v>
      </c>
      <c r="E308" s="102">
        <f t="shared" si="5"/>
        <v>50299.810000000005</v>
      </c>
    </row>
    <row r="309" spans="1:5" s="104" customFormat="1" ht="13.2" customHeight="1">
      <c r="A309" s="100" t="s">
        <v>989</v>
      </c>
      <c r="B309" s="101" t="s">
        <v>1060</v>
      </c>
      <c r="C309" s="103">
        <v>50303.91</v>
      </c>
      <c r="D309" s="103">
        <v>-4.0999999999999996</v>
      </c>
      <c r="E309" s="102">
        <f t="shared" si="5"/>
        <v>50299.810000000005</v>
      </c>
    </row>
    <row r="310" spans="1:5" s="104" customFormat="1" ht="13.2" customHeight="1">
      <c r="A310" s="100" t="s">
        <v>990</v>
      </c>
      <c r="B310" s="101" t="s">
        <v>1061</v>
      </c>
      <c r="C310" s="103">
        <v>50303.91</v>
      </c>
      <c r="D310" s="103">
        <v>-4.0999999999999996</v>
      </c>
      <c r="E310" s="102">
        <f t="shared" si="5"/>
        <v>50299.810000000005</v>
      </c>
    </row>
    <row r="311" spans="1:5" s="104" customFormat="1" ht="13.2" customHeight="1">
      <c r="A311" s="100" t="s">
        <v>991</v>
      </c>
      <c r="B311" s="101" t="s">
        <v>1062</v>
      </c>
      <c r="C311" s="103">
        <v>100626.87</v>
      </c>
      <c r="D311" s="103">
        <v>-100626.87</v>
      </c>
      <c r="E311" s="102">
        <f t="shared" si="5"/>
        <v>0</v>
      </c>
    </row>
    <row r="312" spans="1:5" s="104" customFormat="1" ht="13.2" customHeight="1">
      <c r="A312" s="100" t="s">
        <v>992</v>
      </c>
      <c r="B312" s="101" t="s">
        <v>1063</v>
      </c>
      <c r="C312" s="103">
        <v>100626.87</v>
      </c>
      <c r="D312" s="103">
        <v>-100626.87</v>
      </c>
      <c r="E312" s="102">
        <f t="shared" si="5"/>
        <v>0</v>
      </c>
    </row>
    <row r="313" spans="1:5" s="104" customFormat="1" ht="13.2" customHeight="1">
      <c r="A313" s="100" t="s">
        <v>993</v>
      </c>
      <c r="B313" s="101" t="s">
        <v>1064</v>
      </c>
      <c r="C313" s="103">
        <v>100626.87</v>
      </c>
      <c r="D313" s="103">
        <v>-100626.87</v>
      </c>
      <c r="E313" s="102">
        <f t="shared" si="5"/>
        <v>0</v>
      </c>
    </row>
    <row r="314" spans="1:5" s="104" customFormat="1" ht="13.2" customHeight="1">
      <c r="A314" s="100" t="s">
        <v>994</v>
      </c>
      <c r="B314" s="101" t="s">
        <v>1065</v>
      </c>
      <c r="C314" s="103">
        <v>100621.74</v>
      </c>
      <c r="D314" s="103">
        <v>-100621.74</v>
      </c>
      <c r="E314" s="102">
        <f t="shared" si="5"/>
        <v>0</v>
      </c>
    </row>
    <row r="315" spans="1:5" s="104" customFormat="1" ht="13.2" customHeight="1">
      <c r="A315" s="100" t="s">
        <v>995</v>
      </c>
      <c r="B315" s="101" t="s">
        <v>1066</v>
      </c>
      <c r="C315" s="103">
        <v>100621.74</v>
      </c>
      <c r="D315" s="103">
        <v>-100621.74</v>
      </c>
      <c r="E315" s="102">
        <f t="shared" si="5"/>
        <v>0</v>
      </c>
    </row>
    <row r="316" spans="1:5" s="104" customFormat="1" ht="13.2" customHeight="1">
      <c r="A316" s="100" t="s">
        <v>996</v>
      </c>
      <c r="B316" s="101" t="s">
        <v>1067</v>
      </c>
      <c r="C316" s="103">
        <v>100621.74</v>
      </c>
      <c r="D316" s="103">
        <v>-100621.74</v>
      </c>
      <c r="E316" s="102">
        <f t="shared" si="5"/>
        <v>0</v>
      </c>
    </row>
    <row r="317" spans="1:5" s="104" customFormat="1" ht="13.2" customHeight="1">
      <c r="A317" s="100" t="s">
        <v>997</v>
      </c>
      <c r="B317" s="101" t="s">
        <v>1068</v>
      </c>
      <c r="C317" s="103">
        <v>100569.36</v>
      </c>
      <c r="D317" s="103">
        <v>-100569.36</v>
      </c>
      <c r="E317" s="102">
        <f t="shared" si="5"/>
        <v>0</v>
      </c>
    </row>
    <row r="318" spans="1:5" s="104" customFormat="1" ht="13.2" customHeight="1">
      <c r="A318" s="100" t="s">
        <v>998</v>
      </c>
      <c r="B318" s="101" t="s">
        <v>1069</v>
      </c>
      <c r="C318" s="103">
        <v>100569.36</v>
      </c>
      <c r="D318" s="103">
        <v>-100569.36</v>
      </c>
      <c r="E318" s="102">
        <f t="shared" si="5"/>
        <v>0</v>
      </c>
    </row>
    <row r="319" spans="1:5" s="104" customFormat="1" ht="13.2" customHeight="1">
      <c r="A319" s="100" t="s">
        <v>999</v>
      </c>
      <c r="B319" s="101" t="s">
        <v>1070</v>
      </c>
      <c r="C319" s="103">
        <v>100569.36</v>
      </c>
      <c r="D319" s="103">
        <v>-100569.36</v>
      </c>
      <c r="E319" s="102">
        <f t="shared" si="5"/>
        <v>0</v>
      </c>
    </row>
    <row r="320" spans="1:5" s="104" customFormat="1" ht="13.2" customHeight="1">
      <c r="A320" s="100" t="s">
        <v>1000</v>
      </c>
      <c r="B320" s="101" t="s">
        <v>1071</v>
      </c>
      <c r="C320" s="103">
        <v>101974.17</v>
      </c>
      <c r="D320" s="103">
        <v>-101974.17</v>
      </c>
      <c r="E320" s="102">
        <f t="shared" si="5"/>
        <v>0</v>
      </c>
    </row>
    <row r="321" spans="1:5" s="104" customFormat="1" ht="13.2" customHeight="1">
      <c r="A321" s="100" t="s">
        <v>1001</v>
      </c>
      <c r="B321" s="101" t="s">
        <v>1072</v>
      </c>
      <c r="C321" s="103">
        <v>101974.17</v>
      </c>
      <c r="D321" s="103">
        <v>-101974.17</v>
      </c>
      <c r="E321" s="102">
        <f t="shared" si="5"/>
        <v>0</v>
      </c>
    </row>
    <row r="322" spans="1:5" s="104" customFormat="1" ht="13.2" customHeight="1">
      <c r="A322" s="100" t="s">
        <v>1002</v>
      </c>
      <c r="B322" s="101" t="s">
        <v>1073</v>
      </c>
      <c r="C322" s="103">
        <v>101974.17</v>
      </c>
      <c r="D322" s="103">
        <v>-101974.17</v>
      </c>
      <c r="E322" s="102">
        <f t="shared" si="5"/>
        <v>0</v>
      </c>
    </row>
    <row r="323" spans="1:5" s="104" customFormat="1" ht="13.2" customHeight="1">
      <c r="A323" s="100" t="s">
        <v>1003</v>
      </c>
      <c r="B323" s="101" t="s">
        <v>1074</v>
      </c>
      <c r="C323" s="103">
        <v>101974.17</v>
      </c>
      <c r="D323" s="103">
        <v>-101974.17</v>
      </c>
      <c r="E323" s="102">
        <f t="shared" si="5"/>
        <v>0</v>
      </c>
    </row>
    <row r="324" spans="1:5" s="104" customFormat="1" ht="13.2" customHeight="1">
      <c r="A324" s="100" t="s">
        <v>1004</v>
      </c>
      <c r="B324" s="101" t="s">
        <v>1075</v>
      </c>
      <c r="C324" s="103">
        <v>101974.17</v>
      </c>
      <c r="D324" s="103">
        <v>-101974.17</v>
      </c>
      <c r="E324" s="102">
        <f t="shared" si="5"/>
        <v>0</v>
      </c>
    </row>
    <row r="325" spans="1:5" s="104" customFormat="1" ht="13.2" customHeight="1">
      <c r="A325" s="100" t="s">
        <v>1005</v>
      </c>
      <c r="B325" s="101" t="s">
        <v>1076</v>
      </c>
      <c r="C325" s="103">
        <v>100912.26</v>
      </c>
      <c r="D325" s="103">
        <v>-100912.26</v>
      </c>
      <c r="E325" s="102">
        <f t="shared" si="5"/>
        <v>0</v>
      </c>
    </row>
    <row r="326" spans="1:5" s="104" customFormat="1" ht="13.2" customHeight="1">
      <c r="A326" s="100" t="s">
        <v>1006</v>
      </c>
      <c r="B326" s="101" t="s">
        <v>1077</v>
      </c>
      <c r="C326" s="103">
        <v>100912.26</v>
      </c>
      <c r="D326" s="103">
        <v>-100912.26</v>
      </c>
      <c r="E326" s="102">
        <f t="shared" si="5"/>
        <v>0</v>
      </c>
    </row>
    <row r="327" spans="1:5" s="104" customFormat="1" ht="13.2" customHeight="1">
      <c r="A327" s="100" t="s">
        <v>1007</v>
      </c>
      <c r="B327" s="101" t="s">
        <v>1078</v>
      </c>
      <c r="C327" s="103">
        <v>100912.26</v>
      </c>
      <c r="D327" s="103">
        <v>-100912.26</v>
      </c>
      <c r="E327" s="102">
        <f t="shared" si="5"/>
        <v>0</v>
      </c>
    </row>
    <row r="328" spans="1:5" s="104" customFormat="1" ht="13.2" customHeight="1">
      <c r="A328" s="100" t="s">
        <v>1008</v>
      </c>
      <c r="B328" s="101" t="s">
        <v>1079</v>
      </c>
      <c r="C328" s="103">
        <v>100912.26</v>
      </c>
      <c r="D328" s="103">
        <v>-100912.26</v>
      </c>
      <c r="E328" s="102">
        <f t="shared" si="5"/>
        <v>0</v>
      </c>
    </row>
    <row r="329" spans="1:5" s="104" customFormat="1" ht="13.2" customHeight="1">
      <c r="A329" s="100" t="s">
        <v>1009</v>
      </c>
      <c r="B329" s="101" t="s">
        <v>1080</v>
      </c>
      <c r="C329" s="103">
        <v>101158.85</v>
      </c>
      <c r="D329" s="103">
        <v>-101158.85</v>
      </c>
      <c r="E329" s="102">
        <f t="shared" si="5"/>
        <v>0</v>
      </c>
    </row>
    <row r="330" spans="1:5" s="104" customFormat="1" ht="13.2" customHeight="1">
      <c r="A330" s="100" t="s">
        <v>1010</v>
      </c>
      <c r="B330" s="101" t="s">
        <v>1081</v>
      </c>
      <c r="C330" s="103">
        <v>101158.85</v>
      </c>
      <c r="D330" s="103">
        <v>-101158.85</v>
      </c>
      <c r="E330" s="102">
        <f t="shared" si="5"/>
        <v>0</v>
      </c>
    </row>
    <row r="331" spans="1:5" s="104" customFormat="1" ht="13.2" customHeight="1">
      <c r="A331" s="100" t="s">
        <v>1011</v>
      </c>
      <c r="B331" s="101" t="s">
        <v>1082</v>
      </c>
      <c r="C331" s="103">
        <v>101158.85</v>
      </c>
      <c r="D331" s="103">
        <v>-101158.85</v>
      </c>
      <c r="E331" s="102">
        <f t="shared" si="5"/>
        <v>0</v>
      </c>
    </row>
    <row r="332" spans="1:5" s="104" customFormat="1" ht="13.2" customHeight="1">
      <c r="A332" s="100" t="s">
        <v>1012</v>
      </c>
      <c r="B332" s="101" t="s">
        <v>1083</v>
      </c>
      <c r="C332" s="103">
        <v>101158.85</v>
      </c>
      <c r="D332" s="103">
        <v>-101158.85</v>
      </c>
      <c r="E332" s="102">
        <f t="shared" si="5"/>
        <v>0</v>
      </c>
    </row>
    <row r="333" spans="1:5" s="104" customFormat="1" ht="13.2" customHeight="1">
      <c r="A333" s="100" t="s">
        <v>1013</v>
      </c>
      <c r="B333" s="101" t="s">
        <v>1084</v>
      </c>
      <c r="C333" s="103">
        <v>101158.85</v>
      </c>
      <c r="D333" s="103">
        <v>-101158.85</v>
      </c>
      <c r="E333" s="102">
        <f t="shared" si="5"/>
        <v>0</v>
      </c>
    </row>
    <row r="334" spans="1:5" s="104" customFormat="1" ht="13.2" customHeight="1">
      <c r="A334" s="100" t="s">
        <v>1014</v>
      </c>
      <c r="B334" s="101" t="s">
        <v>1085</v>
      </c>
      <c r="C334" s="103">
        <v>101235.08</v>
      </c>
      <c r="D334" s="103">
        <v>787.44</v>
      </c>
      <c r="E334" s="102">
        <f t="shared" si="5"/>
        <v>102022.52</v>
      </c>
    </row>
    <row r="335" spans="1:5" s="104" customFormat="1" ht="13.2" customHeight="1">
      <c r="A335" s="100" t="s">
        <v>1015</v>
      </c>
      <c r="B335" s="101" t="s">
        <v>1086</v>
      </c>
      <c r="C335" s="103">
        <v>101235.08</v>
      </c>
      <c r="D335" s="103">
        <v>787.44</v>
      </c>
      <c r="E335" s="102">
        <f t="shared" si="5"/>
        <v>102022.52</v>
      </c>
    </row>
    <row r="336" spans="1:5" s="104" customFormat="1" ht="13.2" customHeight="1">
      <c r="A336" s="100" t="s">
        <v>1016</v>
      </c>
      <c r="B336" s="101" t="s">
        <v>1087</v>
      </c>
      <c r="C336" s="103">
        <v>101235.08</v>
      </c>
      <c r="D336" s="103">
        <v>787.44</v>
      </c>
      <c r="E336" s="102">
        <f t="shared" si="5"/>
        <v>102022.52</v>
      </c>
    </row>
    <row r="337" spans="1:5" s="104" customFormat="1" ht="13.2" customHeight="1">
      <c r="A337" s="100" t="s">
        <v>1017</v>
      </c>
      <c r="B337" s="101" t="s">
        <v>1088</v>
      </c>
      <c r="C337" s="103">
        <v>101235.08</v>
      </c>
      <c r="D337" s="103">
        <v>787.44</v>
      </c>
      <c r="E337" s="102">
        <f t="shared" si="5"/>
        <v>102022.52</v>
      </c>
    </row>
    <row r="338" spans="1:5" s="104" customFormat="1" ht="13.2" customHeight="1">
      <c r="A338" s="100" t="s">
        <v>1018</v>
      </c>
      <c r="B338" s="101" t="s">
        <v>1089</v>
      </c>
      <c r="C338" s="103">
        <v>101235.08</v>
      </c>
      <c r="D338" s="103">
        <v>787.44</v>
      </c>
      <c r="E338" s="102">
        <f t="shared" si="5"/>
        <v>102022.52</v>
      </c>
    </row>
    <row r="339" spans="1:5" s="104" customFormat="1" ht="13.2" customHeight="1">
      <c r="A339" s="100" t="s">
        <v>1019</v>
      </c>
      <c r="B339" s="101" t="s">
        <v>1090</v>
      </c>
      <c r="C339" s="103">
        <v>101235.08</v>
      </c>
      <c r="D339" s="103">
        <v>787.44</v>
      </c>
      <c r="E339" s="102">
        <f t="shared" si="5"/>
        <v>102022.52</v>
      </c>
    </row>
    <row r="340" spans="1:5" s="104" customFormat="1" ht="13.2" customHeight="1">
      <c r="A340" s="100" t="s">
        <v>1020</v>
      </c>
      <c r="B340" s="101" t="s">
        <v>1091</v>
      </c>
      <c r="C340" s="103">
        <v>101680.78</v>
      </c>
      <c r="D340" s="103">
        <v>795.31</v>
      </c>
      <c r="E340" s="102">
        <f t="shared" si="5"/>
        <v>102476.09</v>
      </c>
    </row>
    <row r="341" spans="1:5" s="104" customFormat="1" ht="13.2" customHeight="1">
      <c r="A341" s="100" t="s">
        <v>1021</v>
      </c>
      <c r="B341" s="101" t="s">
        <v>1092</v>
      </c>
      <c r="C341" s="103">
        <v>101680.78</v>
      </c>
      <c r="D341" s="103">
        <v>795.31</v>
      </c>
      <c r="E341" s="102">
        <f t="shared" si="5"/>
        <v>102476.09</v>
      </c>
    </row>
    <row r="342" spans="1:5" s="104" customFormat="1" ht="13.2" customHeight="1">
      <c r="A342" s="100" t="s">
        <v>1022</v>
      </c>
      <c r="B342" s="101" t="s">
        <v>1093</v>
      </c>
      <c r="C342" s="103">
        <v>101680.78</v>
      </c>
      <c r="D342" s="103">
        <v>795.31</v>
      </c>
      <c r="E342" s="102">
        <f t="shared" si="5"/>
        <v>102476.09</v>
      </c>
    </row>
    <row r="343" spans="1:5" s="104" customFormat="1" ht="13.2" customHeight="1">
      <c r="A343" s="100" t="s">
        <v>1023</v>
      </c>
      <c r="B343" s="101" t="s">
        <v>1094</v>
      </c>
      <c r="C343" s="103">
        <v>101680.78</v>
      </c>
      <c r="D343" s="103">
        <v>795.31</v>
      </c>
      <c r="E343" s="102">
        <f t="shared" si="5"/>
        <v>102476.09</v>
      </c>
    </row>
    <row r="344" spans="1:5" s="104" customFormat="1" ht="13.2" customHeight="1">
      <c r="A344" s="100" t="s">
        <v>1024</v>
      </c>
      <c r="B344" s="101" t="s">
        <v>1095</v>
      </c>
      <c r="C344" s="103">
        <v>101680.78</v>
      </c>
      <c r="D344" s="103">
        <v>795.31</v>
      </c>
      <c r="E344" s="102">
        <f t="shared" si="5"/>
        <v>102476.09</v>
      </c>
    </row>
    <row r="345" spans="1:5" s="104" customFormat="1" ht="13.2" customHeight="1">
      <c r="A345" s="100" t="s">
        <v>1025</v>
      </c>
      <c r="B345" s="101" t="s">
        <v>1096</v>
      </c>
      <c r="C345" s="103">
        <v>101680.78</v>
      </c>
      <c r="D345" s="103">
        <v>795.31</v>
      </c>
      <c r="E345" s="102">
        <f t="shared" si="5"/>
        <v>102476.09</v>
      </c>
    </row>
    <row r="346" spans="1:5" s="104" customFormat="1" ht="13.2" customHeight="1">
      <c r="A346" s="100" t="s">
        <v>1026</v>
      </c>
      <c r="B346" s="101" t="s">
        <v>1097</v>
      </c>
      <c r="C346" s="103">
        <v>101680.78</v>
      </c>
      <c r="D346" s="103">
        <v>795.31</v>
      </c>
      <c r="E346" s="102">
        <f t="shared" si="5"/>
        <v>102476.09</v>
      </c>
    </row>
    <row r="347" spans="1:5" s="104" customFormat="1" ht="13.2" customHeight="1">
      <c r="A347" s="100" t="s">
        <v>1027</v>
      </c>
      <c r="B347" s="101" t="s">
        <v>1098</v>
      </c>
      <c r="C347" s="103">
        <v>101680.78</v>
      </c>
      <c r="D347" s="103">
        <v>795.31</v>
      </c>
      <c r="E347" s="102">
        <f t="shared" si="5"/>
        <v>102476.09</v>
      </c>
    </row>
    <row r="348" spans="1:5" s="104" customFormat="1" ht="13.2" customHeight="1">
      <c r="A348" s="100" t="s">
        <v>1028</v>
      </c>
      <c r="B348" s="101" t="s">
        <v>1099</v>
      </c>
      <c r="C348" s="103">
        <v>101680.78</v>
      </c>
      <c r="D348" s="103">
        <v>795.31</v>
      </c>
      <c r="E348" s="102">
        <f t="shared" si="5"/>
        <v>102476.09</v>
      </c>
    </row>
    <row r="349" spans="1:5" s="104" customFormat="1" ht="13.2" customHeight="1">
      <c r="A349" s="100" t="s">
        <v>1029</v>
      </c>
      <c r="B349" s="101" t="s">
        <v>1100</v>
      </c>
      <c r="C349" s="103">
        <v>50218.52</v>
      </c>
      <c r="D349" s="103">
        <v>449.96</v>
      </c>
      <c r="E349" s="102">
        <f t="shared" si="5"/>
        <v>50668.479999999996</v>
      </c>
    </row>
    <row r="350" spans="1:5" s="104" customFormat="1" ht="13.2" customHeight="1">
      <c r="A350" s="100" t="s">
        <v>1030</v>
      </c>
      <c r="B350" s="101" t="s">
        <v>1101</v>
      </c>
      <c r="C350" s="103">
        <v>50218.52</v>
      </c>
      <c r="D350" s="103">
        <v>449.96</v>
      </c>
      <c r="E350" s="102">
        <f t="shared" si="5"/>
        <v>50668.479999999996</v>
      </c>
    </row>
    <row r="351" spans="1:5" s="104" customFormat="1" ht="13.2" customHeight="1">
      <c r="A351" s="100" t="s">
        <v>1031</v>
      </c>
      <c r="B351" s="101" t="s">
        <v>1102</v>
      </c>
      <c r="C351" s="103">
        <v>50218.52</v>
      </c>
      <c r="D351" s="103">
        <v>449.96</v>
      </c>
      <c r="E351" s="102">
        <f t="shared" si="5"/>
        <v>50668.479999999996</v>
      </c>
    </row>
    <row r="352" spans="1:5" s="104" customFormat="1" ht="13.2" customHeight="1">
      <c r="A352" s="100" t="s">
        <v>1032</v>
      </c>
      <c r="B352" s="101" t="s">
        <v>1103</v>
      </c>
      <c r="C352" s="103">
        <v>50218.52</v>
      </c>
      <c r="D352" s="103">
        <v>449.96</v>
      </c>
      <c r="E352" s="102">
        <f t="shared" si="5"/>
        <v>50668.479999999996</v>
      </c>
    </row>
    <row r="353" spans="1:5" s="104" customFormat="1" ht="13.2" customHeight="1">
      <c r="A353" s="100" t="s">
        <v>1033</v>
      </c>
      <c r="B353" s="101" t="s">
        <v>1104</v>
      </c>
      <c r="C353" s="103">
        <v>50218.52</v>
      </c>
      <c r="D353" s="103">
        <v>449.96</v>
      </c>
      <c r="E353" s="102">
        <f t="shared" si="5"/>
        <v>50668.479999999996</v>
      </c>
    </row>
    <row r="354" spans="1:5" s="104" customFormat="1" ht="13.2" customHeight="1">
      <c r="A354" s="100" t="s">
        <v>1034</v>
      </c>
      <c r="B354" s="101" t="s">
        <v>1105</v>
      </c>
      <c r="C354" s="103">
        <v>50218.52</v>
      </c>
      <c r="D354" s="103">
        <v>449.96</v>
      </c>
      <c r="E354" s="102">
        <f t="shared" si="5"/>
        <v>50668.479999999996</v>
      </c>
    </row>
    <row r="355" spans="1:5" s="104" customFormat="1" ht="13.2" customHeight="1">
      <c r="A355" s="100" t="s">
        <v>1035</v>
      </c>
      <c r="B355" s="101" t="s">
        <v>1106</v>
      </c>
      <c r="C355" s="103">
        <v>50218.52</v>
      </c>
      <c r="D355" s="103">
        <v>449.96</v>
      </c>
      <c r="E355" s="102">
        <f t="shared" si="5"/>
        <v>50668.479999999996</v>
      </c>
    </row>
    <row r="356" spans="1:5" s="104" customFormat="1" ht="13.2" customHeight="1">
      <c r="A356" s="100" t="s">
        <v>1036</v>
      </c>
      <c r="B356" s="101" t="s">
        <v>1107</v>
      </c>
      <c r="C356" s="103">
        <v>25109.26</v>
      </c>
      <c r="D356" s="103">
        <v>224.98</v>
      </c>
      <c r="E356" s="102">
        <f t="shared" si="5"/>
        <v>25334.239999999998</v>
      </c>
    </row>
    <row r="357" spans="1:5" s="104" customFormat="1" ht="13.2" customHeight="1">
      <c r="A357" s="100" t="s">
        <v>1037</v>
      </c>
      <c r="B357" s="101" t="s">
        <v>1108</v>
      </c>
      <c r="C357" s="103">
        <v>25109.26</v>
      </c>
      <c r="D357" s="103">
        <v>224.98</v>
      </c>
      <c r="E357" s="102">
        <f t="shared" si="5"/>
        <v>25334.239999999998</v>
      </c>
    </row>
    <row r="358" spans="1:5" s="104" customFormat="1" ht="13.2" customHeight="1">
      <c r="A358" s="100" t="s">
        <v>1038</v>
      </c>
      <c r="B358" s="101" t="s">
        <v>1109</v>
      </c>
      <c r="C358" s="103">
        <v>25109.26</v>
      </c>
      <c r="D358" s="103">
        <v>224.98</v>
      </c>
      <c r="E358" s="102">
        <f t="shared" si="5"/>
        <v>25334.239999999998</v>
      </c>
    </row>
    <row r="359" spans="1:5" s="104" customFormat="1">
      <c r="A359" s="104" t="s">
        <v>1039</v>
      </c>
      <c r="B359" s="101" t="s">
        <v>1110</v>
      </c>
      <c r="C359" s="103">
        <v>25109.26</v>
      </c>
      <c r="D359" s="103">
        <v>224.98</v>
      </c>
      <c r="E359" s="102">
        <f t="shared" ref="E359:E447" si="6">+C359+D359</f>
        <v>25334.239999999998</v>
      </c>
    </row>
    <row r="360" spans="1:5" s="104" customFormat="1">
      <c r="A360" s="104" t="s">
        <v>1040</v>
      </c>
      <c r="B360" s="101" t="s">
        <v>1111</v>
      </c>
      <c r="C360" s="103">
        <v>25109.26</v>
      </c>
      <c r="D360" s="103">
        <v>224.98</v>
      </c>
      <c r="E360" s="102">
        <f t="shared" si="6"/>
        <v>25334.239999999998</v>
      </c>
    </row>
    <row r="361" spans="1:5" s="104" customFormat="1">
      <c r="A361" s="104" t="s">
        <v>1041</v>
      </c>
      <c r="B361" s="101" t="s">
        <v>1112</v>
      </c>
      <c r="C361" s="103">
        <v>25109.26</v>
      </c>
      <c r="D361" s="103">
        <v>224.98</v>
      </c>
      <c r="E361" s="102">
        <f t="shared" si="6"/>
        <v>25334.239999999998</v>
      </c>
    </row>
    <row r="362" spans="1:5" s="104" customFormat="1">
      <c r="A362" s="104" t="s">
        <v>1042</v>
      </c>
      <c r="B362" s="101" t="s">
        <v>1113</v>
      </c>
      <c r="C362" s="103">
        <v>102582.05</v>
      </c>
      <c r="D362" s="103">
        <v>-370.59</v>
      </c>
      <c r="E362" s="102">
        <f t="shared" si="6"/>
        <v>102211.46</v>
      </c>
    </row>
    <row r="363" spans="1:5" s="104" customFormat="1">
      <c r="A363" s="104" t="s">
        <v>1043</v>
      </c>
      <c r="B363" s="101" t="s">
        <v>1114</v>
      </c>
      <c r="C363" s="103">
        <v>102582.05</v>
      </c>
      <c r="D363" s="103">
        <v>-370.59</v>
      </c>
      <c r="E363" s="102">
        <f t="shared" si="6"/>
        <v>102211.46</v>
      </c>
    </row>
    <row r="364" spans="1:5" s="104" customFormat="1">
      <c r="A364" s="104" t="s">
        <v>1044</v>
      </c>
      <c r="B364" s="101" t="s">
        <v>1115</v>
      </c>
      <c r="C364" s="103">
        <v>102582.05</v>
      </c>
      <c r="D364" s="103">
        <v>-370.59</v>
      </c>
      <c r="E364" s="102">
        <f t="shared" si="6"/>
        <v>102211.46</v>
      </c>
    </row>
    <row r="365" spans="1:5" s="104" customFormat="1">
      <c r="A365" s="104" t="s">
        <v>1258</v>
      </c>
      <c r="B365" s="101" t="s">
        <v>1115</v>
      </c>
      <c r="C365" s="103">
        <v>0</v>
      </c>
      <c r="D365" s="103">
        <v>204540.34</v>
      </c>
      <c r="E365" s="102">
        <f t="shared" ref="E365:E390" si="7">+C365+D365</f>
        <v>204540.34</v>
      </c>
    </row>
    <row r="366" spans="1:5" s="104" customFormat="1">
      <c r="A366" s="104" t="s">
        <v>1259</v>
      </c>
      <c r="B366" s="101" t="s">
        <v>1115</v>
      </c>
      <c r="C366" s="103">
        <v>0</v>
      </c>
      <c r="D366" s="103">
        <v>100423.03</v>
      </c>
      <c r="E366" s="102">
        <f t="shared" si="7"/>
        <v>100423.03</v>
      </c>
    </row>
    <row r="367" spans="1:5" s="104" customFormat="1">
      <c r="A367" s="104" t="s">
        <v>1260</v>
      </c>
      <c r="B367" s="101" t="s">
        <v>1115</v>
      </c>
      <c r="C367" s="103">
        <v>0</v>
      </c>
      <c r="D367" s="103">
        <v>100423.03</v>
      </c>
      <c r="E367" s="102">
        <f t="shared" si="7"/>
        <v>100423.03</v>
      </c>
    </row>
    <row r="368" spans="1:5" s="104" customFormat="1">
      <c r="A368" s="104" t="s">
        <v>1261</v>
      </c>
      <c r="B368" s="101" t="s">
        <v>1115</v>
      </c>
      <c r="C368" s="103">
        <v>0</v>
      </c>
      <c r="D368" s="103">
        <v>100423.03</v>
      </c>
      <c r="E368" s="102">
        <f t="shared" si="7"/>
        <v>100423.03</v>
      </c>
    </row>
    <row r="369" spans="1:5" s="104" customFormat="1">
      <c r="A369" s="104" t="s">
        <v>1262</v>
      </c>
      <c r="B369" s="101" t="s">
        <v>1115</v>
      </c>
      <c r="C369" s="103">
        <v>0</v>
      </c>
      <c r="D369" s="103">
        <v>100423.03</v>
      </c>
      <c r="E369" s="102">
        <f t="shared" si="7"/>
        <v>100423.03</v>
      </c>
    </row>
    <row r="370" spans="1:5" s="104" customFormat="1">
      <c r="A370" s="104" t="s">
        <v>1263</v>
      </c>
      <c r="B370" s="101" t="s">
        <v>1115</v>
      </c>
      <c r="C370" s="103">
        <v>0</v>
      </c>
      <c r="D370" s="103">
        <v>100423.03</v>
      </c>
      <c r="E370" s="102">
        <f t="shared" si="7"/>
        <v>100423.03</v>
      </c>
    </row>
    <row r="371" spans="1:5" s="104" customFormat="1">
      <c r="A371" s="104" t="s">
        <v>1264</v>
      </c>
      <c r="B371" s="101" t="s">
        <v>1115</v>
      </c>
      <c r="C371" s="103">
        <v>0</v>
      </c>
      <c r="D371" s="103">
        <v>502072.05</v>
      </c>
      <c r="E371" s="102">
        <f t="shared" si="7"/>
        <v>502072.05</v>
      </c>
    </row>
    <row r="372" spans="1:5" s="104" customFormat="1">
      <c r="A372" s="104" t="s">
        <v>1265</v>
      </c>
      <c r="B372" s="101" t="s">
        <v>1115</v>
      </c>
      <c r="C372" s="103">
        <v>0</v>
      </c>
      <c r="D372" s="103">
        <v>502072.05</v>
      </c>
      <c r="E372" s="102">
        <f t="shared" si="7"/>
        <v>502072.05</v>
      </c>
    </row>
    <row r="373" spans="1:5" s="104" customFormat="1">
      <c r="A373" s="104" t="s">
        <v>1266</v>
      </c>
      <c r="B373" s="101" t="s">
        <v>1115</v>
      </c>
      <c r="C373" s="103">
        <v>0</v>
      </c>
      <c r="D373" s="103">
        <v>200360.48</v>
      </c>
      <c r="E373" s="102">
        <f t="shared" si="7"/>
        <v>200360.48</v>
      </c>
    </row>
    <row r="374" spans="1:5" s="104" customFormat="1">
      <c r="A374" s="104" t="s">
        <v>1267</v>
      </c>
      <c r="B374" s="101" t="s">
        <v>1115</v>
      </c>
      <c r="C374" s="103">
        <v>0</v>
      </c>
      <c r="D374" s="103">
        <v>200360.48</v>
      </c>
      <c r="E374" s="102">
        <f t="shared" si="7"/>
        <v>200360.48</v>
      </c>
    </row>
    <row r="375" spans="1:5" s="104" customFormat="1">
      <c r="A375" s="104" t="s">
        <v>1268</v>
      </c>
      <c r="B375" s="101" t="s">
        <v>1115</v>
      </c>
      <c r="C375" s="103">
        <v>0</v>
      </c>
      <c r="D375" s="103">
        <v>100180.24</v>
      </c>
      <c r="E375" s="102">
        <f t="shared" si="7"/>
        <v>100180.24</v>
      </c>
    </row>
    <row r="376" spans="1:5" s="104" customFormat="1">
      <c r="A376" s="104" t="s">
        <v>1269</v>
      </c>
      <c r="B376" s="101" t="s">
        <v>1115</v>
      </c>
      <c r="C376" s="103">
        <v>0</v>
      </c>
      <c r="D376" s="103">
        <v>100180.24</v>
      </c>
      <c r="E376" s="102">
        <f t="shared" si="7"/>
        <v>100180.24</v>
      </c>
    </row>
    <row r="377" spans="1:5" s="104" customFormat="1">
      <c r="A377" s="104" t="s">
        <v>1270</v>
      </c>
      <c r="B377" s="101" t="s">
        <v>1115</v>
      </c>
      <c r="C377" s="103">
        <v>0</v>
      </c>
      <c r="D377" s="103">
        <v>100180.24</v>
      </c>
      <c r="E377" s="102">
        <f t="shared" si="7"/>
        <v>100180.24</v>
      </c>
    </row>
    <row r="378" spans="1:5" s="104" customFormat="1">
      <c r="A378" s="104" t="s">
        <v>1271</v>
      </c>
      <c r="B378" s="101" t="s">
        <v>1115</v>
      </c>
      <c r="C378" s="103">
        <v>0</v>
      </c>
      <c r="D378" s="103">
        <v>100180.24</v>
      </c>
      <c r="E378" s="102">
        <f t="shared" si="7"/>
        <v>100180.24</v>
      </c>
    </row>
    <row r="379" spans="1:5" s="104" customFormat="1">
      <c r="A379" s="104" t="s">
        <v>1272</v>
      </c>
      <c r="B379" s="101" t="s">
        <v>1115</v>
      </c>
      <c r="C379" s="103">
        <v>0</v>
      </c>
      <c r="D379" s="103">
        <v>257875.49</v>
      </c>
      <c r="E379" s="102">
        <f t="shared" si="7"/>
        <v>257875.49</v>
      </c>
    </row>
    <row r="380" spans="1:5" s="104" customFormat="1">
      <c r="A380" s="104" t="s">
        <v>1273</v>
      </c>
      <c r="B380" s="101" t="s">
        <v>1115</v>
      </c>
      <c r="C380" s="103">
        <v>0</v>
      </c>
      <c r="D380" s="103">
        <v>257875.49</v>
      </c>
      <c r="E380" s="102">
        <f t="shared" si="7"/>
        <v>257875.49</v>
      </c>
    </row>
    <row r="381" spans="1:5" s="104" customFormat="1">
      <c r="A381" s="104" t="s">
        <v>1274</v>
      </c>
      <c r="B381" s="101" t="s">
        <v>1115</v>
      </c>
      <c r="C381" s="103">
        <v>0</v>
      </c>
      <c r="D381" s="103">
        <v>257875.49</v>
      </c>
      <c r="E381" s="102">
        <f t="shared" si="7"/>
        <v>257875.49</v>
      </c>
    </row>
    <row r="382" spans="1:5" s="104" customFormat="1">
      <c r="A382" s="104" t="s">
        <v>1275</v>
      </c>
      <c r="B382" s="101" t="s">
        <v>1115</v>
      </c>
      <c r="C382" s="103">
        <v>0</v>
      </c>
      <c r="D382" s="103">
        <v>257875.49</v>
      </c>
      <c r="E382" s="102">
        <f t="shared" si="7"/>
        <v>257875.49</v>
      </c>
    </row>
    <row r="383" spans="1:5" s="104" customFormat="1">
      <c r="A383" s="104" t="s">
        <v>1276</v>
      </c>
      <c r="B383" s="101" t="s">
        <v>1115</v>
      </c>
      <c r="C383" s="103">
        <v>0</v>
      </c>
      <c r="D383" s="103">
        <v>257875.49</v>
      </c>
      <c r="E383" s="102">
        <f t="shared" si="7"/>
        <v>257875.49</v>
      </c>
    </row>
    <row r="384" spans="1:5" s="104" customFormat="1">
      <c r="A384" s="104" t="s">
        <v>1277</v>
      </c>
      <c r="B384" s="101" t="s">
        <v>1115</v>
      </c>
      <c r="C384" s="103">
        <v>0</v>
      </c>
      <c r="D384" s="103">
        <v>257875.49</v>
      </c>
      <c r="E384" s="102">
        <f t="shared" si="7"/>
        <v>257875.49</v>
      </c>
    </row>
    <row r="385" spans="1:6" s="104" customFormat="1">
      <c r="A385" s="104" t="s">
        <v>1278</v>
      </c>
      <c r="B385" s="101" t="s">
        <v>1115</v>
      </c>
      <c r="C385" s="103">
        <v>0</v>
      </c>
      <c r="D385" s="103">
        <v>100804.21</v>
      </c>
      <c r="E385" s="102">
        <f t="shared" si="7"/>
        <v>100804.21</v>
      </c>
    </row>
    <row r="386" spans="1:6" s="104" customFormat="1">
      <c r="A386" s="104" t="s">
        <v>1279</v>
      </c>
      <c r="B386" s="101" t="s">
        <v>1115</v>
      </c>
      <c r="C386" s="103">
        <v>0</v>
      </c>
      <c r="D386" s="103">
        <v>100804.21</v>
      </c>
      <c r="E386" s="102">
        <f t="shared" si="7"/>
        <v>100804.21</v>
      </c>
    </row>
    <row r="387" spans="1:6" s="104" customFormat="1">
      <c r="A387" s="104" t="s">
        <v>1280</v>
      </c>
      <c r="B387" s="101" t="s">
        <v>1115</v>
      </c>
      <c r="C387" s="103">
        <v>0</v>
      </c>
      <c r="D387" s="103">
        <v>100804.21</v>
      </c>
      <c r="E387" s="102">
        <f t="shared" si="7"/>
        <v>100804.21</v>
      </c>
    </row>
    <row r="388" spans="1:6" s="104" customFormat="1">
      <c r="A388" s="104" t="s">
        <v>1281</v>
      </c>
      <c r="B388" s="101" t="s">
        <v>1115</v>
      </c>
      <c r="C388" s="103">
        <v>0</v>
      </c>
      <c r="D388" s="103">
        <v>100804.21</v>
      </c>
      <c r="E388" s="102">
        <f t="shared" si="7"/>
        <v>100804.21</v>
      </c>
    </row>
    <row r="389" spans="1:6" s="104" customFormat="1">
      <c r="A389" s="104" t="s">
        <v>1282</v>
      </c>
      <c r="B389" s="101" t="s">
        <v>1115</v>
      </c>
      <c r="C389" s="103">
        <v>0</v>
      </c>
      <c r="D389" s="103">
        <v>100804.21</v>
      </c>
      <c r="E389" s="102">
        <f t="shared" si="7"/>
        <v>100804.21</v>
      </c>
    </row>
    <row r="390" spans="1:6" s="104" customFormat="1">
      <c r="A390" s="104" t="s">
        <v>1283</v>
      </c>
      <c r="B390" s="101" t="s">
        <v>1115</v>
      </c>
      <c r="C390" s="103">
        <v>0</v>
      </c>
      <c r="D390" s="103">
        <v>1007696.23</v>
      </c>
      <c r="E390" s="102">
        <f t="shared" si="7"/>
        <v>1007696.23</v>
      </c>
    </row>
    <row r="391" spans="1:6" s="104" customFormat="1">
      <c r="A391" s="104" t="s">
        <v>178</v>
      </c>
      <c r="B391" s="101" t="s">
        <v>179</v>
      </c>
      <c r="C391" s="103">
        <v>739913.33</v>
      </c>
      <c r="D391" s="103">
        <v>3148355.29</v>
      </c>
      <c r="E391" s="102">
        <f t="shared" si="6"/>
        <v>3888268.62</v>
      </c>
    </row>
    <row r="392" spans="1:6" s="104" customFormat="1">
      <c r="A392" s="104" t="s">
        <v>180</v>
      </c>
      <c r="B392" s="101" t="s">
        <v>945</v>
      </c>
      <c r="C392" s="103">
        <v>739913.33</v>
      </c>
      <c r="D392" s="103">
        <v>3148355.29</v>
      </c>
      <c r="E392" s="102">
        <f t="shared" si="6"/>
        <v>3888268.62</v>
      </c>
    </row>
    <row r="393" spans="1:6" s="99" customFormat="1">
      <c r="A393" s="99" t="s">
        <v>181</v>
      </c>
      <c r="B393" s="96" t="s">
        <v>182</v>
      </c>
      <c r="C393" s="98">
        <v>1100.94</v>
      </c>
      <c r="D393" s="98">
        <v>6180.58</v>
      </c>
      <c r="E393" s="97">
        <f t="shared" si="6"/>
        <v>7281.52</v>
      </c>
    </row>
    <row r="394" spans="1:6" s="104" customFormat="1">
      <c r="A394" s="104" t="s">
        <v>183</v>
      </c>
      <c r="B394" s="101" t="s">
        <v>184</v>
      </c>
      <c r="C394" s="103">
        <v>1166.06</v>
      </c>
      <c r="D394" s="103">
        <v>7599.13</v>
      </c>
      <c r="E394" s="102">
        <f t="shared" si="6"/>
        <v>8765.19</v>
      </c>
    </row>
    <row r="395" spans="1:6" s="104" customFormat="1">
      <c r="A395" s="104" t="s">
        <v>185</v>
      </c>
      <c r="B395" s="101" t="s">
        <v>186</v>
      </c>
      <c r="C395" s="103">
        <v>1166.06</v>
      </c>
      <c r="D395" s="103">
        <v>7599.13</v>
      </c>
      <c r="E395" s="102">
        <f t="shared" si="6"/>
        <v>8765.19</v>
      </c>
    </row>
    <row r="396" spans="1:6" s="104" customFormat="1">
      <c r="A396" s="104" t="s">
        <v>946</v>
      </c>
      <c r="B396" s="101" t="s">
        <v>947</v>
      </c>
      <c r="C396" s="103">
        <v>-65.12</v>
      </c>
      <c r="D396" s="103">
        <v>-1418.55</v>
      </c>
      <c r="E396" s="102">
        <f t="shared" si="6"/>
        <v>-1483.67</v>
      </c>
    </row>
    <row r="397" spans="1:6" s="104" customFormat="1">
      <c r="A397" s="104" t="s">
        <v>1284</v>
      </c>
      <c r="B397" s="101" t="s">
        <v>949</v>
      </c>
      <c r="C397" s="103">
        <v>0</v>
      </c>
      <c r="D397" s="103">
        <v>-1776.37</v>
      </c>
      <c r="E397" s="102">
        <f t="shared" ref="E397" si="8">+C397+D397</f>
        <v>-1776.37</v>
      </c>
    </row>
    <row r="398" spans="1:6" s="104" customFormat="1">
      <c r="A398" s="104" t="s">
        <v>948</v>
      </c>
      <c r="B398" s="101" t="s">
        <v>949</v>
      </c>
      <c r="C398" s="103">
        <v>-65.12</v>
      </c>
      <c r="D398" s="103">
        <v>357.82</v>
      </c>
      <c r="E398" s="102">
        <f t="shared" si="6"/>
        <v>292.7</v>
      </c>
    </row>
    <row r="399" spans="1:6" s="99" customFormat="1">
      <c r="A399" s="99" t="s">
        <v>112</v>
      </c>
      <c r="B399" s="96" t="s">
        <v>113</v>
      </c>
      <c r="C399" s="97">
        <v>35466.17</v>
      </c>
      <c r="D399" s="98">
        <v>12084.06</v>
      </c>
      <c r="E399" s="97">
        <f>+C399+D399</f>
        <v>47550.229999999996</v>
      </c>
      <c r="F399" s="120"/>
    </row>
    <row r="400" spans="1:6" s="104" customFormat="1">
      <c r="A400" s="104" t="s">
        <v>114</v>
      </c>
      <c r="B400" s="101" t="s">
        <v>115</v>
      </c>
      <c r="C400" s="102">
        <v>35466.17</v>
      </c>
      <c r="D400" s="103">
        <v>12084.06</v>
      </c>
      <c r="E400" s="102">
        <f>+C400+D400</f>
        <v>47550.229999999996</v>
      </c>
      <c r="F400" s="121"/>
    </row>
    <row r="401" spans="1:6" s="104" customFormat="1">
      <c r="A401" s="104" t="s">
        <v>1045</v>
      </c>
      <c r="B401" s="101" t="s">
        <v>1116</v>
      </c>
      <c r="C401" s="103">
        <v>212.86</v>
      </c>
      <c r="D401" s="103">
        <v>0</v>
      </c>
      <c r="E401" s="102">
        <f>+C401+D401</f>
        <v>212.86</v>
      </c>
    </row>
    <row r="402" spans="1:6" s="104" customFormat="1">
      <c r="A402" s="104" t="s">
        <v>1046</v>
      </c>
      <c r="B402" s="101" t="s">
        <v>391</v>
      </c>
      <c r="C402" s="103">
        <v>212.86</v>
      </c>
      <c r="D402" s="103">
        <v>0</v>
      </c>
      <c r="E402" s="102">
        <f>+C402+D402</f>
        <v>212.86</v>
      </c>
    </row>
    <row r="403" spans="1:6" s="104" customFormat="1">
      <c r="A403" s="104" t="s">
        <v>187</v>
      </c>
      <c r="B403" s="101" t="s">
        <v>188</v>
      </c>
      <c r="C403" s="103">
        <v>583.72</v>
      </c>
      <c r="D403" s="103">
        <v>5506.7</v>
      </c>
      <c r="E403" s="102">
        <f>+C403+D403</f>
        <v>6090.42</v>
      </c>
    </row>
    <row r="404" spans="1:6" s="104" customFormat="1">
      <c r="A404" s="104" t="s">
        <v>189</v>
      </c>
      <c r="B404" s="101" t="s">
        <v>190</v>
      </c>
      <c r="C404" s="103">
        <v>583.72</v>
      </c>
      <c r="D404" s="103">
        <v>5506.7</v>
      </c>
      <c r="E404" s="102">
        <f t="shared" si="6"/>
        <v>6090.42</v>
      </c>
    </row>
    <row r="405" spans="1:6" s="104" customFormat="1">
      <c r="A405" s="104" t="s">
        <v>116</v>
      </c>
      <c r="B405" s="101" t="s">
        <v>117</v>
      </c>
      <c r="C405" s="102">
        <v>34669.590000000004</v>
      </c>
      <c r="D405" s="103">
        <v>6577.36</v>
      </c>
      <c r="E405" s="102">
        <f t="shared" si="6"/>
        <v>41246.950000000004</v>
      </c>
    </row>
    <row r="406" spans="1:6" s="104" customFormat="1">
      <c r="A406" s="104" t="s">
        <v>118</v>
      </c>
      <c r="B406" s="101" t="s">
        <v>119</v>
      </c>
      <c r="C406" s="102">
        <v>31517.81</v>
      </c>
      <c r="D406" s="103">
        <v>5947.2</v>
      </c>
      <c r="E406" s="102">
        <f t="shared" si="6"/>
        <v>37465.01</v>
      </c>
    </row>
    <row r="407" spans="1:6" s="104" customFormat="1">
      <c r="A407" s="104" t="s">
        <v>191</v>
      </c>
      <c r="B407" s="101" t="s">
        <v>120</v>
      </c>
      <c r="C407" s="102">
        <v>3151.7799999999997</v>
      </c>
      <c r="D407" s="103">
        <v>594.72</v>
      </c>
      <c r="E407" s="102">
        <f t="shared" si="6"/>
        <v>3746.5</v>
      </c>
    </row>
    <row r="408" spans="1:6" s="104" customFormat="1">
      <c r="A408" s="104" t="s">
        <v>1285</v>
      </c>
      <c r="B408" s="101" t="s">
        <v>120</v>
      </c>
      <c r="C408" s="102">
        <v>0</v>
      </c>
      <c r="D408" s="103">
        <v>35.44</v>
      </c>
      <c r="E408" s="102">
        <f t="shared" ref="E408" si="9">+C408+D408</f>
        <v>35.44</v>
      </c>
    </row>
    <row r="409" spans="1:6" s="99" customFormat="1">
      <c r="A409" s="99" t="s">
        <v>121</v>
      </c>
      <c r="B409" s="96" t="s">
        <v>122</v>
      </c>
      <c r="C409" s="97">
        <v>29613733.859999999</v>
      </c>
      <c r="D409" s="98">
        <v>8180276</v>
      </c>
      <c r="E409" s="97">
        <f t="shared" si="6"/>
        <v>37794009.859999999</v>
      </c>
      <c r="F409" s="120"/>
    </row>
    <row r="410" spans="1:6" s="104" customFormat="1">
      <c r="A410" s="104" t="s">
        <v>123</v>
      </c>
      <c r="B410" s="101" t="s">
        <v>124</v>
      </c>
      <c r="C410" s="102">
        <v>29613733.859999999</v>
      </c>
      <c r="D410" s="103">
        <v>8180276</v>
      </c>
      <c r="E410" s="102">
        <f t="shared" si="6"/>
        <v>37794009.859999999</v>
      </c>
      <c r="F410" s="121"/>
    </row>
    <row r="411" spans="1:6" s="104" customFormat="1">
      <c r="A411" s="104" t="s">
        <v>125</v>
      </c>
      <c r="B411" s="101" t="s">
        <v>126</v>
      </c>
      <c r="C411" s="102">
        <v>61768993.43</v>
      </c>
      <c r="D411" s="103">
        <v>20118922.890000001</v>
      </c>
      <c r="E411" s="102">
        <f t="shared" si="6"/>
        <v>81887916.319999993</v>
      </c>
      <c r="F411" s="121"/>
    </row>
    <row r="412" spans="1:6" s="104" customFormat="1">
      <c r="A412" s="104" t="s">
        <v>306</v>
      </c>
      <c r="B412" s="101" t="s">
        <v>307</v>
      </c>
      <c r="C412" s="102">
        <v>-32155259.57</v>
      </c>
      <c r="D412" s="103">
        <v>-11938646.890000001</v>
      </c>
      <c r="E412" s="102">
        <f t="shared" si="6"/>
        <v>-44093906.460000001</v>
      </c>
    </row>
    <row r="413" spans="1:6" s="99" customFormat="1">
      <c r="A413" s="99" t="s">
        <v>127</v>
      </c>
      <c r="B413" s="96" t="s">
        <v>128</v>
      </c>
      <c r="C413" s="97">
        <v>412327.02</v>
      </c>
      <c r="D413" s="98">
        <v>161491.47</v>
      </c>
      <c r="E413" s="97">
        <f t="shared" si="6"/>
        <v>573818.49</v>
      </c>
    </row>
    <row r="414" spans="1:6" s="104" customFormat="1">
      <c r="A414" s="104" t="s">
        <v>1118</v>
      </c>
      <c r="B414" s="101" t="s">
        <v>128</v>
      </c>
      <c r="C414" s="102">
        <v>412327.02</v>
      </c>
      <c r="D414" s="103">
        <v>0</v>
      </c>
      <c r="E414" s="102">
        <f>+C414+D414</f>
        <v>412327.02</v>
      </c>
    </row>
    <row r="415" spans="1:6" s="105" customFormat="1">
      <c r="A415" s="105" t="s">
        <v>1119</v>
      </c>
      <c r="B415" s="101" t="s">
        <v>128</v>
      </c>
      <c r="C415" s="103">
        <v>0</v>
      </c>
      <c r="D415" s="103">
        <v>161491.47</v>
      </c>
      <c r="E415" s="102">
        <f>+C415+D415</f>
        <v>161491.47</v>
      </c>
    </row>
    <row r="416" spans="1:6" s="105" customFormat="1">
      <c r="B416" s="101"/>
      <c r="C416" s="102"/>
      <c r="D416" s="103"/>
      <c r="E416" s="102"/>
    </row>
    <row r="417" spans="1:5" s="104" customFormat="1">
      <c r="A417" s="104" t="s">
        <v>129</v>
      </c>
      <c r="B417" s="101" t="s">
        <v>130</v>
      </c>
      <c r="C417" s="103">
        <v>0</v>
      </c>
      <c r="D417" s="103">
        <v>1123345.3999999999</v>
      </c>
      <c r="E417" s="102">
        <f t="shared" si="6"/>
        <v>1123345.3999999999</v>
      </c>
    </row>
    <row r="418" spans="1:5" s="104" customFormat="1">
      <c r="A418" s="104" t="s">
        <v>374</v>
      </c>
      <c r="B418" s="101" t="s">
        <v>398</v>
      </c>
      <c r="C418" s="103">
        <v>0</v>
      </c>
      <c r="D418" s="103">
        <v>1013482.32</v>
      </c>
      <c r="E418" s="102">
        <f t="shared" si="6"/>
        <v>1013482.32</v>
      </c>
    </row>
    <row r="419" spans="1:5" s="104" customFormat="1">
      <c r="A419" s="104" t="s">
        <v>395</v>
      </c>
      <c r="B419" s="101" t="s">
        <v>394</v>
      </c>
      <c r="C419" s="103">
        <v>0</v>
      </c>
      <c r="D419" s="103">
        <v>1013482.32</v>
      </c>
      <c r="E419" s="102">
        <f t="shared" si="6"/>
        <v>1013482.32</v>
      </c>
    </row>
    <row r="420" spans="1:5" s="104" customFormat="1">
      <c r="A420" s="104" t="s">
        <v>395</v>
      </c>
      <c r="B420" s="101" t="s">
        <v>394</v>
      </c>
      <c r="C420" s="103">
        <v>0</v>
      </c>
      <c r="D420" s="103"/>
      <c r="E420" s="102">
        <f t="shared" si="6"/>
        <v>0</v>
      </c>
    </row>
    <row r="421" spans="1:5" s="104" customFormat="1">
      <c r="A421" s="104" t="s">
        <v>131</v>
      </c>
      <c r="B421" s="101" t="s">
        <v>132</v>
      </c>
      <c r="C421" s="103">
        <v>0</v>
      </c>
      <c r="D421" s="103">
        <v>109863.08</v>
      </c>
      <c r="E421" s="102">
        <f t="shared" si="6"/>
        <v>109863.08</v>
      </c>
    </row>
    <row r="422" spans="1:5" s="104" customFormat="1">
      <c r="A422" s="104" t="s">
        <v>950</v>
      </c>
      <c r="B422" s="101" t="s">
        <v>951</v>
      </c>
      <c r="C422" s="103">
        <v>0</v>
      </c>
      <c r="D422" s="103">
        <v>319.95999999999998</v>
      </c>
      <c r="E422" s="102">
        <f t="shared" si="6"/>
        <v>319.95999999999998</v>
      </c>
    </row>
    <row r="423" spans="1:5" s="104" customFormat="1">
      <c r="A423" s="104" t="s">
        <v>950</v>
      </c>
      <c r="B423" s="101" t="s">
        <v>951</v>
      </c>
      <c r="C423" s="103">
        <v>0</v>
      </c>
      <c r="D423" s="103"/>
      <c r="E423" s="102">
        <f t="shared" si="6"/>
        <v>0</v>
      </c>
    </row>
    <row r="424" spans="1:5" s="104" customFormat="1">
      <c r="A424" s="104" t="s">
        <v>133</v>
      </c>
      <c r="B424" s="101" t="s">
        <v>134</v>
      </c>
      <c r="C424" s="103">
        <v>0</v>
      </c>
      <c r="D424" s="103">
        <v>109543.12</v>
      </c>
      <c r="E424" s="102">
        <f t="shared" si="6"/>
        <v>109543.12</v>
      </c>
    </row>
    <row r="425" spans="1:5" s="104" customFormat="1">
      <c r="A425" s="104" t="s">
        <v>135</v>
      </c>
      <c r="B425" s="101" t="s">
        <v>136</v>
      </c>
      <c r="C425" s="103">
        <v>0</v>
      </c>
      <c r="D425" s="103">
        <v>99584.66</v>
      </c>
      <c r="E425" s="102">
        <f t="shared" si="6"/>
        <v>99584.66</v>
      </c>
    </row>
    <row r="426" spans="1:5" s="104" customFormat="1">
      <c r="A426" s="104" t="s">
        <v>135</v>
      </c>
      <c r="B426" s="101" t="s">
        <v>136</v>
      </c>
      <c r="C426" s="103">
        <v>0</v>
      </c>
      <c r="D426" s="103"/>
      <c r="E426" s="102">
        <f t="shared" si="6"/>
        <v>0</v>
      </c>
    </row>
    <row r="427" spans="1:5" s="104" customFormat="1">
      <c r="A427" s="104" t="s">
        <v>192</v>
      </c>
      <c r="B427" s="101" t="s">
        <v>137</v>
      </c>
      <c r="C427" s="103">
        <v>0</v>
      </c>
      <c r="D427" s="103">
        <v>9958.4599999999991</v>
      </c>
      <c r="E427" s="102">
        <f t="shared" si="6"/>
        <v>9958.4599999999991</v>
      </c>
    </row>
    <row r="428" spans="1:5" s="104" customFormat="1">
      <c r="A428" s="104" t="s">
        <v>192</v>
      </c>
      <c r="B428" s="101" t="s">
        <v>137</v>
      </c>
      <c r="C428" s="103">
        <v>0</v>
      </c>
      <c r="D428" s="103"/>
      <c r="E428" s="102">
        <f t="shared" si="6"/>
        <v>0</v>
      </c>
    </row>
    <row r="429" spans="1:5" s="104" customFormat="1">
      <c r="A429" s="104" t="s">
        <v>138</v>
      </c>
      <c r="B429" s="101" t="s">
        <v>139</v>
      </c>
      <c r="C429" s="103">
        <v>0</v>
      </c>
      <c r="D429" s="103">
        <v>1284836.8700000001</v>
      </c>
      <c r="E429" s="102">
        <f t="shared" si="6"/>
        <v>1284836.8700000001</v>
      </c>
    </row>
    <row r="430" spans="1:5" s="104" customFormat="1">
      <c r="A430" s="104" t="s">
        <v>377</v>
      </c>
      <c r="B430" s="101" t="s">
        <v>378</v>
      </c>
      <c r="C430" s="103">
        <v>0</v>
      </c>
      <c r="D430" s="103">
        <v>1013633</v>
      </c>
      <c r="E430" s="102">
        <f t="shared" si="6"/>
        <v>1013633</v>
      </c>
    </row>
    <row r="431" spans="1:5" s="104" customFormat="1">
      <c r="A431" s="104" t="s">
        <v>397</v>
      </c>
      <c r="B431" s="101" t="s">
        <v>396</v>
      </c>
      <c r="C431" s="103">
        <v>0</v>
      </c>
      <c r="D431" s="103">
        <v>1013633</v>
      </c>
      <c r="E431" s="102">
        <f t="shared" si="6"/>
        <v>1013633</v>
      </c>
    </row>
    <row r="432" spans="1:5" s="104" customFormat="1">
      <c r="A432" s="104" t="s">
        <v>397</v>
      </c>
      <c r="B432" s="101" t="s">
        <v>396</v>
      </c>
      <c r="C432" s="103">
        <v>0</v>
      </c>
      <c r="D432" s="103"/>
      <c r="E432" s="102">
        <f t="shared" si="6"/>
        <v>0</v>
      </c>
    </row>
    <row r="433" spans="1:5" s="104" customFormat="1">
      <c r="A433" s="104" t="s">
        <v>308</v>
      </c>
      <c r="B433" s="101" t="s">
        <v>309</v>
      </c>
      <c r="C433" s="103">
        <v>0</v>
      </c>
      <c r="D433" s="103">
        <v>224439.08</v>
      </c>
      <c r="E433" s="102">
        <f t="shared" si="6"/>
        <v>224439.08</v>
      </c>
    </row>
    <row r="434" spans="1:5" s="104" customFormat="1">
      <c r="A434" s="104" t="s">
        <v>310</v>
      </c>
      <c r="B434" s="101" t="s">
        <v>311</v>
      </c>
      <c r="C434" s="103">
        <v>0</v>
      </c>
      <c r="D434" s="103">
        <v>50796.33</v>
      </c>
      <c r="E434" s="102">
        <f t="shared" si="6"/>
        <v>50796.33</v>
      </c>
    </row>
    <row r="435" spans="1:5" s="104" customFormat="1">
      <c r="A435" s="104" t="s">
        <v>310</v>
      </c>
      <c r="B435" s="101" t="s">
        <v>311</v>
      </c>
      <c r="C435" s="103">
        <v>0</v>
      </c>
      <c r="D435" s="103"/>
      <c r="E435" s="102">
        <f t="shared" si="6"/>
        <v>0</v>
      </c>
    </row>
    <row r="436" spans="1:5" s="104" customFormat="1">
      <c r="A436" s="104" t="s">
        <v>381</v>
      </c>
      <c r="B436" s="101" t="s">
        <v>382</v>
      </c>
      <c r="C436" s="103">
        <v>0</v>
      </c>
      <c r="D436" s="103">
        <v>2991.78</v>
      </c>
      <c r="E436" s="102">
        <f t="shared" si="6"/>
        <v>2991.78</v>
      </c>
    </row>
    <row r="437" spans="1:5" s="104" customFormat="1">
      <c r="A437" s="104" t="s">
        <v>381</v>
      </c>
      <c r="B437" s="101" t="s">
        <v>382</v>
      </c>
      <c r="C437" s="103">
        <v>0</v>
      </c>
      <c r="D437" s="103"/>
      <c r="E437" s="102">
        <f t="shared" si="6"/>
        <v>0</v>
      </c>
    </row>
    <row r="438" spans="1:5" s="104" customFormat="1">
      <c r="A438" s="104" t="s">
        <v>312</v>
      </c>
      <c r="B438" s="101" t="s">
        <v>313</v>
      </c>
      <c r="C438" s="103">
        <v>0</v>
      </c>
      <c r="D438" s="103">
        <v>170650.97</v>
      </c>
      <c r="E438" s="102">
        <f t="shared" si="6"/>
        <v>170650.97</v>
      </c>
    </row>
    <row r="439" spans="1:5" s="104" customFormat="1">
      <c r="A439" s="104" t="s">
        <v>312</v>
      </c>
      <c r="B439" s="101" t="s">
        <v>313</v>
      </c>
      <c r="C439" s="103">
        <v>0</v>
      </c>
      <c r="D439" s="103"/>
      <c r="E439" s="102">
        <f t="shared" si="6"/>
        <v>0</v>
      </c>
    </row>
    <row r="440" spans="1:5" s="104" customFormat="1">
      <c r="A440" s="104" t="s">
        <v>140</v>
      </c>
      <c r="B440" s="101" t="s">
        <v>141</v>
      </c>
      <c r="C440" s="103">
        <v>0</v>
      </c>
      <c r="D440" s="103">
        <v>26926.47</v>
      </c>
      <c r="E440" s="102">
        <f t="shared" si="6"/>
        <v>26926.47</v>
      </c>
    </row>
    <row r="441" spans="1:5" s="104" customFormat="1">
      <c r="A441" s="104" t="s">
        <v>142</v>
      </c>
      <c r="B441" s="101" t="s">
        <v>143</v>
      </c>
      <c r="C441" s="103">
        <v>0</v>
      </c>
      <c r="D441" s="103">
        <v>26926.47</v>
      </c>
      <c r="E441" s="102">
        <f t="shared" si="6"/>
        <v>26926.47</v>
      </c>
    </row>
    <row r="442" spans="1:5" s="104" customFormat="1">
      <c r="A442" s="104" t="s">
        <v>142</v>
      </c>
      <c r="B442" s="101" t="s">
        <v>143</v>
      </c>
      <c r="C442" s="103">
        <v>0</v>
      </c>
      <c r="D442" s="103"/>
      <c r="E442" s="102">
        <f t="shared" si="6"/>
        <v>0</v>
      </c>
    </row>
    <row r="443" spans="1:5" s="104" customFormat="1">
      <c r="A443" s="104" t="s">
        <v>144</v>
      </c>
      <c r="B443" s="101" t="s">
        <v>145</v>
      </c>
      <c r="C443" s="103">
        <v>0</v>
      </c>
      <c r="D443" s="103">
        <v>19838.32</v>
      </c>
      <c r="E443" s="102">
        <f t="shared" si="6"/>
        <v>19838.32</v>
      </c>
    </row>
    <row r="444" spans="1:5" s="104" customFormat="1">
      <c r="A444" s="104" t="s">
        <v>952</v>
      </c>
      <c r="B444" s="101" t="s">
        <v>953</v>
      </c>
      <c r="C444" s="103">
        <v>0</v>
      </c>
      <c r="D444" s="103">
        <v>5256.92</v>
      </c>
      <c r="E444" s="102">
        <f t="shared" si="6"/>
        <v>5256.92</v>
      </c>
    </row>
    <row r="445" spans="1:5" s="104" customFormat="1">
      <c r="A445" s="104" t="s">
        <v>952</v>
      </c>
      <c r="B445" s="101" t="s">
        <v>953</v>
      </c>
      <c r="C445" s="103">
        <v>0</v>
      </c>
      <c r="D445" s="103"/>
      <c r="E445" s="102">
        <f t="shared" si="6"/>
        <v>0</v>
      </c>
    </row>
    <row r="446" spans="1:5" s="104" customFormat="1">
      <c r="A446" s="104" t="s">
        <v>193</v>
      </c>
      <c r="B446" s="101" t="s">
        <v>194</v>
      </c>
      <c r="C446" s="103">
        <v>0</v>
      </c>
      <c r="D446" s="103">
        <v>-25727.51</v>
      </c>
      <c r="E446" s="102">
        <f t="shared" si="6"/>
        <v>-25727.51</v>
      </c>
    </row>
    <row r="447" spans="1:5" s="104" customFormat="1">
      <c r="A447" s="104" t="s">
        <v>193</v>
      </c>
      <c r="B447" s="101" t="s">
        <v>194</v>
      </c>
      <c r="C447" s="103">
        <v>0</v>
      </c>
      <c r="D447" s="103"/>
      <c r="E447" s="102">
        <f t="shared" si="6"/>
        <v>0</v>
      </c>
    </row>
    <row r="448" spans="1:5" s="104" customFormat="1">
      <c r="A448" s="104" t="s">
        <v>314</v>
      </c>
      <c r="B448" s="101" t="s">
        <v>315</v>
      </c>
      <c r="C448" s="103">
        <v>0</v>
      </c>
      <c r="D448" s="103">
        <v>-1526.36</v>
      </c>
      <c r="E448" s="102">
        <f t="shared" ref="E448:E451" si="10">+C448+D448</f>
        <v>-1526.36</v>
      </c>
    </row>
    <row r="449" spans="1:5" s="104" customFormat="1">
      <c r="A449" s="104" t="s">
        <v>314</v>
      </c>
      <c r="B449" s="101" t="s">
        <v>315</v>
      </c>
      <c r="C449" s="103">
        <v>0</v>
      </c>
      <c r="D449" s="103"/>
      <c r="E449" s="102">
        <f t="shared" si="10"/>
        <v>0</v>
      </c>
    </row>
    <row r="450" spans="1:5" s="104" customFormat="1">
      <c r="A450" s="104" t="s">
        <v>146</v>
      </c>
      <c r="B450" s="101" t="s">
        <v>147</v>
      </c>
      <c r="C450" s="103">
        <v>0</v>
      </c>
      <c r="D450" s="103">
        <v>41835.269999999997</v>
      </c>
      <c r="E450" s="102">
        <f t="shared" si="10"/>
        <v>41835.269999999997</v>
      </c>
    </row>
    <row r="451" spans="1:5" s="104" customFormat="1">
      <c r="A451" s="104" t="s">
        <v>146</v>
      </c>
      <c r="B451" s="101" t="s">
        <v>147</v>
      </c>
      <c r="C451" s="103">
        <v>0</v>
      </c>
      <c r="D451" s="103"/>
      <c r="E451" s="102">
        <f t="shared" si="10"/>
        <v>0</v>
      </c>
    </row>
    <row r="452" spans="1:5">
      <c r="A452" s="89" t="s">
        <v>148</v>
      </c>
      <c r="B452" s="89"/>
      <c r="C452" s="90">
        <v>0</v>
      </c>
      <c r="D452" s="90">
        <v>24520231.199999999</v>
      </c>
      <c r="E452" s="90">
        <v>24520231.199999999</v>
      </c>
    </row>
    <row r="453" spans="1:5">
      <c r="A453" s="89" t="s">
        <v>149</v>
      </c>
      <c r="B453" s="89"/>
      <c r="C453" s="90">
        <v>0</v>
      </c>
      <c r="D453" s="90">
        <v>24520231.199999999</v>
      </c>
      <c r="E453" s="90">
        <v>24520231.199999999</v>
      </c>
    </row>
  </sheetData>
  <printOptions gridLinesSet="0"/>
  <pageMargins left="0.75" right="0.75" top="1" bottom="0.75" header="0.5" footer="0.5"/>
  <pageSetup paperSize="9" fitToWidth="0"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4BF0E0-2780-4E2B-8602-04B77CB1CE3C}">
  <sheetPr>
    <tabColor theme="7" tint="0.59999389629810485"/>
  </sheetPr>
  <dimension ref="A1:H463"/>
  <sheetViews>
    <sheetView zoomScaleNormal="100" workbookViewId="0">
      <pane xSplit="3" ySplit="4" topLeftCell="D414" activePane="bottomRight" state="frozen"/>
      <selection activeCell="D431" sqref="D431"/>
      <selection pane="topRight" activeCell="D431" sqref="D431"/>
      <selection pane="bottomLeft" activeCell="D431" sqref="D431"/>
      <selection pane="bottomRight" activeCell="D431" sqref="D431"/>
    </sheetView>
  </sheetViews>
  <sheetFormatPr baseColWidth="10" defaultColWidth="41.6640625" defaultRowHeight="11.4"/>
  <cols>
    <col min="1" max="1" width="12.109375" style="11" customWidth="1"/>
    <col min="2" max="2" width="32.44140625" style="11" customWidth="1"/>
    <col min="3" max="3" width="20.109375" style="12" bestFit="1" customWidth="1"/>
    <col min="4" max="4" width="41.6640625" style="12"/>
    <col min="5" max="5" width="8.5546875" style="13" customWidth="1"/>
    <col min="6" max="6" width="8" style="13" customWidth="1"/>
    <col min="7" max="8" width="18.33203125" style="11" customWidth="1"/>
    <col min="9" max="16384" width="41.6640625" style="11"/>
  </cols>
  <sheetData>
    <row r="1" spans="1:8">
      <c r="B1" s="106" t="s">
        <v>37</v>
      </c>
    </row>
    <row r="2" spans="1:8">
      <c r="B2" s="107" t="s">
        <v>38</v>
      </c>
    </row>
    <row r="4" spans="1:8" s="13" customFormat="1" ht="11.4" customHeight="1">
      <c r="A4" s="14" t="s">
        <v>6</v>
      </c>
      <c r="B4" s="18" t="s">
        <v>7</v>
      </c>
      <c r="C4" s="18" t="s">
        <v>17</v>
      </c>
      <c r="D4" s="18" t="s">
        <v>0</v>
      </c>
      <c r="E4" s="14" t="s">
        <v>1</v>
      </c>
      <c r="F4" s="14" t="s">
        <v>36</v>
      </c>
      <c r="G4" s="111">
        <v>44651</v>
      </c>
      <c r="H4" s="111">
        <v>44561</v>
      </c>
    </row>
    <row r="5" spans="1:8" s="110" customFormat="1" ht="12" customHeight="1">
      <c r="A5" s="108" t="s">
        <v>2</v>
      </c>
      <c r="B5" s="108"/>
      <c r="C5" s="108" t="s">
        <v>97</v>
      </c>
      <c r="D5" s="112" t="s">
        <v>96</v>
      </c>
      <c r="E5" s="109" t="s">
        <v>1120</v>
      </c>
      <c r="F5" s="109" t="s">
        <v>34</v>
      </c>
      <c r="G5" s="7">
        <f>IF(F5="I",IFERROR(VLOOKUP(D5,'BG 032022'!A:E,5,FALSE),0),0)</f>
        <v>0</v>
      </c>
      <c r="H5" s="7">
        <f>IF(F5="I",IFERROR(VLOOKUP(D5,'BG 032022'!A:E,3,FALSE),0),0)</f>
        <v>0</v>
      </c>
    </row>
    <row r="6" spans="1:8" s="110" customFormat="1" ht="12" customHeight="1">
      <c r="A6" s="108" t="s">
        <v>2</v>
      </c>
      <c r="B6" s="108"/>
      <c r="C6" s="108" t="s">
        <v>99</v>
      </c>
      <c r="D6" s="112" t="s">
        <v>98</v>
      </c>
      <c r="E6" s="109" t="s">
        <v>1120</v>
      </c>
      <c r="F6" s="109" t="s">
        <v>34</v>
      </c>
      <c r="G6" s="7">
        <f>IF(F6="I",IFERROR(VLOOKUP(D6,'BG 032022'!A:E,5,FALSE),0),0)</f>
        <v>0</v>
      </c>
      <c r="H6" s="7">
        <f>IF(F6="I",IFERROR(VLOOKUP(D6,'BG 032022'!A:E,3,FALSE),0),0)</f>
        <v>0</v>
      </c>
    </row>
    <row r="7" spans="1:8" s="110" customFormat="1" ht="12" customHeight="1">
      <c r="A7" s="108" t="s">
        <v>2</v>
      </c>
      <c r="B7" s="108"/>
      <c r="C7" s="108" t="s">
        <v>100</v>
      </c>
      <c r="D7" s="112" t="s">
        <v>166</v>
      </c>
      <c r="E7" s="109" t="s">
        <v>1120</v>
      </c>
      <c r="F7" s="109" t="s">
        <v>34</v>
      </c>
      <c r="G7" s="7">
        <f>IF(F7="I",IFERROR(VLOOKUP(D7,'BG 032022'!A:E,5,FALSE),0),0)</f>
        <v>0</v>
      </c>
      <c r="H7" s="7">
        <f>IF(F7="I",IFERROR(VLOOKUP(D7,'BG 032022'!A:E,3,FALSE),0),0)</f>
        <v>0</v>
      </c>
    </row>
    <row r="8" spans="1:8" s="110" customFormat="1" ht="12" customHeight="1">
      <c r="A8" s="108" t="s">
        <v>2</v>
      </c>
      <c r="B8" s="108"/>
      <c r="C8" s="108" t="s">
        <v>101</v>
      </c>
      <c r="D8" s="112" t="s">
        <v>167</v>
      </c>
      <c r="E8" s="109" t="s">
        <v>1120</v>
      </c>
      <c r="F8" s="109" t="s">
        <v>34</v>
      </c>
      <c r="G8" s="7">
        <f>IF(F8="I",IFERROR(VLOOKUP(D8,'BG 032022'!A:E,5,FALSE),0),0)</f>
        <v>0</v>
      </c>
      <c r="H8" s="7">
        <f>IF(F8="I",IFERROR(VLOOKUP(D8,'BG 032022'!A:E,3,FALSE),0),0)</f>
        <v>0</v>
      </c>
    </row>
    <row r="9" spans="1:8" s="110" customFormat="1" ht="12" customHeight="1">
      <c r="A9" s="108" t="s">
        <v>2</v>
      </c>
      <c r="B9" s="108" t="s">
        <v>1121</v>
      </c>
      <c r="C9" s="108" t="s">
        <v>169</v>
      </c>
      <c r="D9" s="112" t="s">
        <v>168</v>
      </c>
      <c r="E9" s="109" t="s">
        <v>1120</v>
      </c>
      <c r="F9" s="109" t="s">
        <v>35</v>
      </c>
      <c r="G9" s="7">
        <f>IF(F9="I",IFERROR(VLOOKUP(D9,'BG 032022'!A:E,5,FALSE),0),0)</f>
        <v>4591383.6099999994</v>
      </c>
      <c r="H9" s="7">
        <f>IF(F9="I",IFERROR(VLOOKUP(D9,'BG 032022'!A:E,3,FALSE),0),0)</f>
        <v>1974735.54</v>
      </c>
    </row>
    <row r="10" spans="1:8" s="110" customFormat="1" ht="12" customHeight="1">
      <c r="A10" s="108" t="s">
        <v>2</v>
      </c>
      <c r="B10" s="108" t="s">
        <v>323</v>
      </c>
      <c r="C10" s="108" t="s">
        <v>103</v>
      </c>
      <c r="D10" s="112" t="s">
        <v>102</v>
      </c>
      <c r="E10" s="109" t="s">
        <v>1120</v>
      </c>
      <c r="F10" s="109" t="s">
        <v>34</v>
      </c>
      <c r="G10" s="7">
        <f>IF(F10="I",IFERROR(VLOOKUP(D10,'BG 032022'!A:E,5,FALSE),0),0)</f>
        <v>0</v>
      </c>
      <c r="H10" s="7">
        <f>IF(F10="I",IFERROR(VLOOKUP(D10,'BG 032022'!A:E,3,FALSE),0),0)</f>
        <v>0</v>
      </c>
    </row>
    <row r="11" spans="1:8" s="110" customFormat="1" ht="12" customHeight="1">
      <c r="A11" s="108" t="s">
        <v>2</v>
      </c>
      <c r="B11" s="108" t="s">
        <v>323</v>
      </c>
      <c r="C11" s="108" t="s">
        <v>104</v>
      </c>
      <c r="D11" s="112" t="s">
        <v>170</v>
      </c>
      <c r="E11" s="109" t="s">
        <v>1120</v>
      </c>
      <c r="F11" s="109" t="s">
        <v>34</v>
      </c>
      <c r="G11" s="7">
        <f>IF(F11="I",IFERROR(VLOOKUP(D11,'BG 032022'!A:E,5,FALSE),0),0)</f>
        <v>0</v>
      </c>
      <c r="H11" s="7">
        <f>IF(F11="I",IFERROR(VLOOKUP(D11,'BG 032022'!A:E,3,FALSE),0),0)</f>
        <v>0</v>
      </c>
    </row>
    <row r="12" spans="1:8" s="110" customFormat="1" ht="12" customHeight="1">
      <c r="A12" s="108" t="s">
        <v>2</v>
      </c>
      <c r="B12" s="108" t="s">
        <v>323</v>
      </c>
      <c r="C12" s="108" t="s">
        <v>393</v>
      </c>
      <c r="D12" s="112" t="s">
        <v>390</v>
      </c>
      <c r="E12" s="109" t="s">
        <v>1120</v>
      </c>
      <c r="F12" s="109" t="s">
        <v>34</v>
      </c>
      <c r="G12" s="7">
        <f>IF(F12="I",IFERROR(VLOOKUP(D12,'BG 032022'!A:E,5,FALSE),0),0)</f>
        <v>0</v>
      </c>
      <c r="H12" s="7">
        <f>IF(F12="I",IFERROR(VLOOKUP(D12,'BG 032022'!A:E,3,FALSE),0),0)</f>
        <v>0</v>
      </c>
    </row>
    <row r="13" spans="1:8" s="110" customFormat="1" ht="12" customHeight="1">
      <c r="A13" s="108" t="s">
        <v>2</v>
      </c>
      <c r="B13" s="108" t="s">
        <v>323</v>
      </c>
      <c r="C13" s="108" t="s">
        <v>414</v>
      </c>
      <c r="D13" s="112" t="s">
        <v>413</v>
      </c>
      <c r="E13" s="109" t="s">
        <v>1120</v>
      </c>
      <c r="F13" s="109" t="s">
        <v>35</v>
      </c>
      <c r="G13" s="7">
        <f>IF(F13="I",IFERROR(VLOOKUP(D13,'BG 032022'!A:E,5,FALSE),0),0)</f>
        <v>1014921.36</v>
      </c>
      <c r="H13" s="7">
        <f>IF(F13="I",IFERROR(VLOOKUP(D13,'BG 032022'!A:E,3,FALSE),0),0)</f>
        <v>1029024.67</v>
      </c>
    </row>
    <row r="14" spans="1:8" s="110" customFormat="1" ht="12" customHeight="1">
      <c r="A14" s="108" t="s">
        <v>2</v>
      </c>
      <c r="B14" s="108" t="s">
        <v>323</v>
      </c>
      <c r="C14" s="108" t="s">
        <v>416</v>
      </c>
      <c r="D14" s="112" t="s">
        <v>415</v>
      </c>
      <c r="E14" s="109" t="s">
        <v>1120</v>
      </c>
      <c r="F14" s="109" t="s">
        <v>35</v>
      </c>
      <c r="G14" s="7">
        <f>IF(F14="I",IFERROR(VLOOKUP(D14,'BG 032022'!A:E,5,FALSE),0),0)</f>
        <v>276384.28000000003</v>
      </c>
      <c r="H14" s="7">
        <f>IF(F14="I",IFERROR(VLOOKUP(D14,'BG 032022'!A:E,3,FALSE),0),0)</f>
        <v>273433.5</v>
      </c>
    </row>
    <row r="15" spans="1:8" s="110" customFormat="1" ht="12" customHeight="1">
      <c r="A15" s="108" t="s">
        <v>2</v>
      </c>
      <c r="B15" s="108" t="s">
        <v>323</v>
      </c>
      <c r="C15" s="108" t="s">
        <v>968</v>
      </c>
      <c r="D15" s="112" t="s">
        <v>967</v>
      </c>
      <c r="E15" s="109" t="s">
        <v>1120</v>
      </c>
      <c r="F15" s="109" t="s">
        <v>35</v>
      </c>
      <c r="G15" s="7">
        <f>IF(F15="I",IFERROR(VLOOKUP(D15,'BG 032022'!A:E,5,FALSE),0),0)</f>
        <v>223496.48</v>
      </c>
      <c r="H15" s="7">
        <f>IF(F15="I",IFERROR(VLOOKUP(D15,'BG 032022'!A:E,3,FALSE),0),0)</f>
        <v>221190.34</v>
      </c>
    </row>
    <row r="16" spans="1:8" s="110" customFormat="1" ht="12" customHeight="1">
      <c r="A16" s="108" t="s">
        <v>2</v>
      </c>
      <c r="B16" s="108" t="s">
        <v>323</v>
      </c>
      <c r="C16" s="108" t="s">
        <v>172</v>
      </c>
      <c r="D16" s="112" t="s">
        <v>171</v>
      </c>
      <c r="E16" s="109" t="s">
        <v>1120</v>
      </c>
      <c r="F16" s="109" t="s">
        <v>34</v>
      </c>
      <c r="G16" s="7">
        <f>IF(F16="I",IFERROR(VLOOKUP(D16,'BG 032022'!A:E,5,FALSE),0),0)</f>
        <v>0</v>
      </c>
      <c r="H16" s="7">
        <f>IF(F16="I",IFERROR(VLOOKUP(D16,'BG 032022'!A:E,3,FALSE),0),0)</f>
        <v>0</v>
      </c>
    </row>
    <row r="17" spans="1:8" s="110" customFormat="1" ht="12" customHeight="1">
      <c r="A17" s="108" t="s">
        <v>2</v>
      </c>
      <c r="B17" s="108" t="s">
        <v>323</v>
      </c>
      <c r="C17" s="108" t="s">
        <v>174</v>
      </c>
      <c r="D17" s="112" t="s">
        <v>173</v>
      </c>
      <c r="E17" s="109" t="s">
        <v>1120</v>
      </c>
      <c r="F17" s="109" t="s">
        <v>35</v>
      </c>
      <c r="G17" s="7">
        <f>IF(F17="I",IFERROR(VLOOKUP(D17,'BG 032022'!A:E,5,FALSE),0),0)</f>
        <v>27928.41</v>
      </c>
      <c r="H17" s="7">
        <f>IF(F17="I",IFERROR(VLOOKUP(D17,'BG 032022'!A:E,3,FALSE),0),0)</f>
        <v>28039.11</v>
      </c>
    </row>
    <row r="18" spans="1:8" s="110" customFormat="1" ht="12" customHeight="1">
      <c r="A18" s="108" t="s">
        <v>2</v>
      </c>
      <c r="B18" s="108" t="s">
        <v>323</v>
      </c>
      <c r="C18" s="108" t="s">
        <v>176</v>
      </c>
      <c r="D18" s="112" t="s">
        <v>175</v>
      </c>
      <c r="E18" s="109" t="s">
        <v>1120</v>
      </c>
      <c r="F18" s="109" t="s">
        <v>35</v>
      </c>
      <c r="G18" s="7">
        <f>IF(F18="I",IFERROR(VLOOKUP(D18,'BG 032022'!A:E,5,FALSE),0),0)</f>
        <v>24835.18</v>
      </c>
      <c r="H18" s="7">
        <f>IF(F18="I",IFERROR(VLOOKUP(D18,'BG 032022'!A:E,3,FALSE),0),0)</f>
        <v>24935.34</v>
      </c>
    </row>
    <row r="19" spans="1:8" s="110" customFormat="1" ht="12" customHeight="1">
      <c r="A19" s="108" t="s">
        <v>2</v>
      </c>
      <c r="B19" s="108" t="s">
        <v>323</v>
      </c>
      <c r="C19" s="108" t="s">
        <v>233</v>
      </c>
      <c r="D19" s="112" t="s">
        <v>232</v>
      </c>
      <c r="E19" s="109" t="s">
        <v>1120</v>
      </c>
      <c r="F19" s="109" t="s">
        <v>35</v>
      </c>
      <c r="G19" s="7">
        <f>IF(F19="I",IFERROR(VLOOKUP(D19,'BG 032022'!A:E,5,FALSE),0),0)</f>
        <v>53811.58</v>
      </c>
      <c r="H19" s="7">
        <f>IF(F19="I",IFERROR(VLOOKUP(D19,'BG 032022'!A:E,3,FALSE),0),0)</f>
        <v>54028.97</v>
      </c>
    </row>
    <row r="20" spans="1:8" s="110" customFormat="1" ht="12" customHeight="1">
      <c r="A20" s="108" t="s">
        <v>2</v>
      </c>
      <c r="B20" s="108" t="s">
        <v>323</v>
      </c>
      <c r="C20" s="108" t="s">
        <v>235</v>
      </c>
      <c r="D20" s="112" t="s">
        <v>234</v>
      </c>
      <c r="E20" s="109" t="s">
        <v>1120</v>
      </c>
      <c r="F20" s="109" t="s">
        <v>35</v>
      </c>
      <c r="G20" s="7">
        <f>IF(F20="I",IFERROR(VLOOKUP(D20,'BG 032022'!A:E,5,FALSE),0),0)</f>
        <v>42188.52</v>
      </c>
      <c r="H20" s="7">
        <f>IF(F20="I",IFERROR(VLOOKUP(D20,'BG 032022'!A:E,3,FALSE),0),0)</f>
        <v>42839.14</v>
      </c>
    </row>
    <row r="21" spans="1:8" s="110" customFormat="1" ht="12" customHeight="1">
      <c r="A21" s="108" t="s">
        <v>2</v>
      </c>
      <c r="B21" s="108" t="s">
        <v>323</v>
      </c>
      <c r="C21" s="108" t="s">
        <v>237</v>
      </c>
      <c r="D21" s="112" t="s">
        <v>236</v>
      </c>
      <c r="E21" s="109" t="s">
        <v>1120</v>
      </c>
      <c r="F21" s="109" t="s">
        <v>35</v>
      </c>
      <c r="G21" s="7">
        <f>IF(F21="I",IFERROR(VLOOKUP(D21,'BG 032022'!A:E,5,FALSE),0),0)</f>
        <v>102668.81000000001</v>
      </c>
      <c r="H21" s="7">
        <f>IF(F21="I",IFERROR(VLOOKUP(D21,'BG 032022'!A:E,3,FALSE),0),0)</f>
        <v>104256.95000000001</v>
      </c>
    </row>
    <row r="22" spans="1:8" s="110" customFormat="1" ht="12" customHeight="1">
      <c r="A22" s="108" t="s">
        <v>2</v>
      </c>
      <c r="B22" s="108" t="s">
        <v>323</v>
      </c>
      <c r="C22" s="108" t="s">
        <v>239</v>
      </c>
      <c r="D22" s="112" t="s">
        <v>238</v>
      </c>
      <c r="E22" s="109" t="s">
        <v>1120</v>
      </c>
      <c r="F22" s="109" t="s">
        <v>35</v>
      </c>
      <c r="G22" s="7">
        <f>IF(F22="I",IFERROR(VLOOKUP(D22,'BG 032022'!A:E,5,FALSE),0),0)</f>
        <v>72473.78</v>
      </c>
      <c r="H22" s="7">
        <f>IF(F22="I",IFERROR(VLOOKUP(D22,'BG 032022'!A:E,3,FALSE),0),0)</f>
        <v>73594.880000000005</v>
      </c>
    </row>
    <row r="23" spans="1:8" s="110" customFormat="1" ht="12" customHeight="1">
      <c r="A23" s="108" t="s">
        <v>2</v>
      </c>
      <c r="B23" s="108" t="s">
        <v>323</v>
      </c>
      <c r="C23" s="108" t="s">
        <v>241</v>
      </c>
      <c r="D23" s="112" t="s">
        <v>240</v>
      </c>
      <c r="E23" s="109" t="s">
        <v>1120</v>
      </c>
      <c r="F23" s="109" t="s">
        <v>35</v>
      </c>
      <c r="G23" s="7">
        <f>IF(F23="I",IFERROR(VLOOKUP(D23,'BG 032022'!A:E,5,FALSE),0),0)</f>
        <v>144017.44999999998</v>
      </c>
      <c r="H23" s="7">
        <f>IF(F23="I",IFERROR(VLOOKUP(D23,'BG 032022'!A:E,3,FALSE),0),0)</f>
        <v>146364.21</v>
      </c>
    </row>
    <row r="24" spans="1:8" s="110" customFormat="1" ht="12" customHeight="1">
      <c r="A24" s="108" t="s">
        <v>2</v>
      </c>
      <c r="B24" s="108" t="s">
        <v>323</v>
      </c>
      <c r="C24" s="108" t="s">
        <v>418</v>
      </c>
      <c r="D24" s="112" t="s">
        <v>417</v>
      </c>
      <c r="E24" s="109" t="s">
        <v>1120</v>
      </c>
      <c r="F24" s="109" t="s">
        <v>35</v>
      </c>
      <c r="G24" s="7">
        <f>IF(F24="I",IFERROR(VLOOKUP(D24,'BG 032022'!A:E,5,FALSE),0),0)</f>
        <v>206611.48</v>
      </c>
      <c r="H24" s="7">
        <f>IF(F24="I",IFERROR(VLOOKUP(D24,'BG 032022'!A:E,3,FALSE),0),0)</f>
        <v>210010.75</v>
      </c>
    </row>
    <row r="25" spans="1:8" s="110" customFormat="1" ht="12" customHeight="1">
      <c r="A25" s="108" t="s">
        <v>2</v>
      </c>
      <c r="B25" s="108" t="s">
        <v>323</v>
      </c>
      <c r="C25" s="108" t="s">
        <v>420</v>
      </c>
      <c r="D25" s="112" t="s">
        <v>419</v>
      </c>
      <c r="E25" s="109" t="s">
        <v>1120</v>
      </c>
      <c r="F25" s="109" t="s">
        <v>35</v>
      </c>
      <c r="G25" s="7">
        <f>IF(F25="I",IFERROR(VLOOKUP(D25,'BG 032022'!A:E,5,FALSE),0),0)</f>
        <v>141097.15</v>
      </c>
      <c r="H25" s="7">
        <f>IF(F25="I",IFERROR(VLOOKUP(D25,'BG 032022'!A:E,3,FALSE),0),0)</f>
        <v>143036.53</v>
      </c>
    </row>
    <row r="26" spans="1:8" s="110" customFormat="1" ht="12" customHeight="1">
      <c r="A26" s="108" t="s">
        <v>2</v>
      </c>
      <c r="B26" s="108" t="s">
        <v>323</v>
      </c>
      <c r="C26" s="108" t="s">
        <v>243</v>
      </c>
      <c r="D26" s="112" t="s">
        <v>242</v>
      </c>
      <c r="E26" s="109" t="s">
        <v>1120</v>
      </c>
      <c r="F26" s="109" t="s">
        <v>34</v>
      </c>
      <c r="G26" s="7">
        <f>IF(F26="I",IFERROR(VLOOKUP(D26,'BG 032022'!A:E,5,FALSE),0),0)</f>
        <v>0</v>
      </c>
      <c r="H26" s="7">
        <f>IF(F26="I",IFERROR(VLOOKUP(D26,'BG 032022'!A:E,3,FALSE),0),0)</f>
        <v>0</v>
      </c>
    </row>
    <row r="27" spans="1:8" s="110" customFormat="1" ht="12" customHeight="1">
      <c r="A27" s="108" t="s">
        <v>2</v>
      </c>
      <c r="B27" s="108" t="s">
        <v>323</v>
      </c>
      <c r="C27" s="108" t="s">
        <v>245</v>
      </c>
      <c r="D27" s="112" t="s">
        <v>244</v>
      </c>
      <c r="E27" s="109" t="s">
        <v>1120</v>
      </c>
      <c r="F27" s="109" t="s">
        <v>35</v>
      </c>
      <c r="G27" s="7">
        <f>IF(F27="I",IFERROR(VLOOKUP(D27,'BG 032022'!A:E,5,FALSE),0),0)</f>
        <v>100664.26</v>
      </c>
      <c r="H27" s="7">
        <f>IF(F27="I",IFERROR(VLOOKUP(D27,'BG 032022'!A:E,3,FALSE),0),0)</f>
        <v>102190.62</v>
      </c>
    </row>
    <row r="28" spans="1:8" s="110" customFormat="1" ht="12" customHeight="1">
      <c r="A28" s="108" t="s">
        <v>2</v>
      </c>
      <c r="B28" s="108" t="s">
        <v>323</v>
      </c>
      <c r="C28" s="108" t="s">
        <v>106</v>
      </c>
      <c r="D28" s="112" t="s">
        <v>105</v>
      </c>
      <c r="E28" s="109" t="s">
        <v>1120</v>
      </c>
      <c r="F28" s="109" t="s">
        <v>34</v>
      </c>
      <c r="G28" s="7">
        <f>IF(F28="I",IFERROR(VLOOKUP(D28,'BG 032022'!A:E,5,FALSE),0),0)</f>
        <v>0</v>
      </c>
      <c r="H28" s="7">
        <f>IF(F28="I",IFERROR(VLOOKUP(D28,'BG 032022'!A:E,3,FALSE),0),0)</f>
        <v>0</v>
      </c>
    </row>
    <row r="29" spans="1:8" s="110" customFormat="1" ht="12" customHeight="1">
      <c r="A29" s="108" t="s">
        <v>2</v>
      </c>
      <c r="B29" s="108" t="s">
        <v>323</v>
      </c>
      <c r="C29" s="108" t="s">
        <v>109</v>
      </c>
      <c r="D29" s="112" t="s">
        <v>424</v>
      </c>
      <c r="E29" s="109" t="s">
        <v>1120</v>
      </c>
      <c r="F29" s="109" t="s">
        <v>35</v>
      </c>
      <c r="G29" s="7">
        <f>IF(F29="I",IFERROR(VLOOKUP(D29,'BG 032022'!A:E,5,FALSE),0),0)</f>
        <v>0</v>
      </c>
      <c r="H29" s="7">
        <f>IF(F29="I",IFERROR(VLOOKUP(D29,'BG 032022'!A:E,3,FALSE),0),0)</f>
        <v>50341.799999999996</v>
      </c>
    </row>
    <row r="30" spans="1:8" s="110" customFormat="1" ht="12" customHeight="1">
      <c r="A30" s="108" t="s">
        <v>2</v>
      </c>
      <c r="B30" s="108" t="s">
        <v>323</v>
      </c>
      <c r="C30" s="108" t="s">
        <v>110</v>
      </c>
      <c r="D30" s="112" t="s">
        <v>425</v>
      </c>
      <c r="E30" s="109" t="s">
        <v>1120</v>
      </c>
      <c r="F30" s="109" t="s">
        <v>35</v>
      </c>
      <c r="G30" s="7">
        <f>IF(F30="I",IFERROR(VLOOKUP(D30,'BG 032022'!A:E,5,FALSE),0),0)</f>
        <v>50367.700000000004</v>
      </c>
      <c r="H30" s="7">
        <f>IF(F30="I",IFERROR(VLOOKUP(D30,'BG 032022'!A:E,3,FALSE),0),0)</f>
        <v>50389.87</v>
      </c>
    </row>
    <row r="31" spans="1:8" s="110" customFormat="1" ht="12" customHeight="1">
      <c r="A31" s="108" t="s">
        <v>2</v>
      </c>
      <c r="B31" s="108" t="s">
        <v>323</v>
      </c>
      <c r="C31" s="108" t="s">
        <v>251</v>
      </c>
      <c r="D31" s="112" t="s">
        <v>432</v>
      </c>
      <c r="E31" s="109" t="s">
        <v>1120</v>
      </c>
      <c r="F31" s="109" t="s">
        <v>35</v>
      </c>
      <c r="G31" s="7">
        <f>IF(F31="I",IFERROR(VLOOKUP(D31,'BG 032022'!A:E,5,FALSE),0),0)</f>
        <v>0</v>
      </c>
      <c r="H31" s="7">
        <f>IF(F31="I",IFERROR(VLOOKUP(D31,'BG 032022'!A:E,3,FALSE),0),0)</f>
        <v>50341.799999999996</v>
      </c>
    </row>
    <row r="32" spans="1:8" s="110" customFormat="1" ht="12" customHeight="1">
      <c r="A32" s="108" t="s">
        <v>2</v>
      </c>
      <c r="B32" s="108" t="s">
        <v>323</v>
      </c>
      <c r="C32" s="108" t="s">
        <v>252</v>
      </c>
      <c r="D32" s="112" t="s">
        <v>433</v>
      </c>
      <c r="E32" s="109" t="s">
        <v>1120</v>
      </c>
      <c r="F32" s="109" t="s">
        <v>35</v>
      </c>
      <c r="G32" s="7">
        <f>IF(F32="I",IFERROR(VLOOKUP(D32,'BG 032022'!A:E,5,FALSE),0),0)</f>
        <v>0</v>
      </c>
      <c r="H32" s="7">
        <f>IF(F32="I",IFERROR(VLOOKUP(D32,'BG 032022'!A:E,3,FALSE),0),0)</f>
        <v>50341.799999999996</v>
      </c>
    </row>
    <row r="33" spans="1:8" s="110" customFormat="1" ht="12" customHeight="1">
      <c r="A33" s="108" t="s">
        <v>2</v>
      </c>
      <c r="B33" s="108" t="s">
        <v>323</v>
      </c>
      <c r="C33" s="108" t="s">
        <v>253</v>
      </c>
      <c r="D33" s="112" t="s">
        <v>434</v>
      </c>
      <c r="E33" s="109" t="s">
        <v>1120</v>
      </c>
      <c r="F33" s="109" t="s">
        <v>35</v>
      </c>
      <c r="G33" s="7">
        <f>IF(F33="I",IFERROR(VLOOKUP(D33,'BG 032022'!A:E,5,FALSE),0),0)</f>
        <v>0</v>
      </c>
      <c r="H33" s="7">
        <f>IF(F33="I",IFERROR(VLOOKUP(D33,'BG 032022'!A:E,3,FALSE),0),0)</f>
        <v>50341.8</v>
      </c>
    </row>
    <row r="34" spans="1:8" s="110" customFormat="1" ht="12" customHeight="1">
      <c r="A34" s="108" t="s">
        <v>2</v>
      </c>
      <c r="B34" s="108" t="s">
        <v>323</v>
      </c>
      <c r="C34" s="108" t="s">
        <v>254</v>
      </c>
      <c r="D34" s="112" t="s">
        <v>435</v>
      </c>
      <c r="E34" s="109" t="s">
        <v>1120</v>
      </c>
      <c r="F34" s="109" t="s">
        <v>35</v>
      </c>
      <c r="G34" s="7">
        <f>IF(F34="I",IFERROR(VLOOKUP(D34,'BG 032022'!A:E,5,FALSE),0),0)</f>
        <v>0</v>
      </c>
      <c r="H34" s="7">
        <f>IF(F34="I",IFERROR(VLOOKUP(D34,'BG 032022'!A:E,3,FALSE),0),0)</f>
        <v>50341.8</v>
      </c>
    </row>
    <row r="35" spans="1:8" s="110" customFormat="1" ht="12" customHeight="1">
      <c r="A35" s="108" t="s">
        <v>2</v>
      </c>
      <c r="B35" s="108" t="s">
        <v>323</v>
      </c>
      <c r="C35" s="108" t="s">
        <v>255</v>
      </c>
      <c r="D35" s="112" t="s">
        <v>436</v>
      </c>
      <c r="E35" s="109" t="s">
        <v>1120</v>
      </c>
      <c r="F35" s="109" t="s">
        <v>35</v>
      </c>
      <c r="G35" s="7">
        <f>IF(F35="I",IFERROR(VLOOKUP(D35,'BG 032022'!A:E,5,FALSE),0),0)</f>
        <v>0</v>
      </c>
      <c r="H35" s="7">
        <f>IF(F35="I",IFERROR(VLOOKUP(D35,'BG 032022'!A:E,3,FALSE),0),0)</f>
        <v>50341.8</v>
      </c>
    </row>
    <row r="36" spans="1:8" s="110" customFormat="1" ht="12" customHeight="1">
      <c r="A36" s="108" t="s">
        <v>2</v>
      </c>
      <c r="B36" s="108" t="s">
        <v>323</v>
      </c>
      <c r="C36" s="108" t="s">
        <v>256</v>
      </c>
      <c r="D36" s="112" t="s">
        <v>437</v>
      </c>
      <c r="E36" s="109" t="s">
        <v>1120</v>
      </c>
      <c r="F36" s="109" t="s">
        <v>35</v>
      </c>
      <c r="G36" s="7">
        <f>IF(F36="I",IFERROR(VLOOKUP(D36,'BG 032022'!A:E,5,FALSE),0),0)</f>
        <v>0</v>
      </c>
      <c r="H36" s="7">
        <f>IF(F36="I",IFERROR(VLOOKUP(D36,'BG 032022'!A:E,3,FALSE),0),0)</f>
        <v>50341.8</v>
      </c>
    </row>
    <row r="37" spans="1:8" s="110" customFormat="1" ht="12" customHeight="1">
      <c r="A37" s="108" t="s">
        <v>2</v>
      </c>
      <c r="B37" s="108" t="s">
        <v>323</v>
      </c>
      <c r="C37" s="108" t="s">
        <v>257</v>
      </c>
      <c r="D37" s="112" t="s">
        <v>438</v>
      </c>
      <c r="E37" s="109" t="s">
        <v>1120</v>
      </c>
      <c r="F37" s="109" t="s">
        <v>35</v>
      </c>
      <c r="G37" s="7">
        <f>IF(F37="I",IFERROR(VLOOKUP(D37,'BG 032022'!A:E,5,FALSE),0),0)</f>
        <v>50367.7</v>
      </c>
      <c r="H37" s="7">
        <f>IF(F37="I",IFERROR(VLOOKUP(D37,'BG 032022'!A:E,3,FALSE),0),0)</f>
        <v>50389.869999999995</v>
      </c>
    </row>
    <row r="38" spans="1:8" s="110" customFormat="1" ht="12" customHeight="1">
      <c r="A38" s="108" t="s">
        <v>2</v>
      </c>
      <c r="B38" s="108" t="s">
        <v>323</v>
      </c>
      <c r="C38" s="108" t="s">
        <v>258</v>
      </c>
      <c r="D38" s="112" t="s">
        <v>439</v>
      </c>
      <c r="E38" s="109" t="s">
        <v>1120</v>
      </c>
      <c r="F38" s="109" t="s">
        <v>35</v>
      </c>
      <c r="G38" s="7">
        <f>IF(F38="I",IFERROR(VLOOKUP(D38,'BG 032022'!A:E,5,FALSE),0),0)</f>
        <v>50367.7</v>
      </c>
      <c r="H38" s="7">
        <f>IF(F38="I",IFERROR(VLOOKUP(D38,'BG 032022'!A:E,3,FALSE),0),0)</f>
        <v>50389.869999999995</v>
      </c>
    </row>
    <row r="39" spans="1:8" s="110" customFormat="1" ht="12" customHeight="1">
      <c r="A39" s="108" t="s">
        <v>2</v>
      </c>
      <c r="B39" s="108" t="s">
        <v>323</v>
      </c>
      <c r="C39" s="108" t="s">
        <v>259</v>
      </c>
      <c r="D39" s="112" t="s">
        <v>440</v>
      </c>
      <c r="E39" s="109" t="s">
        <v>1120</v>
      </c>
      <c r="F39" s="109" t="s">
        <v>35</v>
      </c>
      <c r="G39" s="7">
        <f>IF(F39="I",IFERROR(VLOOKUP(D39,'BG 032022'!A:E,5,FALSE),0),0)</f>
        <v>50442.67</v>
      </c>
      <c r="H39" s="7">
        <f>IF(F39="I",IFERROR(VLOOKUP(D39,'BG 032022'!A:E,3,FALSE),0),0)</f>
        <v>50442.71</v>
      </c>
    </row>
    <row r="40" spans="1:8" s="110" customFormat="1" ht="12" customHeight="1">
      <c r="A40" s="108" t="s">
        <v>2</v>
      </c>
      <c r="B40" s="108" t="s">
        <v>323</v>
      </c>
      <c r="C40" s="108" t="s">
        <v>260</v>
      </c>
      <c r="D40" s="112" t="s">
        <v>441</v>
      </c>
      <c r="E40" s="109" t="s">
        <v>1120</v>
      </c>
      <c r="F40" s="109" t="s">
        <v>35</v>
      </c>
      <c r="G40" s="7">
        <f>IF(F40="I",IFERROR(VLOOKUP(D40,'BG 032022'!A:E,5,FALSE),0),0)</f>
        <v>50442.67</v>
      </c>
      <c r="H40" s="7">
        <f>IF(F40="I",IFERROR(VLOOKUP(D40,'BG 032022'!A:E,3,FALSE),0),0)</f>
        <v>50442.71</v>
      </c>
    </row>
    <row r="41" spans="1:8" s="110" customFormat="1" ht="12" customHeight="1">
      <c r="A41" s="108" t="s">
        <v>2</v>
      </c>
      <c r="B41" s="108" t="s">
        <v>323</v>
      </c>
      <c r="C41" s="108" t="s">
        <v>261</v>
      </c>
      <c r="D41" s="112" t="s">
        <v>442</v>
      </c>
      <c r="E41" s="109" t="s">
        <v>1120</v>
      </c>
      <c r="F41" s="109" t="s">
        <v>35</v>
      </c>
      <c r="G41" s="7">
        <f>IF(F41="I",IFERROR(VLOOKUP(D41,'BG 032022'!A:E,5,FALSE),0),0)</f>
        <v>50442.67</v>
      </c>
      <c r="H41" s="7">
        <f>IF(F41="I",IFERROR(VLOOKUP(D41,'BG 032022'!A:E,3,FALSE),0),0)</f>
        <v>50442.71</v>
      </c>
    </row>
    <row r="42" spans="1:8" s="110" customFormat="1" ht="12" customHeight="1">
      <c r="A42" s="108" t="s">
        <v>2</v>
      </c>
      <c r="B42" s="108" t="s">
        <v>323</v>
      </c>
      <c r="C42" s="108" t="s">
        <v>262</v>
      </c>
      <c r="D42" s="112" t="s">
        <v>443</v>
      </c>
      <c r="E42" s="109" t="s">
        <v>1120</v>
      </c>
      <c r="F42" s="109" t="s">
        <v>35</v>
      </c>
      <c r="G42" s="7">
        <f>IF(F42="I",IFERROR(VLOOKUP(D42,'BG 032022'!A:E,5,FALSE),0),0)</f>
        <v>50442.67</v>
      </c>
      <c r="H42" s="7">
        <f>IF(F42="I",IFERROR(VLOOKUP(D42,'BG 032022'!A:E,3,FALSE),0),0)</f>
        <v>50442.71</v>
      </c>
    </row>
    <row r="43" spans="1:8" s="110" customFormat="1" ht="12" customHeight="1">
      <c r="A43" s="108" t="s">
        <v>2</v>
      </c>
      <c r="B43" s="108" t="s">
        <v>323</v>
      </c>
      <c r="C43" s="108" t="s">
        <v>263</v>
      </c>
      <c r="D43" s="112" t="s">
        <v>444</v>
      </c>
      <c r="E43" s="109" t="s">
        <v>1120</v>
      </c>
      <c r="F43" s="109" t="s">
        <v>35</v>
      </c>
      <c r="G43" s="7">
        <f>IF(F43="I",IFERROR(VLOOKUP(D43,'BG 032022'!A:E,5,FALSE),0),0)</f>
        <v>100885.34999999999</v>
      </c>
      <c r="H43" s="7">
        <f>IF(F43="I",IFERROR(VLOOKUP(D43,'BG 032022'!A:E,3,FALSE),0),0)</f>
        <v>100885.42</v>
      </c>
    </row>
    <row r="44" spans="1:8" s="110" customFormat="1" ht="12" customHeight="1">
      <c r="A44" s="108" t="s">
        <v>2</v>
      </c>
      <c r="B44" s="108" t="s">
        <v>323</v>
      </c>
      <c r="C44" s="108" t="s">
        <v>264</v>
      </c>
      <c r="D44" s="112" t="s">
        <v>445</v>
      </c>
      <c r="E44" s="109" t="s">
        <v>1120</v>
      </c>
      <c r="F44" s="109" t="s">
        <v>35</v>
      </c>
      <c r="G44" s="7">
        <f>IF(F44="I",IFERROR(VLOOKUP(D44,'BG 032022'!A:E,5,FALSE),0),0)</f>
        <v>100885.34999999999</v>
      </c>
      <c r="H44" s="7">
        <f>IF(F44="I",IFERROR(VLOOKUP(D44,'BG 032022'!A:E,3,FALSE),0),0)</f>
        <v>100885.42</v>
      </c>
    </row>
    <row r="45" spans="1:8" s="110" customFormat="1" ht="12" customHeight="1">
      <c r="A45" s="108" t="s">
        <v>2</v>
      </c>
      <c r="B45" s="108" t="s">
        <v>323</v>
      </c>
      <c r="C45" s="108" t="s">
        <v>265</v>
      </c>
      <c r="D45" s="112" t="s">
        <v>446</v>
      </c>
      <c r="E45" s="109" t="s">
        <v>1120</v>
      </c>
      <c r="F45" s="109" t="s">
        <v>35</v>
      </c>
      <c r="G45" s="7">
        <f>IF(F45="I",IFERROR(VLOOKUP(D45,'BG 032022'!A:E,5,FALSE),0),0)</f>
        <v>50421.5</v>
      </c>
      <c r="H45" s="7">
        <f>IF(F45="I",IFERROR(VLOOKUP(D45,'BG 032022'!A:E,3,FALSE),0),0)</f>
        <v>50426.81</v>
      </c>
    </row>
    <row r="46" spans="1:8" s="110" customFormat="1" ht="12" customHeight="1">
      <c r="A46" s="108" t="s">
        <v>2</v>
      </c>
      <c r="B46" s="108" t="s">
        <v>323</v>
      </c>
      <c r="C46" s="108" t="s">
        <v>266</v>
      </c>
      <c r="D46" s="112" t="s">
        <v>447</v>
      </c>
      <c r="E46" s="109" t="s">
        <v>1120</v>
      </c>
      <c r="F46" s="109" t="s">
        <v>35</v>
      </c>
      <c r="G46" s="7">
        <f>IF(F46="I",IFERROR(VLOOKUP(D46,'BG 032022'!A:E,5,FALSE),0),0)</f>
        <v>50421.5</v>
      </c>
      <c r="H46" s="7">
        <f>IF(F46="I",IFERROR(VLOOKUP(D46,'BG 032022'!A:E,3,FALSE),0),0)</f>
        <v>50426.81</v>
      </c>
    </row>
    <row r="47" spans="1:8" s="110" customFormat="1" ht="12" customHeight="1">
      <c r="A47" s="108" t="s">
        <v>2</v>
      </c>
      <c r="B47" s="108" t="s">
        <v>323</v>
      </c>
      <c r="C47" s="108" t="s">
        <v>267</v>
      </c>
      <c r="D47" s="112" t="s">
        <v>448</v>
      </c>
      <c r="E47" s="109" t="s">
        <v>1120</v>
      </c>
      <c r="F47" s="109" t="s">
        <v>35</v>
      </c>
      <c r="G47" s="7">
        <f>IF(F47="I",IFERROR(VLOOKUP(D47,'BG 032022'!A:E,5,FALSE),0),0)</f>
        <v>50421.5</v>
      </c>
      <c r="H47" s="7">
        <f>IF(F47="I",IFERROR(VLOOKUP(D47,'BG 032022'!A:E,3,FALSE),0),0)</f>
        <v>50426.81</v>
      </c>
    </row>
    <row r="48" spans="1:8" s="110" customFormat="1" ht="12" customHeight="1">
      <c r="A48" s="108" t="s">
        <v>2</v>
      </c>
      <c r="B48" s="108" t="s">
        <v>323</v>
      </c>
      <c r="C48" s="108" t="s">
        <v>268</v>
      </c>
      <c r="D48" s="112" t="s">
        <v>449</v>
      </c>
      <c r="E48" s="109" t="s">
        <v>1120</v>
      </c>
      <c r="F48" s="109" t="s">
        <v>35</v>
      </c>
      <c r="G48" s="7">
        <f>IF(F48="I",IFERROR(VLOOKUP(D48,'BG 032022'!A:E,5,FALSE),0),0)</f>
        <v>50363.9</v>
      </c>
      <c r="H48" s="7">
        <f>IF(F48="I",IFERROR(VLOOKUP(D48,'BG 032022'!A:E,3,FALSE),0),0)</f>
        <v>50354.36</v>
      </c>
    </row>
    <row r="49" spans="1:8" s="110" customFormat="1" ht="12" customHeight="1">
      <c r="A49" s="108" t="s">
        <v>2</v>
      </c>
      <c r="B49" s="108" t="s">
        <v>323</v>
      </c>
      <c r="C49" s="108" t="s">
        <v>269</v>
      </c>
      <c r="D49" s="112" t="s">
        <v>450</v>
      </c>
      <c r="E49" s="109" t="s">
        <v>1120</v>
      </c>
      <c r="F49" s="109" t="s">
        <v>35</v>
      </c>
      <c r="G49" s="7">
        <f>IF(F49="I",IFERROR(VLOOKUP(D49,'BG 032022'!A:E,5,FALSE),0),0)</f>
        <v>50363.9</v>
      </c>
      <c r="H49" s="7">
        <f>IF(F49="I",IFERROR(VLOOKUP(D49,'BG 032022'!A:E,3,FALSE),0),0)</f>
        <v>50354.36</v>
      </c>
    </row>
    <row r="50" spans="1:8" s="110" customFormat="1" ht="12" customHeight="1">
      <c r="A50" s="108" t="s">
        <v>2</v>
      </c>
      <c r="B50" s="108" t="s">
        <v>323</v>
      </c>
      <c r="C50" s="108" t="s">
        <v>270</v>
      </c>
      <c r="D50" s="112" t="s">
        <v>451</v>
      </c>
      <c r="E50" s="109" t="s">
        <v>1120</v>
      </c>
      <c r="F50" s="109" t="s">
        <v>35</v>
      </c>
      <c r="G50" s="7">
        <f>IF(F50="I",IFERROR(VLOOKUP(D50,'BG 032022'!A:E,5,FALSE),0),0)</f>
        <v>50363.9</v>
      </c>
      <c r="H50" s="7">
        <f>IF(F50="I",IFERROR(VLOOKUP(D50,'BG 032022'!A:E,3,FALSE),0),0)</f>
        <v>50354.36</v>
      </c>
    </row>
    <row r="51" spans="1:8" s="110" customFormat="1" ht="12" customHeight="1">
      <c r="A51" s="108" t="s">
        <v>2</v>
      </c>
      <c r="B51" s="108" t="s">
        <v>323</v>
      </c>
      <c r="C51" s="108" t="s">
        <v>295</v>
      </c>
      <c r="D51" s="112" t="s">
        <v>476</v>
      </c>
      <c r="E51" s="109" t="s">
        <v>1120</v>
      </c>
      <c r="F51" s="109" t="s">
        <v>35</v>
      </c>
      <c r="G51" s="7">
        <f>IF(F51="I",IFERROR(VLOOKUP(D51,'BG 032022'!A:E,5,FALSE),0),0)</f>
        <v>25150.89</v>
      </c>
      <c r="H51" s="7">
        <f>IF(F51="I",IFERROR(VLOOKUP(D51,'BG 032022'!A:E,3,FALSE),0),0)</f>
        <v>25150.880000000001</v>
      </c>
    </row>
    <row r="52" spans="1:8" s="110" customFormat="1" ht="12" customHeight="1">
      <c r="A52" s="108" t="s">
        <v>2</v>
      </c>
      <c r="B52" s="108" t="s">
        <v>323</v>
      </c>
      <c r="C52" s="108" t="s">
        <v>296</v>
      </c>
      <c r="D52" s="112" t="s">
        <v>477</v>
      </c>
      <c r="E52" s="109" t="s">
        <v>1120</v>
      </c>
      <c r="F52" s="109" t="s">
        <v>35</v>
      </c>
      <c r="G52" s="7">
        <f>IF(F52="I",IFERROR(VLOOKUP(D52,'BG 032022'!A:E,5,FALSE),0),0)</f>
        <v>25150.89</v>
      </c>
      <c r="H52" s="7">
        <f>IF(F52="I",IFERROR(VLOOKUP(D52,'BG 032022'!A:E,3,FALSE),0),0)</f>
        <v>25150.880000000001</v>
      </c>
    </row>
    <row r="53" spans="1:8" s="110" customFormat="1" ht="12" customHeight="1">
      <c r="A53" s="108" t="s">
        <v>2</v>
      </c>
      <c r="B53" s="108" t="s">
        <v>323</v>
      </c>
      <c r="C53" s="108" t="s">
        <v>297</v>
      </c>
      <c r="D53" s="112" t="s">
        <v>478</v>
      </c>
      <c r="E53" s="109" t="s">
        <v>1120</v>
      </c>
      <c r="F53" s="109" t="s">
        <v>35</v>
      </c>
      <c r="G53" s="7">
        <f>IF(F53="I",IFERROR(VLOOKUP(D53,'BG 032022'!A:E,5,FALSE),0),0)</f>
        <v>25150.89</v>
      </c>
      <c r="H53" s="7">
        <f>IF(F53="I",IFERROR(VLOOKUP(D53,'BG 032022'!A:E,3,FALSE),0),0)</f>
        <v>25150.880000000001</v>
      </c>
    </row>
    <row r="54" spans="1:8" s="110" customFormat="1" ht="12" customHeight="1">
      <c r="A54" s="108" t="s">
        <v>2</v>
      </c>
      <c r="B54" s="108" t="s">
        <v>323</v>
      </c>
      <c r="C54" s="108" t="s">
        <v>298</v>
      </c>
      <c r="D54" s="112" t="s">
        <v>479</v>
      </c>
      <c r="E54" s="109" t="s">
        <v>1120</v>
      </c>
      <c r="F54" s="109" t="s">
        <v>35</v>
      </c>
      <c r="G54" s="7">
        <f>IF(F54="I",IFERROR(VLOOKUP(D54,'BG 032022'!A:E,5,FALSE),0),0)</f>
        <v>25150.89</v>
      </c>
      <c r="H54" s="7">
        <f>IF(F54="I",IFERROR(VLOOKUP(D54,'BG 032022'!A:E,3,FALSE),0),0)</f>
        <v>25150.880000000001</v>
      </c>
    </row>
    <row r="55" spans="1:8" s="110" customFormat="1" ht="12" customHeight="1">
      <c r="A55" s="108" t="s">
        <v>2</v>
      </c>
      <c r="B55" s="108" t="s">
        <v>323</v>
      </c>
      <c r="C55" s="108" t="s">
        <v>299</v>
      </c>
      <c r="D55" s="112" t="s">
        <v>480</v>
      </c>
      <c r="E55" s="109" t="s">
        <v>1120</v>
      </c>
      <c r="F55" s="109" t="s">
        <v>35</v>
      </c>
      <c r="G55" s="7">
        <f>IF(F55="I",IFERROR(VLOOKUP(D55,'BG 032022'!A:E,5,FALSE),0),0)</f>
        <v>50301.77</v>
      </c>
      <c r="H55" s="7">
        <f>IF(F55="I",IFERROR(VLOOKUP(D55,'BG 032022'!A:E,3,FALSE),0),0)</f>
        <v>50301.75</v>
      </c>
    </row>
    <row r="56" spans="1:8" s="110" customFormat="1" ht="12" customHeight="1">
      <c r="A56" s="108" t="s">
        <v>2</v>
      </c>
      <c r="B56" s="108" t="s">
        <v>323</v>
      </c>
      <c r="C56" s="108" t="s">
        <v>300</v>
      </c>
      <c r="D56" s="112" t="s">
        <v>481</v>
      </c>
      <c r="E56" s="109" t="s">
        <v>1120</v>
      </c>
      <c r="F56" s="109" t="s">
        <v>35</v>
      </c>
      <c r="G56" s="7">
        <f>IF(F56="I",IFERROR(VLOOKUP(D56,'BG 032022'!A:E,5,FALSE),0),0)</f>
        <v>50301.77</v>
      </c>
      <c r="H56" s="7">
        <f>IF(F56="I",IFERROR(VLOOKUP(D56,'BG 032022'!A:E,3,FALSE),0),0)</f>
        <v>50301.75</v>
      </c>
    </row>
    <row r="57" spans="1:8" s="110" customFormat="1" ht="12" customHeight="1">
      <c r="A57" s="108" t="s">
        <v>2</v>
      </c>
      <c r="B57" s="108" t="s">
        <v>323</v>
      </c>
      <c r="C57" s="108" t="s">
        <v>301</v>
      </c>
      <c r="D57" s="112" t="s">
        <v>482</v>
      </c>
      <c r="E57" s="109" t="s">
        <v>1120</v>
      </c>
      <c r="F57" s="109" t="s">
        <v>35</v>
      </c>
      <c r="G57" s="7">
        <f>IF(F57="I",IFERROR(VLOOKUP(D57,'BG 032022'!A:E,5,FALSE),0),0)</f>
        <v>50301.77</v>
      </c>
      <c r="H57" s="7">
        <f>IF(F57="I",IFERROR(VLOOKUP(D57,'BG 032022'!A:E,3,FALSE),0),0)</f>
        <v>50301.75</v>
      </c>
    </row>
    <row r="58" spans="1:8" s="110" customFormat="1" ht="12" customHeight="1">
      <c r="A58" s="108" t="s">
        <v>2</v>
      </c>
      <c r="B58" s="108" t="s">
        <v>323</v>
      </c>
      <c r="C58" s="108" t="s">
        <v>302</v>
      </c>
      <c r="D58" s="112" t="s">
        <v>483</v>
      </c>
      <c r="E58" s="109" t="s">
        <v>1120</v>
      </c>
      <c r="F58" s="109" t="s">
        <v>35</v>
      </c>
      <c r="G58" s="7">
        <f>IF(F58="I",IFERROR(VLOOKUP(D58,'BG 032022'!A:E,5,FALSE),0),0)</f>
        <v>25161.59</v>
      </c>
      <c r="H58" s="7">
        <f>IF(F58="I",IFERROR(VLOOKUP(D58,'BG 032022'!A:E,3,FALSE),0),0)</f>
        <v>25161.59</v>
      </c>
    </row>
    <row r="59" spans="1:8" s="110" customFormat="1" ht="12" customHeight="1">
      <c r="A59" s="108" t="s">
        <v>2</v>
      </c>
      <c r="B59" s="108" t="s">
        <v>323</v>
      </c>
      <c r="C59" s="108" t="s">
        <v>303</v>
      </c>
      <c r="D59" s="112" t="s">
        <v>484</v>
      </c>
      <c r="E59" s="109" t="s">
        <v>1120</v>
      </c>
      <c r="F59" s="109" t="s">
        <v>35</v>
      </c>
      <c r="G59" s="7">
        <f>IF(F59="I",IFERROR(VLOOKUP(D59,'BG 032022'!A:E,5,FALSE),0),0)</f>
        <v>25161.59</v>
      </c>
      <c r="H59" s="7">
        <f>IF(F59="I",IFERROR(VLOOKUP(D59,'BG 032022'!A:E,3,FALSE),0),0)</f>
        <v>25161.59</v>
      </c>
    </row>
    <row r="60" spans="1:8" s="110" customFormat="1" ht="12" customHeight="1">
      <c r="A60" s="108" t="s">
        <v>2</v>
      </c>
      <c r="B60" s="108" t="s">
        <v>323</v>
      </c>
      <c r="C60" s="108" t="s">
        <v>304</v>
      </c>
      <c r="D60" s="112" t="s">
        <v>485</v>
      </c>
      <c r="E60" s="109" t="s">
        <v>1120</v>
      </c>
      <c r="F60" s="109" t="s">
        <v>35</v>
      </c>
      <c r="G60" s="7">
        <f>IF(F60="I",IFERROR(VLOOKUP(D60,'BG 032022'!A:E,5,FALSE),0),0)</f>
        <v>25161.59</v>
      </c>
      <c r="H60" s="7">
        <f>IF(F60="I",IFERROR(VLOOKUP(D60,'BG 032022'!A:E,3,FALSE),0),0)</f>
        <v>25161.59</v>
      </c>
    </row>
    <row r="61" spans="1:8" s="110" customFormat="1" ht="12" customHeight="1">
      <c r="A61" s="108" t="s">
        <v>2</v>
      </c>
      <c r="B61" s="108" t="s">
        <v>323</v>
      </c>
      <c r="C61" s="108" t="s">
        <v>305</v>
      </c>
      <c r="D61" s="112" t="s">
        <v>486</v>
      </c>
      <c r="E61" s="109" t="s">
        <v>1120</v>
      </c>
      <c r="F61" s="109" t="s">
        <v>35</v>
      </c>
      <c r="G61" s="7">
        <f>IF(F61="I",IFERROR(VLOOKUP(D61,'BG 032022'!A:E,5,FALSE),0),0)</f>
        <v>25161.59</v>
      </c>
      <c r="H61" s="7">
        <f>IF(F61="I",IFERROR(VLOOKUP(D61,'BG 032022'!A:E,3,FALSE),0),0)</f>
        <v>25161.59</v>
      </c>
    </row>
    <row r="62" spans="1:8" s="110" customFormat="1" ht="12" customHeight="1">
      <c r="A62" s="108" t="s">
        <v>2</v>
      </c>
      <c r="B62" s="108" t="s">
        <v>323</v>
      </c>
      <c r="C62" s="108" t="s">
        <v>488</v>
      </c>
      <c r="D62" s="112" t="s">
        <v>487</v>
      </c>
      <c r="E62" s="109" t="s">
        <v>1120</v>
      </c>
      <c r="F62" s="109" t="s">
        <v>35</v>
      </c>
      <c r="G62" s="7">
        <f>IF(F62="I",IFERROR(VLOOKUP(D62,'BG 032022'!A:E,5,FALSE),0),0)</f>
        <v>0</v>
      </c>
      <c r="H62" s="7">
        <f>IF(F62="I",IFERROR(VLOOKUP(D62,'BG 032022'!A:E,3,FALSE),0),0)</f>
        <v>251648.33</v>
      </c>
    </row>
    <row r="63" spans="1:8" s="110" customFormat="1" ht="12" customHeight="1">
      <c r="A63" s="108" t="s">
        <v>2</v>
      </c>
      <c r="B63" s="108" t="s">
        <v>323</v>
      </c>
      <c r="C63" s="108" t="s">
        <v>490</v>
      </c>
      <c r="D63" s="112" t="s">
        <v>489</v>
      </c>
      <c r="E63" s="109" t="s">
        <v>1120</v>
      </c>
      <c r="F63" s="109" t="s">
        <v>35</v>
      </c>
      <c r="G63" s="7">
        <f>IF(F63="I",IFERROR(VLOOKUP(D63,'BG 032022'!A:E,5,FALSE),0),0)</f>
        <v>25377.98</v>
      </c>
      <c r="H63" s="7">
        <f>IF(F63="I",IFERROR(VLOOKUP(D63,'BG 032022'!A:E,3,FALSE),0),0)</f>
        <v>25407.34</v>
      </c>
    </row>
    <row r="64" spans="1:8" s="110" customFormat="1" ht="12" customHeight="1">
      <c r="A64" s="108" t="s">
        <v>2</v>
      </c>
      <c r="B64" s="108" t="s">
        <v>323</v>
      </c>
      <c r="C64" s="108" t="s">
        <v>492</v>
      </c>
      <c r="D64" s="112" t="s">
        <v>491</v>
      </c>
      <c r="E64" s="109" t="s">
        <v>1120</v>
      </c>
      <c r="F64" s="109" t="s">
        <v>35</v>
      </c>
      <c r="G64" s="7">
        <f>IF(F64="I",IFERROR(VLOOKUP(D64,'BG 032022'!A:E,5,FALSE),0),0)</f>
        <v>25377.98</v>
      </c>
      <c r="H64" s="7">
        <f>IF(F64="I",IFERROR(VLOOKUP(D64,'BG 032022'!A:E,3,FALSE),0),0)</f>
        <v>25407.34</v>
      </c>
    </row>
    <row r="65" spans="1:8" s="110" customFormat="1" ht="12" customHeight="1">
      <c r="A65" s="108" t="s">
        <v>2</v>
      </c>
      <c r="B65" s="108" t="s">
        <v>323</v>
      </c>
      <c r="C65" s="108" t="s">
        <v>494</v>
      </c>
      <c r="D65" s="112" t="s">
        <v>493</v>
      </c>
      <c r="E65" s="109" t="s">
        <v>1120</v>
      </c>
      <c r="F65" s="109" t="s">
        <v>35</v>
      </c>
      <c r="G65" s="7">
        <f>IF(F65="I",IFERROR(VLOOKUP(D65,'BG 032022'!A:E,5,FALSE),0),0)</f>
        <v>25377.98</v>
      </c>
      <c r="H65" s="7">
        <f>IF(F65="I",IFERROR(VLOOKUP(D65,'BG 032022'!A:E,3,FALSE),0),0)</f>
        <v>25407.34</v>
      </c>
    </row>
    <row r="66" spans="1:8" s="110" customFormat="1" ht="12" customHeight="1">
      <c r="A66" s="108" t="s">
        <v>2</v>
      </c>
      <c r="B66" s="108" t="s">
        <v>323</v>
      </c>
      <c r="C66" s="108" t="s">
        <v>496</v>
      </c>
      <c r="D66" s="112" t="s">
        <v>495</v>
      </c>
      <c r="E66" s="109" t="s">
        <v>1120</v>
      </c>
      <c r="F66" s="109" t="s">
        <v>35</v>
      </c>
      <c r="G66" s="7">
        <f>IF(F66="I",IFERROR(VLOOKUP(D66,'BG 032022'!A:E,5,FALSE),0),0)</f>
        <v>25377.98</v>
      </c>
      <c r="H66" s="7">
        <f>IF(F66="I",IFERROR(VLOOKUP(D66,'BG 032022'!A:E,3,FALSE),0),0)</f>
        <v>25407.34</v>
      </c>
    </row>
    <row r="67" spans="1:8" s="110" customFormat="1" ht="12" customHeight="1">
      <c r="A67" s="108" t="s">
        <v>2</v>
      </c>
      <c r="B67" s="108" t="s">
        <v>323</v>
      </c>
      <c r="C67" s="108" t="s">
        <v>498</v>
      </c>
      <c r="D67" s="112" t="s">
        <v>497</v>
      </c>
      <c r="E67" s="109" t="s">
        <v>1120</v>
      </c>
      <c r="F67" s="109" t="s">
        <v>35</v>
      </c>
      <c r="G67" s="7">
        <f>IF(F67="I",IFERROR(VLOOKUP(D67,'BG 032022'!A:E,5,FALSE),0),0)</f>
        <v>25377.98</v>
      </c>
      <c r="H67" s="7">
        <f>IF(F67="I",IFERROR(VLOOKUP(D67,'BG 032022'!A:E,3,FALSE),0),0)</f>
        <v>25407.34</v>
      </c>
    </row>
    <row r="68" spans="1:8" s="110" customFormat="1" ht="12" customHeight="1">
      <c r="A68" s="108" t="s">
        <v>2</v>
      </c>
      <c r="B68" s="108" t="s">
        <v>323</v>
      </c>
      <c r="C68" s="108" t="s">
        <v>500</v>
      </c>
      <c r="D68" s="112" t="s">
        <v>499</v>
      </c>
      <c r="E68" s="109" t="s">
        <v>1120</v>
      </c>
      <c r="F68" s="109" t="s">
        <v>35</v>
      </c>
      <c r="G68" s="7">
        <f>IF(F68="I",IFERROR(VLOOKUP(D68,'BG 032022'!A:E,5,FALSE),0),0)</f>
        <v>25377.98</v>
      </c>
      <c r="H68" s="7">
        <f>IF(F68="I",IFERROR(VLOOKUP(D68,'BG 032022'!A:E,3,FALSE),0),0)</f>
        <v>25407.34</v>
      </c>
    </row>
    <row r="69" spans="1:8" s="110" customFormat="1" ht="12" customHeight="1">
      <c r="A69" s="108" t="s">
        <v>2</v>
      </c>
      <c r="B69" s="108" t="s">
        <v>323</v>
      </c>
      <c r="C69" s="108" t="s">
        <v>502</v>
      </c>
      <c r="D69" s="112" t="s">
        <v>501</v>
      </c>
      <c r="E69" s="109" t="s">
        <v>1120</v>
      </c>
      <c r="F69" s="109" t="s">
        <v>35</v>
      </c>
      <c r="G69" s="7">
        <f>IF(F69="I",IFERROR(VLOOKUP(D69,'BG 032022'!A:E,5,FALSE),0),0)</f>
        <v>25377.98</v>
      </c>
      <c r="H69" s="7">
        <f>IF(F69="I",IFERROR(VLOOKUP(D69,'BG 032022'!A:E,3,FALSE),0),0)</f>
        <v>25407.34</v>
      </c>
    </row>
    <row r="70" spans="1:8" s="110" customFormat="1" ht="12" customHeight="1">
      <c r="A70" s="108" t="s">
        <v>2</v>
      </c>
      <c r="B70" s="108" t="s">
        <v>323</v>
      </c>
      <c r="C70" s="108" t="s">
        <v>504</v>
      </c>
      <c r="D70" s="112" t="s">
        <v>503</v>
      </c>
      <c r="E70" s="109" t="s">
        <v>1120</v>
      </c>
      <c r="F70" s="109" t="s">
        <v>35</v>
      </c>
      <c r="G70" s="7">
        <f>IF(F70="I",IFERROR(VLOOKUP(D70,'BG 032022'!A:E,5,FALSE),0),0)</f>
        <v>25377.98</v>
      </c>
      <c r="H70" s="7">
        <f>IF(F70="I",IFERROR(VLOOKUP(D70,'BG 032022'!A:E,3,FALSE),0),0)</f>
        <v>25407.34</v>
      </c>
    </row>
    <row r="71" spans="1:8" s="110" customFormat="1" ht="12" customHeight="1">
      <c r="A71" s="108" t="s">
        <v>2</v>
      </c>
      <c r="B71" s="108" t="s">
        <v>323</v>
      </c>
      <c r="C71" s="108" t="s">
        <v>506</v>
      </c>
      <c r="D71" s="112" t="s">
        <v>505</v>
      </c>
      <c r="E71" s="109" t="s">
        <v>1120</v>
      </c>
      <c r="F71" s="109" t="s">
        <v>35</v>
      </c>
      <c r="G71" s="7">
        <f>IF(F71="I",IFERROR(VLOOKUP(D71,'BG 032022'!A:E,5,FALSE),0),0)</f>
        <v>25377.98</v>
      </c>
      <c r="H71" s="7">
        <f>IF(F71="I",IFERROR(VLOOKUP(D71,'BG 032022'!A:E,3,FALSE),0),0)</f>
        <v>25407.34</v>
      </c>
    </row>
    <row r="72" spans="1:8" s="110" customFormat="1" ht="12" customHeight="1">
      <c r="A72" s="108" t="s">
        <v>2</v>
      </c>
      <c r="B72" s="108" t="s">
        <v>323</v>
      </c>
      <c r="C72" s="108" t="s">
        <v>508</v>
      </c>
      <c r="D72" s="112" t="s">
        <v>507</v>
      </c>
      <c r="E72" s="109" t="s">
        <v>1120</v>
      </c>
      <c r="F72" s="109" t="s">
        <v>35</v>
      </c>
      <c r="G72" s="7">
        <f>IF(F72="I",IFERROR(VLOOKUP(D72,'BG 032022'!A:E,5,FALSE),0),0)</f>
        <v>25377.98</v>
      </c>
      <c r="H72" s="7">
        <f>IF(F72="I",IFERROR(VLOOKUP(D72,'BG 032022'!A:E,3,FALSE),0),0)</f>
        <v>25407.34</v>
      </c>
    </row>
    <row r="73" spans="1:8" s="110" customFormat="1" ht="12" customHeight="1">
      <c r="A73" s="108" t="s">
        <v>2</v>
      </c>
      <c r="B73" s="108" t="s">
        <v>323</v>
      </c>
      <c r="C73" s="108" t="s">
        <v>510</v>
      </c>
      <c r="D73" s="112" t="s">
        <v>509</v>
      </c>
      <c r="E73" s="109" t="s">
        <v>1120</v>
      </c>
      <c r="F73" s="109" t="s">
        <v>35</v>
      </c>
      <c r="G73" s="7">
        <f>IF(F73="I",IFERROR(VLOOKUP(D73,'BG 032022'!A:E,5,FALSE),0),0)</f>
        <v>100893.81</v>
      </c>
      <c r="H73" s="7">
        <f>IF(F73="I",IFERROR(VLOOKUP(D73,'BG 032022'!A:E,3,FALSE),0),0)</f>
        <v>100917.02</v>
      </c>
    </row>
    <row r="74" spans="1:8" s="110" customFormat="1" ht="12" customHeight="1">
      <c r="A74" s="108" t="s">
        <v>2</v>
      </c>
      <c r="B74" s="108" t="s">
        <v>323</v>
      </c>
      <c r="C74" s="108" t="s">
        <v>512</v>
      </c>
      <c r="D74" s="112" t="s">
        <v>511</v>
      </c>
      <c r="E74" s="109" t="s">
        <v>1120</v>
      </c>
      <c r="F74" s="109" t="s">
        <v>35</v>
      </c>
      <c r="G74" s="7">
        <f>IF(F74="I",IFERROR(VLOOKUP(D74,'BG 032022'!A:E,5,FALSE),0),0)</f>
        <v>100893.81</v>
      </c>
      <c r="H74" s="7">
        <f>IF(F74="I",IFERROR(VLOOKUP(D74,'BG 032022'!A:E,3,FALSE),0),0)</f>
        <v>100917.02</v>
      </c>
    </row>
    <row r="75" spans="1:8" s="110" customFormat="1" ht="12" customHeight="1">
      <c r="A75" s="108" t="s">
        <v>2</v>
      </c>
      <c r="B75" s="108" t="s">
        <v>323</v>
      </c>
      <c r="C75" s="108" t="s">
        <v>514</v>
      </c>
      <c r="D75" s="112" t="s">
        <v>513</v>
      </c>
      <c r="E75" s="109" t="s">
        <v>1120</v>
      </c>
      <c r="F75" s="109" t="s">
        <v>35</v>
      </c>
      <c r="G75" s="7">
        <f>IF(F75="I",IFERROR(VLOOKUP(D75,'BG 032022'!A:E,5,FALSE),0),0)</f>
        <v>100893.81</v>
      </c>
      <c r="H75" s="7">
        <f>IF(F75="I",IFERROR(VLOOKUP(D75,'BG 032022'!A:E,3,FALSE),0),0)</f>
        <v>100917.02</v>
      </c>
    </row>
    <row r="76" spans="1:8" s="110" customFormat="1" ht="12" customHeight="1">
      <c r="A76" s="108" t="s">
        <v>2</v>
      </c>
      <c r="B76" s="108" t="s">
        <v>323</v>
      </c>
      <c r="C76" s="108" t="s">
        <v>516</v>
      </c>
      <c r="D76" s="112" t="s">
        <v>515</v>
      </c>
      <c r="E76" s="109" t="s">
        <v>1120</v>
      </c>
      <c r="F76" s="109" t="s">
        <v>35</v>
      </c>
      <c r="G76" s="7">
        <f>IF(F76="I",IFERROR(VLOOKUP(D76,'BG 032022'!A:E,5,FALSE),0),0)</f>
        <v>25204.15</v>
      </c>
      <c r="H76" s="7">
        <f>IF(F76="I",IFERROR(VLOOKUP(D76,'BG 032022'!A:E,3,FALSE),0),0)</f>
        <v>25218.7</v>
      </c>
    </row>
    <row r="77" spans="1:8" s="110" customFormat="1" ht="12" customHeight="1">
      <c r="A77" s="108" t="s">
        <v>2</v>
      </c>
      <c r="B77" s="108" t="s">
        <v>323</v>
      </c>
      <c r="C77" s="108" t="s">
        <v>518</v>
      </c>
      <c r="D77" s="112" t="s">
        <v>517</v>
      </c>
      <c r="E77" s="109" t="s">
        <v>1120</v>
      </c>
      <c r="F77" s="109" t="s">
        <v>35</v>
      </c>
      <c r="G77" s="7">
        <f>IF(F77="I",IFERROR(VLOOKUP(D77,'BG 032022'!A:E,5,FALSE),0),0)</f>
        <v>25204.15</v>
      </c>
      <c r="H77" s="7">
        <f>IF(F77="I",IFERROR(VLOOKUP(D77,'BG 032022'!A:E,3,FALSE),0),0)</f>
        <v>25218.7</v>
      </c>
    </row>
    <row r="78" spans="1:8" s="110" customFormat="1" ht="12" customHeight="1">
      <c r="A78" s="108" t="s">
        <v>2</v>
      </c>
      <c r="B78" s="108" t="s">
        <v>323</v>
      </c>
      <c r="C78" s="108" t="s">
        <v>520</v>
      </c>
      <c r="D78" s="112" t="s">
        <v>519</v>
      </c>
      <c r="E78" s="109" t="s">
        <v>1120</v>
      </c>
      <c r="F78" s="109" t="s">
        <v>35</v>
      </c>
      <c r="G78" s="7">
        <f>IF(F78="I",IFERROR(VLOOKUP(D78,'BG 032022'!A:E,5,FALSE),0),0)</f>
        <v>25204.15</v>
      </c>
      <c r="H78" s="7">
        <f>IF(F78="I",IFERROR(VLOOKUP(D78,'BG 032022'!A:E,3,FALSE),0),0)</f>
        <v>25218.7</v>
      </c>
    </row>
    <row r="79" spans="1:8" s="110" customFormat="1" ht="12" customHeight="1">
      <c r="A79" s="108" t="s">
        <v>2</v>
      </c>
      <c r="B79" s="108" t="s">
        <v>323</v>
      </c>
      <c r="C79" s="108" t="s">
        <v>522</v>
      </c>
      <c r="D79" s="112" t="s">
        <v>521</v>
      </c>
      <c r="E79" s="109" t="s">
        <v>1120</v>
      </c>
      <c r="F79" s="109" t="s">
        <v>35</v>
      </c>
      <c r="G79" s="7">
        <f>IF(F79="I",IFERROR(VLOOKUP(D79,'BG 032022'!A:E,5,FALSE),0),0)</f>
        <v>25204.15</v>
      </c>
      <c r="H79" s="7">
        <f>IF(F79="I",IFERROR(VLOOKUP(D79,'BG 032022'!A:E,3,FALSE),0),0)</f>
        <v>25218.7</v>
      </c>
    </row>
    <row r="80" spans="1:8" s="110" customFormat="1" ht="12" customHeight="1">
      <c r="A80" s="108" t="s">
        <v>2</v>
      </c>
      <c r="B80" s="108" t="s">
        <v>323</v>
      </c>
      <c r="C80" s="108" t="s">
        <v>524</v>
      </c>
      <c r="D80" s="112" t="s">
        <v>523</v>
      </c>
      <c r="E80" s="109" t="s">
        <v>1120</v>
      </c>
      <c r="F80" s="109" t="s">
        <v>35</v>
      </c>
      <c r="G80" s="7">
        <f>IF(F80="I",IFERROR(VLOOKUP(D80,'BG 032022'!A:E,5,FALSE),0),0)</f>
        <v>25204.15</v>
      </c>
      <c r="H80" s="7">
        <f>IF(F80="I",IFERROR(VLOOKUP(D80,'BG 032022'!A:E,3,FALSE),0),0)</f>
        <v>25218.7</v>
      </c>
    </row>
    <row r="81" spans="1:8" s="110" customFormat="1" ht="12" customHeight="1">
      <c r="A81" s="108" t="s">
        <v>2</v>
      </c>
      <c r="B81" s="108" t="s">
        <v>323</v>
      </c>
      <c r="C81" s="108" t="s">
        <v>526</v>
      </c>
      <c r="D81" s="112" t="s">
        <v>525</v>
      </c>
      <c r="E81" s="109" t="s">
        <v>1120</v>
      </c>
      <c r="F81" s="109" t="s">
        <v>35</v>
      </c>
      <c r="G81" s="7">
        <f>IF(F81="I",IFERROR(VLOOKUP(D81,'BG 032022'!A:E,5,FALSE),0),0)</f>
        <v>25204.15</v>
      </c>
      <c r="H81" s="7">
        <f>IF(F81="I",IFERROR(VLOOKUP(D81,'BG 032022'!A:E,3,FALSE),0),0)</f>
        <v>25218.7</v>
      </c>
    </row>
    <row r="82" spans="1:8" s="110" customFormat="1" ht="12" customHeight="1">
      <c r="A82" s="108" t="s">
        <v>2</v>
      </c>
      <c r="B82" s="108" t="s">
        <v>323</v>
      </c>
      <c r="C82" s="108" t="s">
        <v>528</v>
      </c>
      <c r="D82" s="112" t="s">
        <v>527</v>
      </c>
      <c r="E82" s="109" t="s">
        <v>1120</v>
      </c>
      <c r="F82" s="109" t="s">
        <v>35</v>
      </c>
      <c r="G82" s="7">
        <f>IF(F82="I",IFERROR(VLOOKUP(D82,'BG 032022'!A:E,5,FALSE),0),0)</f>
        <v>25204.15</v>
      </c>
      <c r="H82" s="7">
        <f>IF(F82="I",IFERROR(VLOOKUP(D82,'BG 032022'!A:E,3,FALSE),0),0)</f>
        <v>25218.7</v>
      </c>
    </row>
    <row r="83" spans="1:8" s="110" customFormat="1" ht="12" customHeight="1">
      <c r="A83" s="108" t="s">
        <v>2</v>
      </c>
      <c r="B83" s="108" t="s">
        <v>323</v>
      </c>
      <c r="C83" s="108" t="s">
        <v>530</v>
      </c>
      <c r="D83" s="112" t="s">
        <v>529</v>
      </c>
      <c r="E83" s="109" t="s">
        <v>1120</v>
      </c>
      <c r="F83" s="109" t="s">
        <v>35</v>
      </c>
      <c r="G83" s="7">
        <f>IF(F83="I",IFERROR(VLOOKUP(D83,'BG 032022'!A:E,5,FALSE),0),0)</f>
        <v>25204.15</v>
      </c>
      <c r="H83" s="7">
        <f>IF(F83="I",IFERROR(VLOOKUP(D83,'BG 032022'!A:E,3,FALSE),0),0)</f>
        <v>25218.7</v>
      </c>
    </row>
    <row r="84" spans="1:8" s="110" customFormat="1" ht="12" customHeight="1">
      <c r="A84" s="108" t="s">
        <v>2</v>
      </c>
      <c r="B84" s="108" t="s">
        <v>323</v>
      </c>
      <c r="C84" s="108" t="s">
        <v>532</v>
      </c>
      <c r="D84" s="112" t="s">
        <v>531</v>
      </c>
      <c r="E84" s="109" t="s">
        <v>1120</v>
      </c>
      <c r="F84" s="109" t="s">
        <v>35</v>
      </c>
      <c r="G84" s="7">
        <f>IF(F84="I",IFERROR(VLOOKUP(D84,'BG 032022'!A:E,5,FALSE),0),0)</f>
        <v>25204.15</v>
      </c>
      <c r="H84" s="7">
        <f>IF(F84="I",IFERROR(VLOOKUP(D84,'BG 032022'!A:E,3,FALSE),0),0)</f>
        <v>25218.7</v>
      </c>
    </row>
    <row r="85" spans="1:8" s="110" customFormat="1" ht="12" customHeight="1">
      <c r="A85" s="108" t="s">
        <v>2</v>
      </c>
      <c r="B85" s="108" t="s">
        <v>323</v>
      </c>
      <c r="C85" s="108" t="s">
        <v>534</v>
      </c>
      <c r="D85" s="112" t="s">
        <v>533</v>
      </c>
      <c r="E85" s="109" t="s">
        <v>1120</v>
      </c>
      <c r="F85" s="109" t="s">
        <v>35</v>
      </c>
      <c r="G85" s="7">
        <f>IF(F85="I",IFERROR(VLOOKUP(D85,'BG 032022'!A:E,5,FALSE),0),0)</f>
        <v>25204.15</v>
      </c>
      <c r="H85" s="7">
        <f>IF(F85="I",IFERROR(VLOOKUP(D85,'BG 032022'!A:E,3,FALSE),0),0)</f>
        <v>25218.7</v>
      </c>
    </row>
    <row r="86" spans="1:8" s="110" customFormat="1" ht="12" customHeight="1">
      <c r="A86" s="108" t="s">
        <v>2</v>
      </c>
      <c r="B86" s="108" t="s">
        <v>323</v>
      </c>
      <c r="C86" s="108" t="s">
        <v>536</v>
      </c>
      <c r="D86" s="112" t="s">
        <v>535</v>
      </c>
      <c r="E86" s="109" t="s">
        <v>1120</v>
      </c>
      <c r="F86" s="109" t="s">
        <v>35</v>
      </c>
      <c r="G86" s="7">
        <f>IF(F86="I",IFERROR(VLOOKUP(D86,'BG 032022'!A:E,5,FALSE),0),0)</f>
        <v>25204.15</v>
      </c>
      <c r="H86" s="7">
        <f>IF(F86="I",IFERROR(VLOOKUP(D86,'BG 032022'!A:E,3,FALSE),0),0)</f>
        <v>25218.7</v>
      </c>
    </row>
    <row r="87" spans="1:8" s="110" customFormat="1" ht="12" customHeight="1">
      <c r="A87" s="108" t="s">
        <v>2</v>
      </c>
      <c r="B87" s="108" t="s">
        <v>323</v>
      </c>
      <c r="C87" s="108" t="s">
        <v>538</v>
      </c>
      <c r="D87" s="112" t="s">
        <v>537</v>
      </c>
      <c r="E87" s="109" t="s">
        <v>1120</v>
      </c>
      <c r="F87" s="109" t="s">
        <v>35</v>
      </c>
      <c r="G87" s="7">
        <f>IF(F87="I",IFERROR(VLOOKUP(D87,'BG 032022'!A:E,5,FALSE),0),0)</f>
        <v>25524.579999999998</v>
      </c>
      <c r="H87" s="7">
        <f>IF(F87="I",IFERROR(VLOOKUP(D87,'BG 032022'!A:E,3,FALSE),0),0)</f>
        <v>25306.6</v>
      </c>
    </row>
    <row r="88" spans="1:8" s="110" customFormat="1" ht="12" customHeight="1">
      <c r="A88" s="108" t="s">
        <v>2</v>
      </c>
      <c r="B88" s="108" t="s">
        <v>323</v>
      </c>
      <c r="C88" s="108" t="s">
        <v>540</v>
      </c>
      <c r="D88" s="112" t="s">
        <v>539</v>
      </c>
      <c r="E88" s="109" t="s">
        <v>1120</v>
      </c>
      <c r="F88" s="109" t="s">
        <v>35</v>
      </c>
      <c r="G88" s="7">
        <f>IF(F88="I",IFERROR(VLOOKUP(D88,'BG 032022'!A:E,5,FALSE),0),0)</f>
        <v>25524.579999999998</v>
      </c>
      <c r="H88" s="7">
        <f>IF(F88="I",IFERROR(VLOOKUP(D88,'BG 032022'!A:E,3,FALSE),0),0)</f>
        <v>25306.6</v>
      </c>
    </row>
    <row r="89" spans="1:8" s="110" customFormat="1" ht="12" customHeight="1">
      <c r="A89" s="108" t="s">
        <v>2</v>
      </c>
      <c r="B89" s="108" t="s">
        <v>323</v>
      </c>
      <c r="C89" s="108" t="s">
        <v>542</v>
      </c>
      <c r="D89" s="112" t="s">
        <v>541</v>
      </c>
      <c r="E89" s="109" t="s">
        <v>1120</v>
      </c>
      <c r="F89" s="109" t="s">
        <v>35</v>
      </c>
      <c r="G89" s="7">
        <f>IF(F89="I",IFERROR(VLOOKUP(D89,'BG 032022'!A:E,5,FALSE),0),0)</f>
        <v>25524.579999999998</v>
      </c>
      <c r="H89" s="7">
        <f>IF(F89="I",IFERROR(VLOOKUP(D89,'BG 032022'!A:E,3,FALSE),0),0)</f>
        <v>25306.6</v>
      </c>
    </row>
    <row r="90" spans="1:8" s="110" customFormat="1" ht="12" customHeight="1">
      <c r="A90" s="108" t="s">
        <v>2</v>
      </c>
      <c r="B90" s="108" t="s">
        <v>323</v>
      </c>
      <c r="C90" s="108" t="s">
        <v>544</v>
      </c>
      <c r="D90" s="112" t="s">
        <v>543</v>
      </c>
      <c r="E90" s="109" t="s">
        <v>1120</v>
      </c>
      <c r="F90" s="109" t="s">
        <v>35</v>
      </c>
      <c r="G90" s="7">
        <f>IF(F90="I",IFERROR(VLOOKUP(D90,'BG 032022'!A:E,5,FALSE),0),0)</f>
        <v>25524.579999999998</v>
      </c>
      <c r="H90" s="7">
        <f>IF(F90="I",IFERROR(VLOOKUP(D90,'BG 032022'!A:E,3,FALSE),0),0)</f>
        <v>25306.6</v>
      </c>
    </row>
    <row r="91" spans="1:8" s="110" customFormat="1" ht="12" customHeight="1">
      <c r="A91" s="108" t="s">
        <v>2</v>
      </c>
      <c r="B91" s="108" t="s">
        <v>323</v>
      </c>
      <c r="C91" s="108" t="s">
        <v>546</v>
      </c>
      <c r="D91" s="112" t="s">
        <v>545</v>
      </c>
      <c r="E91" s="109" t="s">
        <v>1120</v>
      </c>
      <c r="F91" s="109" t="s">
        <v>35</v>
      </c>
      <c r="G91" s="7">
        <f>IF(F91="I",IFERROR(VLOOKUP(D91,'BG 032022'!A:E,5,FALSE),0),0)</f>
        <v>25524.579999999998</v>
      </c>
      <c r="H91" s="7">
        <f>IF(F91="I",IFERROR(VLOOKUP(D91,'BG 032022'!A:E,3,FALSE),0),0)</f>
        <v>25306.6</v>
      </c>
    </row>
    <row r="92" spans="1:8" s="110" customFormat="1" ht="12" customHeight="1">
      <c r="A92" s="108" t="s">
        <v>2</v>
      </c>
      <c r="B92" s="108" t="s">
        <v>323</v>
      </c>
      <c r="C92" s="108" t="s">
        <v>548</v>
      </c>
      <c r="D92" s="112" t="s">
        <v>547</v>
      </c>
      <c r="E92" s="109" t="s">
        <v>1120</v>
      </c>
      <c r="F92" s="109" t="s">
        <v>35</v>
      </c>
      <c r="G92" s="7">
        <f>IF(F92="I",IFERROR(VLOOKUP(D92,'BG 032022'!A:E,5,FALSE),0),0)</f>
        <v>25524.579999999998</v>
      </c>
      <c r="H92" s="7">
        <f>IF(F92="I",IFERROR(VLOOKUP(D92,'BG 032022'!A:E,3,FALSE),0),0)</f>
        <v>25306.6</v>
      </c>
    </row>
    <row r="93" spans="1:8" s="110" customFormat="1" ht="12" customHeight="1">
      <c r="A93" s="108" t="s">
        <v>2</v>
      </c>
      <c r="B93" s="108" t="s">
        <v>323</v>
      </c>
      <c r="C93" s="108" t="s">
        <v>550</v>
      </c>
      <c r="D93" s="112" t="s">
        <v>549</v>
      </c>
      <c r="E93" s="109" t="s">
        <v>1120</v>
      </c>
      <c r="F93" s="109" t="s">
        <v>35</v>
      </c>
      <c r="G93" s="7">
        <f>IF(F93="I",IFERROR(VLOOKUP(D93,'BG 032022'!A:E,5,FALSE),0),0)</f>
        <v>50774.799999999996</v>
      </c>
      <c r="H93" s="7">
        <f>IF(F93="I",IFERROR(VLOOKUP(D93,'BG 032022'!A:E,3,FALSE),0),0)</f>
        <v>50863.24</v>
      </c>
    </row>
    <row r="94" spans="1:8" s="110" customFormat="1" ht="12" customHeight="1">
      <c r="A94" s="108" t="s">
        <v>2</v>
      </c>
      <c r="B94" s="108" t="s">
        <v>323</v>
      </c>
      <c r="C94" s="108" t="s">
        <v>552</v>
      </c>
      <c r="D94" s="112" t="s">
        <v>551</v>
      </c>
      <c r="E94" s="109" t="s">
        <v>1120</v>
      </c>
      <c r="F94" s="109" t="s">
        <v>35</v>
      </c>
      <c r="G94" s="7">
        <f>IF(F94="I",IFERROR(VLOOKUP(D94,'BG 032022'!A:E,5,FALSE),0),0)</f>
        <v>50774.799999999996</v>
      </c>
      <c r="H94" s="7">
        <f>IF(F94="I",IFERROR(VLOOKUP(D94,'BG 032022'!A:E,3,FALSE),0),0)</f>
        <v>50863.24</v>
      </c>
    </row>
    <row r="95" spans="1:8" s="110" customFormat="1" ht="12" customHeight="1">
      <c r="A95" s="108" t="s">
        <v>2</v>
      </c>
      <c r="B95" s="108" t="s">
        <v>323</v>
      </c>
      <c r="C95" s="108" t="s">
        <v>554</v>
      </c>
      <c r="D95" s="112" t="s">
        <v>553</v>
      </c>
      <c r="E95" s="109" t="s">
        <v>1120</v>
      </c>
      <c r="F95" s="109" t="s">
        <v>35</v>
      </c>
      <c r="G95" s="7">
        <f>IF(F95="I",IFERROR(VLOOKUP(D95,'BG 032022'!A:E,5,FALSE),0),0)</f>
        <v>50774.799999999996</v>
      </c>
      <c r="H95" s="7">
        <f>IF(F95="I",IFERROR(VLOOKUP(D95,'BG 032022'!A:E,3,FALSE),0),0)</f>
        <v>50863.24</v>
      </c>
    </row>
    <row r="96" spans="1:8" s="110" customFormat="1" ht="12" customHeight="1">
      <c r="A96" s="108" t="s">
        <v>2</v>
      </c>
      <c r="B96" s="108" t="s">
        <v>323</v>
      </c>
      <c r="C96" s="108" t="s">
        <v>556</v>
      </c>
      <c r="D96" s="112" t="s">
        <v>555</v>
      </c>
      <c r="E96" s="109" t="s">
        <v>1120</v>
      </c>
      <c r="F96" s="109" t="s">
        <v>35</v>
      </c>
      <c r="G96" s="7">
        <f>IF(F96="I",IFERROR(VLOOKUP(D96,'BG 032022'!A:E,5,FALSE),0),0)</f>
        <v>50774.799999999996</v>
      </c>
      <c r="H96" s="7">
        <f>IF(F96="I",IFERROR(VLOOKUP(D96,'BG 032022'!A:E,3,FALSE),0),0)</f>
        <v>50863.24</v>
      </c>
    </row>
    <row r="97" spans="1:8" s="110" customFormat="1" ht="12" customHeight="1">
      <c r="A97" s="108" t="s">
        <v>2</v>
      </c>
      <c r="B97" s="108" t="s">
        <v>323</v>
      </c>
      <c r="C97" s="108" t="s">
        <v>558</v>
      </c>
      <c r="D97" s="112" t="s">
        <v>557</v>
      </c>
      <c r="E97" s="109" t="s">
        <v>1120</v>
      </c>
      <c r="F97" s="109" t="s">
        <v>35</v>
      </c>
      <c r="G97" s="7">
        <f>IF(F97="I",IFERROR(VLOOKUP(D97,'BG 032022'!A:E,5,FALSE),0),0)</f>
        <v>50774.799999999996</v>
      </c>
      <c r="H97" s="7">
        <f>IF(F97="I",IFERROR(VLOOKUP(D97,'BG 032022'!A:E,3,FALSE),0),0)</f>
        <v>50863.24</v>
      </c>
    </row>
    <row r="98" spans="1:8" s="110" customFormat="1" ht="12" customHeight="1">
      <c r="A98" s="108" t="s">
        <v>2</v>
      </c>
      <c r="B98" s="108" t="s">
        <v>323</v>
      </c>
      <c r="C98" s="108" t="s">
        <v>560</v>
      </c>
      <c r="D98" s="112" t="s">
        <v>559</v>
      </c>
      <c r="E98" s="109" t="s">
        <v>1120</v>
      </c>
      <c r="F98" s="109" t="s">
        <v>35</v>
      </c>
      <c r="G98" s="7">
        <f>IF(F98="I",IFERROR(VLOOKUP(D98,'BG 032022'!A:E,5,FALSE),0),0)</f>
        <v>50776.35</v>
      </c>
      <c r="H98" s="7">
        <f>IF(F98="I",IFERROR(VLOOKUP(D98,'BG 032022'!A:E,3,FALSE),0),0)</f>
        <v>50865.27</v>
      </c>
    </row>
    <row r="99" spans="1:8" s="110" customFormat="1" ht="12" customHeight="1">
      <c r="A99" s="108" t="s">
        <v>2</v>
      </c>
      <c r="B99" s="108" t="s">
        <v>323</v>
      </c>
      <c r="C99" s="108" t="s">
        <v>562</v>
      </c>
      <c r="D99" s="112" t="s">
        <v>561</v>
      </c>
      <c r="E99" s="109" t="s">
        <v>1120</v>
      </c>
      <c r="F99" s="109" t="s">
        <v>35</v>
      </c>
      <c r="G99" s="7">
        <f>IF(F99="I",IFERROR(VLOOKUP(D99,'BG 032022'!A:E,5,FALSE),0),0)</f>
        <v>50776.35</v>
      </c>
      <c r="H99" s="7">
        <f>IF(F99="I",IFERROR(VLOOKUP(D99,'BG 032022'!A:E,3,FALSE),0),0)</f>
        <v>50865.27</v>
      </c>
    </row>
    <row r="100" spans="1:8" s="110" customFormat="1" ht="12" customHeight="1">
      <c r="A100" s="108" t="s">
        <v>2</v>
      </c>
      <c r="B100" s="108" t="s">
        <v>323</v>
      </c>
      <c r="C100" s="108" t="s">
        <v>564</v>
      </c>
      <c r="D100" s="112" t="s">
        <v>563</v>
      </c>
      <c r="E100" s="109" t="s">
        <v>1120</v>
      </c>
      <c r="F100" s="109" t="s">
        <v>35</v>
      </c>
      <c r="G100" s="7">
        <f>IF(F100="I",IFERROR(VLOOKUP(D100,'BG 032022'!A:E,5,FALSE),0),0)</f>
        <v>50776.35</v>
      </c>
      <c r="H100" s="7">
        <f>IF(F100="I",IFERROR(VLOOKUP(D100,'BG 032022'!A:E,3,FALSE),0),0)</f>
        <v>50865.27</v>
      </c>
    </row>
    <row r="101" spans="1:8" s="110" customFormat="1" ht="12" customHeight="1">
      <c r="A101" s="108" t="s">
        <v>2</v>
      </c>
      <c r="B101" s="108" t="s">
        <v>323</v>
      </c>
      <c r="C101" s="108" t="s">
        <v>566</v>
      </c>
      <c r="D101" s="112" t="s">
        <v>565</v>
      </c>
      <c r="E101" s="109" t="s">
        <v>1120</v>
      </c>
      <c r="F101" s="109" t="s">
        <v>35</v>
      </c>
      <c r="G101" s="7">
        <f>IF(F101="I",IFERROR(VLOOKUP(D101,'BG 032022'!A:E,5,FALSE),0),0)</f>
        <v>25388.170000000002</v>
      </c>
      <c r="H101" s="7">
        <f>IF(F101="I",IFERROR(VLOOKUP(D101,'BG 032022'!A:E,3,FALSE),0),0)</f>
        <v>25432.63</v>
      </c>
    </row>
    <row r="102" spans="1:8" s="110" customFormat="1" ht="12" customHeight="1">
      <c r="A102" s="108" t="s">
        <v>2</v>
      </c>
      <c r="B102" s="108" t="s">
        <v>323</v>
      </c>
      <c r="C102" s="108" t="s">
        <v>568</v>
      </c>
      <c r="D102" s="112" t="s">
        <v>567</v>
      </c>
      <c r="E102" s="109" t="s">
        <v>1120</v>
      </c>
      <c r="F102" s="109" t="s">
        <v>35</v>
      </c>
      <c r="G102" s="7">
        <f>IF(F102="I",IFERROR(VLOOKUP(D102,'BG 032022'!A:E,5,FALSE),0),0)</f>
        <v>25388.170000000002</v>
      </c>
      <c r="H102" s="7">
        <f>IF(F102="I",IFERROR(VLOOKUP(D102,'BG 032022'!A:E,3,FALSE),0),0)</f>
        <v>25432.63</v>
      </c>
    </row>
    <row r="103" spans="1:8" s="110" customFormat="1" ht="12" customHeight="1">
      <c r="A103" s="108" t="s">
        <v>2</v>
      </c>
      <c r="B103" s="108" t="s">
        <v>323</v>
      </c>
      <c r="C103" s="108" t="s">
        <v>570</v>
      </c>
      <c r="D103" s="112" t="s">
        <v>569</v>
      </c>
      <c r="E103" s="109" t="s">
        <v>1120</v>
      </c>
      <c r="F103" s="109" t="s">
        <v>35</v>
      </c>
      <c r="G103" s="7">
        <f>IF(F103="I",IFERROR(VLOOKUP(D103,'BG 032022'!A:E,5,FALSE),0),0)</f>
        <v>25388.170000000002</v>
      </c>
      <c r="H103" s="7">
        <f>IF(F103="I",IFERROR(VLOOKUP(D103,'BG 032022'!A:E,3,FALSE),0),0)</f>
        <v>25432.63</v>
      </c>
    </row>
    <row r="104" spans="1:8" s="110" customFormat="1" ht="12" customHeight="1">
      <c r="A104" s="108" t="s">
        <v>2</v>
      </c>
      <c r="B104" s="108" t="s">
        <v>323</v>
      </c>
      <c r="C104" s="108" t="s">
        <v>572</v>
      </c>
      <c r="D104" s="112" t="s">
        <v>571</v>
      </c>
      <c r="E104" s="109" t="s">
        <v>1120</v>
      </c>
      <c r="F104" s="109" t="s">
        <v>35</v>
      </c>
      <c r="G104" s="7">
        <f>IF(F104="I",IFERROR(VLOOKUP(D104,'BG 032022'!A:E,5,FALSE),0),0)</f>
        <v>25388.170000000002</v>
      </c>
      <c r="H104" s="7">
        <f>IF(F104="I",IFERROR(VLOOKUP(D104,'BG 032022'!A:E,3,FALSE),0),0)</f>
        <v>25432.63</v>
      </c>
    </row>
    <row r="105" spans="1:8" s="110" customFormat="1" ht="12" customHeight="1">
      <c r="A105" s="108" t="s">
        <v>2</v>
      </c>
      <c r="B105" s="108" t="s">
        <v>323</v>
      </c>
      <c r="C105" s="108" t="s">
        <v>574</v>
      </c>
      <c r="D105" s="112" t="s">
        <v>573</v>
      </c>
      <c r="E105" s="109" t="s">
        <v>1120</v>
      </c>
      <c r="F105" s="109" t="s">
        <v>35</v>
      </c>
      <c r="G105" s="7">
        <f>IF(F105="I",IFERROR(VLOOKUP(D105,'BG 032022'!A:E,5,FALSE),0),0)</f>
        <v>25388.170000000002</v>
      </c>
      <c r="H105" s="7">
        <f>IF(F105="I",IFERROR(VLOOKUP(D105,'BG 032022'!A:E,3,FALSE),0),0)</f>
        <v>25432.63</v>
      </c>
    </row>
    <row r="106" spans="1:8" s="110" customFormat="1" ht="12" customHeight="1">
      <c r="A106" s="108" t="s">
        <v>2</v>
      </c>
      <c r="B106" s="108" t="s">
        <v>323</v>
      </c>
      <c r="C106" s="108" t="s">
        <v>576</v>
      </c>
      <c r="D106" s="112" t="s">
        <v>575</v>
      </c>
      <c r="E106" s="109" t="s">
        <v>1120</v>
      </c>
      <c r="F106" s="109" t="s">
        <v>35</v>
      </c>
      <c r="G106" s="7">
        <f>IF(F106="I",IFERROR(VLOOKUP(D106,'BG 032022'!A:E,5,FALSE),0),0)</f>
        <v>25388.170000000002</v>
      </c>
      <c r="H106" s="7">
        <f>IF(F106="I",IFERROR(VLOOKUP(D106,'BG 032022'!A:E,3,FALSE),0),0)</f>
        <v>25432.63</v>
      </c>
    </row>
    <row r="107" spans="1:8" s="110" customFormat="1" ht="12" customHeight="1">
      <c r="A107" s="108" t="s">
        <v>2</v>
      </c>
      <c r="B107" s="108" t="s">
        <v>323</v>
      </c>
      <c r="C107" s="108" t="s">
        <v>578</v>
      </c>
      <c r="D107" s="112" t="s">
        <v>577</v>
      </c>
      <c r="E107" s="109" t="s">
        <v>1120</v>
      </c>
      <c r="F107" s="109" t="s">
        <v>35</v>
      </c>
      <c r="G107" s="7">
        <f>IF(F107="I",IFERROR(VLOOKUP(D107,'BG 032022'!A:E,5,FALSE),0),0)</f>
        <v>25388.170000000002</v>
      </c>
      <c r="H107" s="7">
        <f>IF(F107="I",IFERROR(VLOOKUP(D107,'BG 032022'!A:E,3,FALSE),0),0)</f>
        <v>25432.63</v>
      </c>
    </row>
    <row r="108" spans="1:8" s="110" customFormat="1" ht="12" customHeight="1">
      <c r="A108" s="108" t="s">
        <v>2</v>
      </c>
      <c r="B108" s="108" t="s">
        <v>323</v>
      </c>
      <c r="C108" s="108" t="s">
        <v>580</v>
      </c>
      <c r="D108" s="112" t="s">
        <v>579</v>
      </c>
      <c r="E108" s="109" t="s">
        <v>1120</v>
      </c>
      <c r="F108" s="109" t="s">
        <v>35</v>
      </c>
      <c r="G108" s="7">
        <f>IF(F108="I",IFERROR(VLOOKUP(D108,'BG 032022'!A:E,5,FALSE),0),0)</f>
        <v>25388.170000000002</v>
      </c>
      <c r="H108" s="7">
        <f>IF(F108="I",IFERROR(VLOOKUP(D108,'BG 032022'!A:E,3,FALSE),0),0)</f>
        <v>25432.63</v>
      </c>
    </row>
    <row r="109" spans="1:8" s="110" customFormat="1" ht="12" customHeight="1">
      <c r="A109" s="108" t="s">
        <v>2</v>
      </c>
      <c r="B109" s="108" t="s">
        <v>323</v>
      </c>
      <c r="C109" s="108" t="s">
        <v>582</v>
      </c>
      <c r="D109" s="112" t="s">
        <v>581</v>
      </c>
      <c r="E109" s="109" t="s">
        <v>1120</v>
      </c>
      <c r="F109" s="109" t="s">
        <v>35</v>
      </c>
      <c r="G109" s="7">
        <f>IF(F109="I",IFERROR(VLOOKUP(D109,'BG 032022'!A:E,5,FALSE),0),0)</f>
        <v>25388.170000000002</v>
      </c>
      <c r="H109" s="7">
        <f>IF(F109="I",IFERROR(VLOOKUP(D109,'BG 032022'!A:E,3,FALSE),0),0)</f>
        <v>25432.63</v>
      </c>
    </row>
    <row r="110" spans="1:8" s="110" customFormat="1" ht="12" customHeight="1">
      <c r="A110" s="108" t="s">
        <v>2</v>
      </c>
      <c r="B110" s="108" t="s">
        <v>323</v>
      </c>
      <c r="C110" s="108" t="s">
        <v>584</v>
      </c>
      <c r="D110" s="112" t="s">
        <v>583</v>
      </c>
      <c r="E110" s="109" t="s">
        <v>1120</v>
      </c>
      <c r="F110" s="109" t="s">
        <v>35</v>
      </c>
      <c r="G110" s="7">
        <f>IF(F110="I",IFERROR(VLOOKUP(D110,'BG 032022'!A:E,5,FALSE),0),0)</f>
        <v>25388.170000000002</v>
      </c>
      <c r="H110" s="7">
        <f>IF(F110="I",IFERROR(VLOOKUP(D110,'BG 032022'!A:E,3,FALSE),0),0)</f>
        <v>25432.63</v>
      </c>
    </row>
    <row r="111" spans="1:8" s="110" customFormat="1" ht="12" customHeight="1">
      <c r="A111" s="108" t="s">
        <v>2</v>
      </c>
      <c r="B111" s="108" t="s">
        <v>323</v>
      </c>
      <c r="C111" s="108" t="s">
        <v>586</v>
      </c>
      <c r="D111" s="112" t="s">
        <v>585</v>
      </c>
      <c r="E111" s="109" t="s">
        <v>1120</v>
      </c>
      <c r="F111" s="109" t="s">
        <v>35</v>
      </c>
      <c r="G111" s="7">
        <f>IF(F111="I",IFERROR(VLOOKUP(D111,'BG 032022'!A:E,5,FALSE),0),0)</f>
        <v>25388.170000000002</v>
      </c>
      <c r="H111" s="7">
        <f>IF(F111="I",IFERROR(VLOOKUP(D111,'BG 032022'!A:E,3,FALSE),0),0)</f>
        <v>25432.63</v>
      </c>
    </row>
    <row r="112" spans="1:8" s="110" customFormat="1" ht="12" customHeight="1">
      <c r="A112" s="108" t="s">
        <v>2</v>
      </c>
      <c r="B112" s="108" t="s">
        <v>323</v>
      </c>
      <c r="C112" s="108" t="s">
        <v>588</v>
      </c>
      <c r="D112" s="112" t="s">
        <v>587</v>
      </c>
      <c r="E112" s="109" t="s">
        <v>1120</v>
      </c>
      <c r="F112" s="109" t="s">
        <v>35</v>
      </c>
      <c r="G112" s="7">
        <f>IF(F112="I",IFERROR(VLOOKUP(D112,'BG 032022'!A:E,5,FALSE),0),0)</f>
        <v>25388.170000000002</v>
      </c>
      <c r="H112" s="7">
        <f>IF(F112="I",IFERROR(VLOOKUP(D112,'BG 032022'!A:E,3,FALSE),0),0)</f>
        <v>25432.63</v>
      </c>
    </row>
    <row r="113" spans="1:8" s="110" customFormat="1" ht="12" customHeight="1">
      <c r="A113" s="108" t="s">
        <v>2</v>
      </c>
      <c r="B113" s="108" t="s">
        <v>323</v>
      </c>
      <c r="C113" s="108" t="s">
        <v>590</v>
      </c>
      <c r="D113" s="112" t="s">
        <v>589</v>
      </c>
      <c r="E113" s="109" t="s">
        <v>1120</v>
      </c>
      <c r="F113" s="109" t="s">
        <v>35</v>
      </c>
      <c r="G113" s="7">
        <f>IF(F113="I",IFERROR(VLOOKUP(D113,'BG 032022'!A:E,5,FALSE),0),0)</f>
        <v>25357.32</v>
      </c>
      <c r="H113" s="7">
        <f>IF(F113="I",IFERROR(VLOOKUP(D113,'BG 032022'!A:E,3,FALSE),0),0)</f>
        <v>25389.87</v>
      </c>
    </row>
    <row r="114" spans="1:8" s="110" customFormat="1" ht="12" customHeight="1">
      <c r="A114" s="108" t="s">
        <v>2</v>
      </c>
      <c r="B114" s="108" t="s">
        <v>323</v>
      </c>
      <c r="C114" s="108" t="s">
        <v>592</v>
      </c>
      <c r="D114" s="112" t="s">
        <v>591</v>
      </c>
      <c r="E114" s="109" t="s">
        <v>1120</v>
      </c>
      <c r="F114" s="109" t="s">
        <v>35</v>
      </c>
      <c r="G114" s="7">
        <f>IF(F114="I",IFERROR(VLOOKUP(D114,'BG 032022'!A:E,5,FALSE),0),0)</f>
        <v>25357.32</v>
      </c>
      <c r="H114" s="7">
        <f>IF(F114="I",IFERROR(VLOOKUP(D114,'BG 032022'!A:E,3,FALSE),0),0)</f>
        <v>25389.87</v>
      </c>
    </row>
    <row r="115" spans="1:8" s="110" customFormat="1" ht="12" customHeight="1">
      <c r="A115" s="108" t="s">
        <v>2</v>
      </c>
      <c r="B115" s="108" t="s">
        <v>323</v>
      </c>
      <c r="C115" s="108" t="s">
        <v>594</v>
      </c>
      <c r="D115" s="112" t="s">
        <v>593</v>
      </c>
      <c r="E115" s="109" t="s">
        <v>1120</v>
      </c>
      <c r="F115" s="109" t="s">
        <v>35</v>
      </c>
      <c r="G115" s="7">
        <f>IF(F115="I",IFERROR(VLOOKUP(D115,'BG 032022'!A:E,5,FALSE),0),0)</f>
        <v>25357.32</v>
      </c>
      <c r="H115" s="7">
        <f>IF(F115="I",IFERROR(VLOOKUP(D115,'BG 032022'!A:E,3,FALSE),0),0)</f>
        <v>25389.87</v>
      </c>
    </row>
    <row r="116" spans="1:8" s="110" customFormat="1" ht="12" customHeight="1">
      <c r="A116" s="108" t="s">
        <v>2</v>
      </c>
      <c r="B116" s="108" t="s">
        <v>323</v>
      </c>
      <c r="C116" s="108" t="s">
        <v>596</v>
      </c>
      <c r="D116" s="112" t="s">
        <v>595</v>
      </c>
      <c r="E116" s="109" t="s">
        <v>1120</v>
      </c>
      <c r="F116" s="109" t="s">
        <v>35</v>
      </c>
      <c r="G116" s="7">
        <f>IF(F116="I",IFERROR(VLOOKUP(D116,'BG 032022'!A:E,5,FALSE),0),0)</f>
        <v>25357.32</v>
      </c>
      <c r="H116" s="7">
        <f>IF(F116="I",IFERROR(VLOOKUP(D116,'BG 032022'!A:E,3,FALSE),0),0)</f>
        <v>25389.87</v>
      </c>
    </row>
    <row r="117" spans="1:8" s="110" customFormat="1" ht="12" customHeight="1">
      <c r="A117" s="108" t="s">
        <v>2</v>
      </c>
      <c r="B117" s="108" t="s">
        <v>323</v>
      </c>
      <c r="C117" s="108" t="s">
        <v>598</v>
      </c>
      <c r="D117" s="112" t="s">
        <v>597</v>
      </c>
      <c r="E117" s="109" t="s">
        <v>1120</v>
      </c>
      <c r="F117" s="109" t="s">
        <v>35</v>
      </c>
      <c r="G117" s="7">
        <f>IF(F117="I",IFERROR(VLOOKUP(D117,'BG 032022'!A:E,5,FALSE),0),0)</f>
        <v>25357.32</v>
      </c>
      <c r="H117" s="7">
        <f>IF(F117="I",IFERROR(VLOOKUP(D117,'BG 032022'!A:E,3,FALSE),0),0)</f>
        <v>25389.87</v>
      </c>
    </row>
    <row r="118" spans="1:8" s="110" customFormat="1" ht="12" customHeight="1">
      <c r="A118" s="108" t="s">
        <v>2</v>
      </c>
      <c r="B118" s="108" t="s">
        <v>323</v>
      </c>
      <c r="C118" s="108" t="s">
        <v>600</v>
      </c>
      <c r="D118" s="112" t="s">
        <v>599</v>
      </c>
      <c r="E118" s="109" t="s">
        <v>1120</v>
      </c>
      <c r="F118" s="109" t="s">
        <v>35</v>
      </c>
      <c r="G118" s="7">
        <f>IF(F118="I",IFERROR(VLOOKUP(D118,'BG 032022'!A:E,5,FALSE),0),0)</f>
        <v>25357.32</v>
      </c>
      <c r="H118" s="7">
        <f>IF(F118="I",IFERROR(VLOOKUP(D118,'BG 032022'!A:E,3,FALSE),0),0)</f>
        <v>25389.87</v>
      </c>
    </row>
    <row r="119" spans="1:8" s="110" customFormat="1" ht="12" customHeight="1">
      <c r="A119" s="108" t="s">
        <v>2</v>
      </c>
      <c r="B119" s="108" t="s">
        <v>323</v>
      </c>
      <c r="C119" s="108" t="s">
        <v>602</v>
      </c>
      <c r="D119" s="112" t="s">
        <v>601</v>
      </c>
      <c r="E119" s="109" t="s">
        <v>1120</v>
      </c>
      <c r="F119" s="109" t="s">
        <v>35</v>
      </c>
      <c r="G119" s="7">
        <f>IF(F119="I",IFERROR(VLOOKUP(D119,'BG 032022'!A:E,5,FALSE),0),0)</f>
        <v>25357.32</v>
      </c>
      <c r="H119" s="7">
        <f>IF(F119="I",IFERROR(VLOOKUP(D119,'BG 032022'!A:E,3,FALSE),0),0)</f>
        <v>25389.87</v>
      </c>
    </row>
    <row r="120" spans="1:8" s="110" customFormat="1" ht="12" customHeight="1">
      <c r="A120" s="108" t="s">
        <v>2</v>
      </c>
      <c r="B120" s="108" t="s">
        <v>323</v>
      </c>
      <c r="C120" s="108" t="s">
        <v>604</v>
      </c>
      <c r="D120" s="112" t="s">
        <v>603</v>
      </c>
      <c r="E120" s="109" t="s">
        <v>1120</v>
      </c>
      <c r="F120" s="109" t="s">
        <v>35</v>
      </c>
      <c r="G120" s="7">
        <f>IF(F120="I",IFERROR(VLOOKUP(D120,'BG 032022'!A:E,5,FALSE),0),0)</f>
        <v>25357.32</v>
      </c>
      <c r="H120" s="7">
        <f>IF(F120="I",IFERROR(VLOOKUP(D120,'BG 032022'!A:E,3,FALSE),0),0)</f>
        <v>25389.87</v>
      </c>
    </row>
    <row r="121" spans="1:8" s="110" customFormat="1" ht="12" customHeight="1">
      <c r="A121" s="108" t="s">
        <v>2</v>
      </c>
      <c r="B121" s="108" t="s">
        <v>323</v>
      </c>
      <c r="C121" s="108" t="s">
        <v>606</v>
      </c>
      <c r="D121" s="112" t="s">
        <v>605</v>
      </c>
      <c r="E121" s="109" t="s">
        <v>1120</v>
      </c>
      <c r="F121" s="109" t="s">
        <v>35</v>
      </c>
      <c r="G121" s="7">
        <f>IF(F121="I",IFERROR(VLOOKUP(D121,'BG 032022'!A:E,5,FALSE),0),0)</f>
        <v>50579.35</v>
      </c>
      <c r="H121" s="7">
        <f>IF(F121="I",IFERROR(VLOOKUP(D121,'BG 032022'!A:E,3,FALSE),0),0)</f>
        <v>50598.239999999998</v>
      </c>
    </row>
    <row r="122" spans="1:8" s="110" customFormat="1" ht="12" customHeight="1">
      <c r="A122" s="108" t="s">
        <v>2</v>
      </c>
      <c r="B122" s="108" t="s">
        <v>323</v>
      </c>
      <c r="C122" s="108" t="s">
        <v>608</v>
      </c>
      <c r="D122" s="112" t="s">
        <v>607</v>
      </c>
      <c r="E122" s="109" t="s">
        <v>1120</v>
      </c>
      <c r="F122" s="109" t="s">
        <v>35</v>
      </c>
      <c r="G122" s="7">
        <f>IF(F122="I",IFERROR(VLOOKUP(D122,'BG 032022'!A:E,5,FALSE),0),0)</f>
        <v>50579.35</v>
      </c>
      <c r="H122" s="7">
        <f>IF(F122="I",IFERROR(VLOOKUP(D122,'BG 032022'!A:E,3,FALSE),0),0)</f>
        <v>50598.239999999998</v>
      </c>
    </row>
    <row r="123" spans="1:8" s="110" customFormat="1" ht="12" customHeight="1">
      <c r="A123" s="108" t="s">
        <v>2</v>
      </c>
      <c r="B123" s="108" t="s">
        <v>323</v>
      </c>
      <c r="C123" s="108" t="s">
        <v>610</v>
      </c>
      <c r="D123" s="112" t="s">
        <v>609</v>
      </c>
      <c r="E123" s="109" t="s">
        <v>1120</v>
      </c>
      <c r="F123" s="109" t="s">
        <v>35</v>
      </c>
      <c r="G123" s="7">
        <f>IF(F123="I",IFERROR(VLOOKUP(D123,'BG 032022'!A:E,5,FALSE),0),0)</f>
        <v>50579.35</v>
      </c>
      <c r="H123" s="7">
        <f>IF(F123="I",IFERROR(VLOOKUP(D123,'BG 032022'!A:E,3,FALSE),0),0)</f>
        <v>50598.239999999998</v>
      </c>
    </row>
    <row r="124" spans="1:8" s="110" customFormat="1" ht="12" customHeight="1">
      <c r="A124" s="108" t="s">
        <v>2</v>
      </c>
      <c r="B124" s="108" t="s">
        <v>323</v>
      </c>
      <c r="C124" s="108" t="s">
        <v>612</v>
      </c>
      <c r="D124" s="112" t="s">
        <v>611</v>
      </c>
      <c r="E124" s="109" t="s">
        <v>1120</v>
      </c>
      <c r="F124" s="109" t="s">
        <v>35</v>
      </c>
      <c r="G124" s="7">
        <f>IF(F124="I",IFERROR(VLOOKUP(D124,'BG 032022'!A:E,5,FALSE),0),0)</f>
        <v>50579.35</v>
      </c>
      <c r="H124" s="7">
        <f>IF(F124="I",IFERROR(VLOOKUP(D124,'BG 032022'!A:E,3,FALSE),0),0)</f>
        <v>50598.239999999998</v>
      </c>
    </row>
    <row r="125" spans="1:8" s="110" customFormat="1" ht="12" customHeight="1">
      <c r="A125" s="108" t="s">
        <v>2</v>
      </c>
      <c r="B125" s="108" t="s">
        <v>323</v>
      </c>
      <c r="C125" s="108" t="s">
        <v>614</v>
      </c>
      <c r="D125" s="112" t="s">
        <v>613</v>
      </c>
      <c r="E125" s="109" t="s">
        <v>1120</v>
      </c>
      <c r="F125" s="109" t="s">
        <v>35</v>
      </c>
      <c r="G125" s="7">
        <f>IF(F125="I",IFERROR(VLOOKUP(D125,'BG 032022'!A:E,5,FALSE),0),0)</f>
        <v>50579.35</v>
      </c>
      <c r="H125" s="7">
        <f>IF(F125="I",IFERROR(VLOOKUP(D125,'BG 032022'!A:E,3,FALSE),0),0)</f>
        <v>50598.239999999998</v>
      </c>
    </row>
    <row r="126" spans="1:8" s="110" customFormat="1" ht="12" customHeight="1">
      <c r="A126" s="108" t="s">
        <v>2</v>
      </c>
      <c r="B126" s="108" t="s">
        <v>323</v>
      </c>
      <c r="C126" s="108" t="s">
        <v>616</v>
      </c>
      <c r="D126" s="112" t="s">
        <v>615</v>
      </c>
      <c r="E126" s="109" t="s">
        <v>1120</v>
      </c>
      <c r="F126" s="109" t="s">
        <v>35</v>
      </c>
      <c r="G126" s="7">
        <f>IF(F126="I",IFERROR(VLOOKUP(D126,'BG 032022'!A:E,5,FALSE),0),0)</f>
        <v>50579.35</v>
      </c>
      <c r="H126" s="7">
        <f>IF(F126="I",IFERROR(VLOOKUP(D126,'BG 032022'!A:E,3,FALSE),0),0)</f>
        <v>50598.239999999998</v>
      </c>
    </row>
    <row r="127" spans="1:8" s="110" customFormat="1" ht="12" customHeight="1">
      <c r="A127" s="108" t="s">
        <v>2</v>
      </c>
      <c r="B127" s="108" t="s">
        <v>323</v>
      </c>
      <c r="C127" s="108" t="s">
        <v>618</v>
      </c>
      <c r="D127" s="112" t="s">
        <v>617</v>
      </c>
      <c r="E127" s="109" t="s">
        <v>1120</v>
      </c>
      <c r="F127" s="109" t="s">
        <v>35</v>
      </c>
      <c r="G127" s="7">
        <f>IF(F127="I",IFERROR(VLOOKUP(D127,'BG 032022'!A:E,5,FALSE),0),0)</f>
        <v>25289.67</v>
      </c>
      <c r="H127" s="7">
        <f>IF(F127="I",IFERROR(VLOOKUP(D127,'BG 032022'!A:E,3,FALSE),0),0)</f>
        <v>25299.119999999999</v>
      </c>
    </row>
    <row r="128" spans="1:8" s="110" customFormat="1" ht="12" customHeight="1">
      <c r="A128" s="108" t="s">
        <v>2</v>
      </c>
      <c r="B128" s="108" t="s">
        <v>323</v>
      </c>
      <c r="C128" s="108" t="s">
        <v>620</v>
      </c>
      <c r="D128" s="112" t="s">
        <v>619</v>
      </c>
      <c r="E128" s="109" t="s">
        <v>1120</v>
      </c>
      <c r="F128" s="109" t="s">
        <v>35</v>
      </c>
      <c r="G128" s="7">
        <f>IF(F128="I",IFERROR(VLOOKUP(D128,'BG 032022'!A:E,5,FALSE),0),0)</f>
        <v>25289.67</v>
      </c>
      <c r="H128" s="7">
        <f>IF(F128="I",IFERROR(VLOOKUP(D128,'BG 032022'!A:E,3,FALSE),0),0)</f>
        <v>25299.119999999999</v>
      </c>
    </row>
    <row r="129" spans="1:8" s="110" customFormat="1" ht="12" customHeight="1">
      <c r="A129" s="108" t="s">
        <v>2</v>
      </c>
      <c r="B129" s="108" t="s">
        <v>323</v>
      </c>
      <c r="C129" s="108" t="s">
        <v>622</v>
      </c>
      <c r="D129" s="112" t="s">
        <v>621</v>
      </c>
      <c r="E129" s="109" t="s">
        <v>1120</v>
      </c>
      <c r="F129" s="109" t="s">
        <v>35</v>
      </c>
      <c r="G129" s="7">
        <f>IF(F129="I",IFERROR(VLOOKUP(D129,'BG 032022'!A:E,5,FALSE),0),0)</f>
        <v>25289.67</v>
      </c>
      <c r="H129" s="7">
        <f>IF(F129="I",IFERROR(VLOOKUP(D129,'BG 032022'!A:E,3,FALSE),0),0)</f>
        <v>25299.119999999999</v>
      </c>
    </row>
    <row r="130" spans="1:8" s="110" customFormat="1" ht="12" customHeight="1">
      <c r="A130" s="108" t="s">
        <v>2</v>
      </c>
      <c r="B130" s="108" t="s">
        <v>323</v>
      </c>
      <c r="C130" s="108" t="s">
        <v>624</v>
      </c>
      <c r="D130" s="112" t="s">
        <v>623</v>
      </c>
      <c r="E130" s="109" t="s">
        <v>1120</v>
      </c>
      <c r="F130" s="109" t="s">
        <v>35</v>
      </c>
      <c r="G130" s="7">
        <f>IF(F130="I",IFERROR(VLOOKUP(D130,'BG 032022'!A:E,5,FALSE),0),0)</f>
        <v>25289.67</v>
      </c>
      <c r="H130" s="7">
        <f>IF(F130="I",IFERROR(VLOOKUP(D130,'BG 032022'!A:E,3,FALSE),0),0)</f>
        <v>25299.119999999999</v>
      </c>
    </row>
    <row r="131" spans="1:8" s="110" customFormat="1" ht="12" customHeight="1">
      <c r="A131" s="108" t="s">
        <v>2</v>
      </c>
      <c r="B131" s="108" t="s">
        <v>323</v>
      </c>
      <c r="C131" s="108" t="s">
        <v>626</v>
      </c>
      <c r="D131" s="112" t="s">
        <v>625</v>
      </c>
      <c r="E131" s="109" t="s">
        <v>1120</v>
      </c>
      <c r="F131" s="109" t="s">
        <v>35</v>
      </c>
      <c r="G131" s="7">
        <f>IF(F131="I",IFERROR(VLOOKUP(D131,'BG 032022'!A:E,5,FALSE),0),0)</f>
        <v>25289.67</v>
      </c>
      <c r="H131" s="7">
        <f>IF(F131="I",IFERROR(VLOOKUP(D131,'BG 032022'!A:E,3,FALSE),0),0)</f>
        <v>25299.119999999999</v>
      </c>
    </row>
    <row r="132" spans="1:8" s="110" customFormat="1" ht="12" customHeight="1">
      <c r="A132" s="108" t="s">
        <v>2</v>
      </c>
      <c r="B132" s="108" t="s">
        <v>323</v>
      </c>
      <c r="C132" s="108" t="s">
        <v>628</v>
      </c>
      <c r="D132" s="112" t="s">
        <v>627</v>
      </c>
      <c r="E132" s="109" t="s">
        <v>1120</v>
      </c>
      <c r="F132" s="109" t="s">
        <v>35</v>
      </c>
      <c r="G132" s="7">
        <f>IF(F132="I",IFERROR(VLOOKUP(D132,'BG 032022'!A:E,5,FALSE),0),0)</f>
        <v>25289.67</v>
      </c>
      <c r="H132" s="7">
        <f>IF(F132="I",IFERROR(VLOOKUP(D132,'BG 032022'!A:E,3,FALSE),0),0)</f>
        <v>25299.119999999999</v>
      </c>
    </row>
    <row r="133" spans="1:8" s="110" customFormat="1" ht="12" customHeight="1">
      <c r="A133" s="108" t="s">
        <v>2</v>
      </c>
      <c r="B133" s="108" t="s">
        <v>323</v>
      </c>
      <c r="C133" s="108" t="s">
        <v>630</v>
      </c>
      <c r="D133" s="112" t="s">
        <v>629</v>
      </c>
      <c r="E133" s="109" t="s">
        <v>1120</v>
      </c>
      <c r="F133" s="109" t="s">
        <v>35</v>
      </c>
      <c r="G133" s="7">
        <f>IF(F133="I",IFERROR(VLOOKUP(D133,'BG 032022'!A:E,5,FALSE),0),0)</f>
        <v>25289.67</v>
      </c>
      <c r="H133" s="7">
        <f>IF(F133="I",IFERROR(VLOOKUP(D133,'BG 032022'!A:E,3,FALSE),0),0)</f>
        <v>25299.119999999999</v>
      </c>
    </row>
    <row r="134" spans="1:8" s="110" customFormat="1" ht="12" customHeight="1">
      <c r="A134" s="108" t="s">
        <v>2</v>
      </c>
      <c r="B134" s="108" t="s">
        <v>323</v>
      </c>
      <c r="C134" s="108" t="s">
        <v>632</v>
      </c>
      <c r="D134" s="112" t="s">
        <v>631</v>
      </c>
      <c r="E134" s="109" t="s">
        <v>1120</v>
      </c>
      <c r="F134" s="109" t="s">
        <v>35</v>
      </c>
      <c r="G134" s="7">
        <f>IF(F134="I",IFERROR(VLOOKUP(D134,'BG 032022'!A:E,5,FALSE),0),0)</f>
        <v>25289.67</v>
      </c>
      <c r="H134" s="7">
        <f>IF(F134="I",IFERROR(VLOOKUP(D134,'BG 032022'!A:E,3,FALSE),0),0)</f>
        <v>25299.119999999999</v>
      </c>
    </row>
    <row r="135" spans="1:8" s="110" customFormat="1" ht="12" customHeight="1">
      <c r="A135" s="108" t="s">
        <v>2</v>
      </c>
      <c r="B135" s="108" t="s">
        <v>323</v>
      </c>
      <c r="C135" s="108" t="s">
        <v>634</v>
      </c>
      <c r="D135" s="112" t="s">
        <v>633</v>
      </c>
      <c r="E135" s="109" t="s">
        <v>1120</v>
      </c>
      <c r="F135" s="109" t="s">
        <v>35</v>
      </c>
      <c r="G135" s="7">
        <f>IF(F135="I",IFERROR(VLOOKUP(D135,'BG 032022'!A:E,5,FALSE),0),0)</f>
        <v>25247.43</v>
      </c>
      <c r="H135" s="7">
        <f>IF(F135="I",IFERROR(VLOOKUP(D135,'BG 032022'!A:E,3,FALSE),0),0)</f>
        <v>25247.43</v>
      </c>
    </row>
    <row r="136" spans="1:8" s="110" customFormat="1" ht="12" customHeight="1">
      <c r="A136" s="108" t="s">
        <v>2</v>
      </c>
      <c r="B136" s="108" t="s">
        <v>323</v>
      </c>
      <c r="C136" s="108" t="s">
        <v>636</v>
      </c>
      <c r="D136" s="112" t="s">
        <v>635</v>
      </c>
      <c r="E136" s="109" t="s">
        <v>1120</v>
      </c>
      <c r="F136" s="109" t="s">
        <v>35</v>
      </c>
      <c r="G136" s="7">
        <f>IF(F136="I",IFERROR(VLOOKUP(D136,'BG 032022'!A:E,5,FALSE),0),0)</f>
        <v>27081.84</v>
      </c>
      <c r="H136" s="7">
        <f>IF(F136="I",IFERROR(VLOOKUP(D136,'BG 032022'!A:E,3,FALSE),0),0)</f>
        <v>27200.3</v>
      </c>
    </row>
    <row r="137" spans="1:8" s="110" customFormat="1" ht="12" customHeight="1">
      <c r="A137" s="108" t="s">
        <v>2</v>
      </c>
      <c r="B137" s="108" t="s">
        <v>323</v>
      </c>
      <c r="C137" s="108" t="s">
        <v>638</v>
      </c>
      <c r="D137" s="112" t="s">
        <v>637</v>
      </c>
      <c r="E137" s="109" t="s">
        <v>1120</v>
      </c>
      <c r="F137" s="109" t="s">
        <v>35</v>
      </c>
      <c r="G137" s="7">
        <f>IF(F137="I",IFERROR(VLOOKUP(D137,'BG 032022'!A:E,5,FALSE),0),0)</f>
        <v>27081.84</v>
      </c>
      <c r="H137" s="7">
        <f>IF(F137="I",IFERROR(VLOOKUP(D137,'BG 032022'!A:E,3,FALSE),0),0)</f>
        <v>27200.3</v>
      </c>
    </row>
    <row r="138" spans="1:8" s="110" customFormat="1" ht="12" customHeight="1">
      <c r="A138" s="108" t="s">
        <v>2</v>
      </c>
      <c r="B138" s="108" t="s">
        <v>323</v>
      </c>
      <c r="C138" s="108" t="s">
        <v>640</v>
      </c>
      <c r="D138" s="112" t="s">
        <v>639</v>
      </c>
      <c r="E138" s="109" t="s">
        <v>1120</v>
      </c>
      <c r="F138" s="109" t="s">
        <v>35</v>
      </c>
      <c r="G138" s="7">
        <f>IF(F138="I",IFERROR(VLOOKUP(D138,'BG 032022'!A:E,5,FALSE),0),0)</f>
        <v>27081.84</v>
      </c>
      <c r="H138" s="7">
        <f>IF(F138="I",IFERROR(VLOOKUP(D138,'BG 032022'!A:E,3,FALSE),0),0)</f>
        <v>27200.3</v>
      </c>
    </row>
    <row r="139" spans="1:8" s="110" customFormat="1" ht="12" customHeight="1">
      <c r="A139" s="108" t="s">
        <v>2</v>
      </c>
      <c r="B139" s="108" t="s">
        <v>323</v>
      </c>
      <c r="C139" s="108" t="s">
        <v>642</v>
      </c>
      <c r="D139" s="112" t="s">
        <v>641</v>
      </c>
      <c r="E139" s="109" t="s">
        <v>1120</v>
      </c>
      <c r="F139" s="109" t="s">
        <v>35</v>
      </c>
      <c r="G139" s="7">
        <f>IF(F139="I",IFERROR(VLOOKUP(D139,'BG 032022'!A:E,5,FALSE),0),0)</f>
        <v>27081.84</v>
      </c>
      <c r="H139" s="7">
        <f>IF(F139="I",IFERROR(VLOOKUP(D139,'BG 032022'!A:E,3,FALSE),0),0)</f>
        <v>27200.3</v>
      </c>
    </row>
    <row r="140" spans="1:8" s="110" customFormat="1" ht="12" customHeight="1">
      <c r="A140" s="108" t="s">
        <v>2</v>
      </c>
      <c r="B140" s="108" t="s">
        <v>323</v>
      </c>
      <c r="C140" s="108" t="s">
        <v>644</v>
      </c>
      <c r="D140" s="112" t="s">
        <v>643</v>
      </c>
      <c r="E140" s="109" t="s">
        <v>1120</v>
      </c>
      <c r="F140" s="109" t="s">
        <v>35</v>
      </c>
      <c r="G140" s="7">
        <f>IF(F140="I",IFERROR(VLOOKUP(D140,'BG 032022'!A:E,5,FALSE),0),0)</f>
        <v>50367.700000000004</v>
      </c>
      <c r="H140" s="7">
        <f>IF(F140="I",IFERROR(VLOOKUP(D140,'BG 032022'!A:E,3,FALSE),0),0)</f>
        <v>50389.87</v>
      </c>
    </row>
    <row r="141" spans="1:8" s="110" customFormat="1" ht="12" customHeight="1">
      <c r="A141" s="108" t="s">
        <v>2</v>
      </c>
      <c r="B141" s="108" t="s">
        <v>323</v>
      </c>
      <c r="C141" s="108" t="s">
        <v>646</v>
      </c>
      <c r="D141" s="112" t="s">
        <v>645</v>
      </c>
      <c r="E141" s="109" t="s">
        <v>1120</v>
      </c>
      <c r="F141" s="109" t="s">
        <v>35</v>
      </c>
      <c r="G141" s="7">
        <f>IF(F141="I",IFERROR(VLOOKUP(D141,'BG 032022'!A:E,5,FALSE),0),0)</f>
        <v>50367.700000000004</v>
      </c>
      <c r="H141" s="7">
        <f>IF(F141="I",IFERROR(VLOOKUP(D141,'BG 032022'!A:E,3,FALSE),0),0)</f>
        <v>50389.87</v>
      </c>
    </row>
    <row r="142" spans="1:8" s="110" customFormat="1" ht="12" customHeight="1">
      <c r="A142" s="108" t="s">
        <v>2</v>
      </c>
      <c r="B142" s="108" t="s">
        <v>323</v>
      </c>
      <c r="C142" s="108" t="s">
        <v>648</v>
      </c>
      <c r="D142" s="112" t="s">
        <v>647</v>
      </c>
      <c r="E142" s="109" t="s">
        <v>1120</v>
      </c>
      <c r="F142" s="109" t="s">
        <v>35</v>
      </c>
      <c r="G142" s="7">
        <f>IF(F142="I",IFERROR(VLOOKUP(D142,'BG 032022'!A:E,5,FALSE),0),0)</f>
        <v>50374.49</v>
      </c>
      <c r="H142" s="7">
        <f>IF(F142="I",IFERROR(VLOOKUP(D142,'BG 032022'!A:E,3,FALSE),0),0)</f>
        <v>50401.57</v>
      </c>
    </row>
    <row r="143" spans="1:8" s="110" customFormat="1" ht="12" customHeight="1">
      <c r="A143" s="108" t="s">
        <v>2</v>
      </c>
      <c r="B143" s="108" t="s">
        <v>323</v>
      </c>
      <c r="C143" s="108" t="s">
        <v>650</v>
      </c>
      <c r="D143" s="112" t="s">
        <v>649</v>
      </c>
      <c r="E143" s="109" t="s">
        <v>1120</v>
      </c>
      <c r="F143" s="109" t="s">
        <v>35</v>
      </c>
      <c r="G143" s="7">
        <f>IF(F143="I",IFERROR(VLOOKUP(D143,'BG 032022'!A:E,5,FALSE),0),0)</f>
        <v>500797.06</v>
      </c>
      <c r="H143" s="7">
        <f>IF(F143="I",IFERROR(VLOOKUP(D143,'BG 032022'!A:E,3,FALSE),0),0)</f>
        <v>505598.19</v>
      </c>
    </row>
    <row r="144" spans="1:8" s="110" customFormat="1" ht="12" customHeight="1">
      <c r="A144" s="108" t="s">
        <v>2</v>
      </c>
      <c r="B144" s="108" t="s">
        <v>323</v>
      </c>
      <c r="C144" s="108" t="s">
        <v>652</v>
      </c>
      <c r="D144" s="112" t="s">
        <v>651</v>
      </c>
      <c r="E144" s="109" t="s">
        <v>1120</v>
      </c>
      <c r="F144" s="109" t="s">
        <v>35</v>
      </c>
      <c r="G144" s="7">
        <f>IF(F144="I",IFERROR(VLOOKUP(D144,'BG 032022'!A:E,5,FALSE),0),0)</f>
        <v>500797.06</v>
      </c>
      <c r="H144" s="7">
        <f>IF(F144="I",IFERROR(VLOOKUP(D144,'BG 032022'!A:E,3,FALSE),0),0)</f>
        <v>505598.19</v>
      </c>
    </row>
    <row r="145" spans="1:8" s="110" customFormat="1" ht="12" customHeight="1">
      <c r="A145" s="108" t="s">
        <v>2</v>
      </c>
      <c r="B145" s="108" t="s">
        <v>323</v>
      </c>
      <c r="C145" s="108" t="s">
        <v>654</v>
      </c>
      <c r="D145" s="112" t="s">
        <v>653</v>
      </c>
      <c r="E145" s="109" t="s">
        <v>1120</v>
      </c>
      <c r="F145" s="109" t="s">
        <v>35</v>
      </c>
      <c r="G145" s="7">
        <f>IF(F145="I",IFERROR(VLOOKUP(D145,'BG 032022'!A:E,5,FALSE),0),0)</f>
        <v>500797.41000000003</v>
      </c>
      <c r="H145" s="7">
        <f>IF(F145="I",IFERROR(VLOOKUP(D145,'BG 032022'!A:E,3,FALSE),0),0)</f>
        <v>505598.59</v>
      </c>
    </row>
    <row r="146" spans="1:8" s="110" customFormat="1" ht="12" customHeight="1">
      <c r="A146" s="108" t="s">
        <v>2</v>
      </c>
      <c r="B146" s="108" t="s">
        <v>323</v>
      </c>
      <c r="C146" s="108" t="s">
        <v>656</v>
      </c>
      <c r="D146" s="112" t="s">
        <v>655</v>
      </c>
      <c r="E146" s="109" t="s">
        <v>1120</v>
      </c>
      <c r="F146" s="109" t="s">
        <v>35</v>
      </c>
      <c r="G146" s="7">
        <f>IF(F146="I",IFERROR(VLOOKUP(D146,'BG 032022'!A:E,5,FALSE),0),0)</f>
        <v>507534.33999999997</v>
      </c>
      <c r="H146" s="7">
        <f>IF(F146="I",IFERROR(VLOOKUP(D146,'BG 032022'!A:E,3,FALSE),0),0)</f>
        <v>503699.8</v>
      </c>
    </row>
    <row r="147" spans="1:8" s="110" customFormat="1" ht="12" customHeight="1">
      <c r="A147" s="108" t="s">
        <v>2</v>
      </c>
      <c r="B147" s="108" t="s">
        <v>323</v>
      </c>
      <c r="C147" s="108" t="s">
        <v>658</v>
      </c>
      <c r="D147" s="112" t="s">
        <v>657</v>
      </c>
      <c r="E147" s="109" t="s">
        <v>1120</v>
      </c>
      <c r="F147" s="109" t="s">
        <v>35</v>
      </c>
      <c r="G147" s="7">
        <f>IF(F147="I",IFERROR(VLOOKUP(D147,'BG 032022'!A:E,5,FALSE),0),0)</f>
        <v>507531.43</v>
      </c>
      <c r="H147" s="7">
        <f>IF(F147="I",IFERROR(VLOOKUP(D147,'BG 032022'!A:E,3,FALSE),0),0)</f>
        <v>503696.19</v>
      </c>
    </row>
    <row r="148" spans="1:8" s="110" customFormat="1" ht="12" customHeight="1">
      <c r="A148" s="108" t="s">
        <v>2</v>
      </c>
      <c r="B148" s="108" t="s">
        <v>323</v>
      </c>
      <c r="C148" s="108" t="s">
        <v>660</v>
      </c>
      <c r="D148" s="112" t="s">
        <v>659</v>
      </c>
      <c r="E148" s="109" t="s">
        <v>1120</v>
      </c>
      <c r="F148" s="109" t="s">
        <v>35</v>
      </c>
      <c r="G148" s="7">
        <f>IF(F148="I",IFERROR(VLOOKUP(D148,'BG 032022'!A:E,5,FALSE),0),0)</f>
        <v>509567.52999999997</v>
      </c>
      <c r="H148" s="7">
        <f>IF(F148="I",IFERROR(VLOOKUP(D148,'BG 032022'!A:E,3,FALSE),0),0)</f>
        <v>504676.62</v>
      </c>
    </row>
    <row r="149" spans="1:8" s="110" customFormat="1" ht="12" customHeight="1">
      <c r="A149" s="108" t="s">
        <v>2</v>
      </c>
      <c r="B149" s="108" t="s">
        <v>323</v>
      </c>
      <c r="C149" s="108" t="s">
        <v>662</v>
      </c>
      <c r="D149" s="112" t="s">
        <v>661</v>
      </c>
      <c r="E149" s="109" t="s">
        <v>1120</v>
      </c>
      <c r="F149" s="109" t="s">
        <v>35</v>
      </c>
      <c r="G149" s="7">
        <f>IF(F149="I",IFERROR(VLOOKUP(D149,'BG 032022'!A:E,5,FALSE),0),0)</f>
        <v>509567.52999999997</v>
      </c>
      <c r="H149" s="7">
        <f>IF(F149="I",IFERROR(VLOOKUP(D149,'BG 032022'!A:E,3,FALSE),0),0)</f>
        <v>504676.62</v>
      </c>
    </row>
    <row r="150" spans="1:8" s="110" customFormat="1" ht="12" customHeight="1">
      <c r="A150" s="108" t="s">
        <v>2</v>
      </c>
      <c r="B150" s="108" t="s">
        <v>323</v>
      </c>
      <c r="C150" s="108" t="s">
        <v>664</v>
      </c>
      <c r="D150" s="112" t="s">
        <v>663</v>
      </c>
      <c r="E150" s="109" t="s">
        <v>1120</v>
      </c>
      <c r="F150" s="109" t="s">
        <v>35</v>
      </c>
      <c r="G150" s="7">
        <f>IF(F150="I",IFERROR(VLOOKUP(D150,'BG 032022'!A:E,5,FALSE),0),0)</f>
        <v>100294.88</v>
      </c>
      <c r="H150" s="7">
        <f>IF(F150="I",IFERROR(VLOOKUP(D150,'BG 032022'!A:E,3,FALSE),0),0)</f>
        <v>101354.99</v>
      </c>
    </row>
    <row r="151" spans="1:8" s="110" customFormat="1" ht="12" customHeight="1">
      <c r="A151" s="108" t="s">
        <v>2</v>
      </c>
      <c r="B151" s="108" t="s">
        <v>323</v>
      </c>
      <c r="C151" s="108" t="s">
        <v>666</v>
      </c>
      <c r="D151" s="112" t="s">
        <v>665</v>
      </c>
      <c r="E151" s="109" t="s">
        <v>1120</v>
      </c>
      <c r="F151" s="109" t="s">
        <v>35</v>
      </c>
      <c r="G151" s="7">
        <f>IF(F151="I",IFERROR(VLOOKUP(D151,'BG 032022'!A:E,5,FALSE),0),0)</f>
        <v>100294.88</v>
      </c>
      <c r="H151" s="7">
        <f>IF(F151="I",IFERROR(VLOOKUP(D151,'BG 032022'!A:E,3,FALSE),0),0)</f>
        <v>101354.99</v>
      </c>
    </row>
    <row r="152" spans="1:8" s="110" customFormat="1" ht="12" customHeight="1">
      <c r="A152" s="108" t="s">
        <v>2</v>
      </c>
      <c r="B152" s="108" t="s">
        <v>323</v>
      </c>
      <c r="C152" s="108" t="s">
        <v>668</v>
      </c>
      <c r="D152" s="112" t="s">
        <v>667</v>
      </c>
      <c r="E152" s="109" t="s">
        <v>1120</v>
      </c>
      <c r="F152" s="109" t="s">
        <v>35</v>
      </c>
      <c r="G152" s="7">
        <f>IF(F152="I",IFERROR(VLOOKUP(D152,'BG 032022'!A:E,5,FALSE),0),0)</f>
        <v>507061</v>
      </c>
      <c r="H152" s="7">
        <f>IF(F152="I",IFERROR(VLOOKUP(D152,'BG 032022'!A:E,3,FALSE),0),0)</f>
        <v>503229.44</v>
      </c>
    </row>
    <row r="153" spans="1:8" s="110" customFormat="1" ht="12" customHeight="1">
      <c r="A153" s="108" t="s">
        <v>2</v>
      </c>
      <c r="B153" s="108" t="s">
        <v>323</v>
      </c>
      <c r="C153" s="108" t="s">
        <v>670</v>
      </c>
      <c r="D153" s="112" t="s">
        <v>669</v>
      </c>
      <c r="E153" s="109" t="s">
        <v>1120</v>
      </c>
      <c r="F153" s="109" t="s">
        <v>35</v>
      </c>
      <c r="G153" s="7">
        <f>IF(F153="I",IFERROR(VLOOKUP(D153,'BG 032022'!A:E,5,FALSE),0),0)</f>
        <v>507061</v>
      </c>
      <c r="H153" s="7">
        <f>IF(F153="I",IFERROR(VLOOKUP(D153,'BG 032022'!A:E,3,FALSE),0),0)</f>
        <v>503229.44</v>
      </c>
    </row>
    <row r="154" spans="1:8" s="110" customFormat="1" ht="12" customHeight="1">
      <c r="A154" s="108" t="s">
        <v>2</v>
      </c>
      <c r="B154" s="108" t="s">
        <v>323</v>
      </c>
      <c r="C154" s="108" t="s">
        <v>672</v>
      </c>
      <c r="D154" s="112" t="s">
        <v>671</v>
      </c>
      <c r="E154" s="109" t="s">
        <v>1120</v>
      </c>
      <c r="F154" s="109" t="s">
        <v>35</v>
      </c>
      <c r="G154" s="7">
        <f>IF(F154="I",IFERROR(VLOOKUP(D154,'BG 032022'!A:E,5,FALSE),0),0)</f>
        <v>508968.1</v>
      </c>
      <c r="H154" s="7">
        <f>IF(F154="I",IFERROR(VLOOKUP(D154,'BG 032022'!A:E,3,FALSE),0),0)</f>
        <v>504082.85</v>
      </c>
    </row>
    <row r="155" spans="1:8" s="110" customFormat="1" ht="12" customHeight="1">
      <c r="A155" s="108" t="s">
        <v>2</v>
      </c>
      <c r="B155" s="108" t="s">
        <v>323</v>
      </c>
      <c r="C155" s="108" t="s">
        <v>674</v>
      </c>
      <c r="D155" s="112" t="s">
        <v>673</v>
      </c>
      <c r="E155" s="109" t="s">
        <v>1120</v>
      </c>
      <c r="F155" s="109" t="s">
        <v>35</v>
      </c>
      <c r="G155" s="7">
        <f>IF(F155="I",IFERROR(VLOOKUP(D155,'BG 032022'!A:E,5,FALSE),0),0)</f>
        <v>508968.1</v>
      </c>
      <c r="H155" s="7">
        <f>IF(F155="I",IFERROR(VLOOKUP(D155,'BG 032022'!A:E,3,FALSE),0),0)</f>
        <v>504082.85</v>
      </c>
    </row>
    <row r="156" spans="1:8" s="110" customFormat="1" ht="12" customHeight="1">
      <c r="A156" s="108" t="s">
        <v>2</v>
      </c>
      <c r="B156" s="108" t="s">
        <v>323</v>
      </c>
      <c r="C156" s="108" t="s">
        <v>676</v>
      </c>
      <c r="D156" s="112" t="s">
        <v>675</v>
      </c>
      <c r="E156" s="109" t="s">
        <v>1120</v>
      </c>
      <c r="F156" s="109" t="s">
        <v>35</v>
      </c>
      <c r="G156" s="7">
        <f>IF(F156="I",IFERROR(VLOOKUP(D156,'BG 032022'!A:E,5,FALSE),0),0)</f>
        <v>251680.66999999998</v>
      </c>
      <c r="H156" s="7">
        <f>IF(F156="I",IFERROR(VLOOKUP(D156,'BG 032022'!A:E,3,FALSE),0),0)</f>
        <v>251792.99</v>
      </c>
    </row>
    <row r="157" spans="1:8" s="110" customFormat="1" ht="12" customHeight="1">
      <c r="A157" s="108" t="s">
        <v>2</v>
      </c>
      <c r="B157" s="108" t="s">
        <v>323</v>
      </c>
      <c r="C157" s="108" t="s">
        <v>678</v>
      </c>
      <c r="D157" s="112" t="s">
        <v>677</v>
      </c>
      <c r="E157" s="109" t="s">
        <v>1120</v>
      </c>
      <c r="F157" s="109" t="s">
        <v>35</v>
      </c>
      <c r="G157" s="7">
        <f>IF(F157="I",IFERROR(VLOOKUP(D157,'BG 032022'!A:E,5,FALSE),0),0)</f>
        <v>251680.66999999998</v>
      </c>
      <c r="H157" s="7">
        <f>IF(F157="I",IFERROR(VLOOKUP(D157,'BG 032022'!A:E,3,FALSE),0),0)</f>
        <v>251792.99</v>
      </c>
    </row>
    <row r="158" spans="1:8" s="110" customFormat="1" ht="12" customHeight="1">
      <c r="A158" s="108" t="s">
        <v>2</v>
      </c>
      <c r="B158" s="108" t="s">
        <v>323</v>
      </c>
      <c r="C158" s="108" t="s">
        <v>680</v>
      </c>
      <c r="D158" s="112" t="s">
        <v>679</v>
      </c>
      <c r="E158" s="109" t="s">
        <v>1120</v>
      </c>
      <c r="F158" s="109" t="s">
        <v>35</v>
      </c>
      <c r="G158" s="7">
        <f>IF(F158="I",IFERROR(VLOOKUP(D158,'BG 032022'!A:E,5,FALSE),0),0)</f>
        <v>251680.66999999998</v>
      </c>
      <c r="H158" s="7">
        <f>IF(F158="I",IFERROR(VLOOKUP(D158,'BG 032022'!A:E,3,FALSE),0),0)</f>
        <v>251792.99</v>
      </c>
    </row>
    <row r="159" spans="1:8" s="110" customFormat="1" ht="12" customHeight="1">
      <c r="A159" s="108" t="s">
        <v>2</v>
      </c>
      <c r="B159" s="108" t="s">
        <v>323</v>
      </c>
      <c r="C159" s="108" t="s">
        <v>682</v>
      </c>
      <c r="D159" s="112" t="s">
        <v>681</v>
      </c>
      <c r="E159" s="109" t="s">
        <v>1120</v>
      </c>
      <c r="F159" s="109" t="s">
        <v>35</v>
      </c>
      <c r="G159" s="7">
        <f>IF(F159="I",IFERROR(VLOOKUP(D159,'BG 032022'!A:E,5,FALSE),0),0)</f>
        <v>251680.66999999998</v>
      </c>
      <c r="H159" s="7">
        <f>IF(F159="I",IFERROR(VLOOKUP(D159,'BG 032022'!A:E,3,FALSE),0),0)</f>
        <v>251792.99</v>
      </c>
    </row>
    <row r="160" spans="1:8" s="110" customFormat="1" ht="12" customHeight="1">
      <c r="A160" s="108" t="s">
        <v>2</v>
      </c>
      <c r="B160" s="108" t="s">
        <v>323</v>
      </c>
      <c r="C160" s="108" t="s">
        <v>684</v>
      </c>
      <c r="D160" s="112" t="s">
        <v>683</v>
      </c>
      <c r="E160" s="109" t="s">
        <v>1120</v>
      </c>
      <c r="F160" s="109" t="s">
        <v>35</v>
      </c>
      <c r="G160" s="7">
        <f>IF(F160="I",IFERROR(VLOOKUP(D160,'BG 032022'!A:E,5,FALSE),0),0)</f>
        <v>101214.69</v>
      </c>
      <c r="H160" s="7">
        <f>IF(F160="I",IFERROR(VLOOKUP(D160,'BG 032022'!A:E,3,FALSE),0),0)</f>
        <v>100437.67</v>
      </c>
    </row>
    <row r="161" spans="1:8" s="110" customFormat="1" ht="12" customHeight="1">
      <c r="A161" s="108" t="s">
        <v>2</v>
      </c>
      <c r="B161" s="108" t="s">
        <v>323</v>
      </c>
      <c r="C161" s="108" t="s">
        <v>686</v>
      </c>
      <c r="D161" s="112" t="s">
        <v>685</v>
      </c>
      <c r="E161" s="109" t="s">
        <v>1120</v>
      </c>
      <c r="F161" s="109" t="s">
        <v>35</v>
      </c>
      <c r="G161" s="7">
        <f>IF(F161="I",IFERROR(VLOOKUP(D161,'BG 032022'!A:E,5,FALSE),0),0)</f>
        <v>101214.69</v>
      </c>
      <c r="H161" s="7">
        <f>IF(F161="I",IFERROR(VLOOKUP(D161,'BG 032022'!A:E,3,FALSE),0),0)</f>
        <v>100437.67</v>
      </c>
    </row>
    <row r="162" spans="1:8" s="110" customFormat="1" ht="12" customHeight="1">
      <c r="A162" s="108" t="s">
        <v>2</v>
      </c>
      <c r="B162" s="108" t="s">
        <v>323</v>
      </c>
      <c r="C162" s="108" t="s">
        <v>688</v>
      </c>
      <c r="D162" s="112" t="s">
        <v>687</v>
      </c>
      <c r="E162" s="109" t="s">
        <v>1120</v>
      </c>
      <c r="F162" s="109" t="s">
        <v>35</v>
      </c>
      <c r="G162" s="7">
        <f>IF(F162="I",IFERROR(VLOOKUP(D162,'BG 032022'!A:E,5,FALSE),0),0)</f>
        <v>101214.69</v>
      </c>
      <c r="H162" s="7">
        <f>IF(F162="I",IFERROR(VLOOKUP(D162,'BG 032022'!A:E,3,FALSE),0),0)</f>
        <v>100437.67</v>
      </c>
    </row>
    <row r="163" spans="1:8" s="110" customFormat="1" ht="12" customHeight="1">
      <c r="A163" s="108" t="s">
        <v>2</v>
      </c>
      <c r="B163" s="108" t="s">
        <v>323</v>
      </c>
      <c r="C163" s="108" t="s">
        <v>690</v>
      </c>
      <c r="D163" s="112" t="s">
        <v>689</v>
      </c>
      <c r="E163" s="109" t="s">
        <v>1120</v>
      </c>
      <c r="F163" s="109" t="s">
        <v>35</v>
      </c>
      <c r="G163" s="7">
        <f>IF(F163="I",IFERROR(VLOOKUP(D163,'BG 032022'!A:E,5,FALSE),0),0)</f>
        <v>101214.69</v>
      </c>
      <c r="H163" s="7">
        <f>IF(F163="I",IFERROR(VLOOKUP(D163,'BG 032022'!A:E,3,FALSE),0),0)</f>
        <v>100437.67</v>
      </c>
    </row>
    <row r="164" spans="1:8" s="110" customFormat="1" ht="12" customHeight="1">
      <c r="A164" s="108" t="s">
        <v>2</v>
      </c>
      <c r="B164" s="108" t="s">
        <v>323</v>
      </c>
      <c r="C164" s="108" t="s">
        <v>692</v>
      </c>
      <c r="D164" s="112" t="s">
        <v>691</v>
      </c>
      <c r="E164" s="109" t="s">
        <v>1120</v>
      </c>
      <c r="F164" s="109" t="s">
        <v>35</v>
      </c>
      <c r="G164" s="7">
        <f>IF(F164="I",IFERROR(VLOOKUP(D164,'BG 032022'!A:E,5,FALSE),0),0)</f>
        <v>101214.69</v>
      </c>
      <c r="H164" s="7">
        <f>IF(F164="I",IFERROR(VLOOKUP(D164,'BG 032022'!A:E,3,FALSE),0),0)</f>
        <v>100437.67</v>
      </c>
    </row>
    <row r="165" spans="1:8" s="110" customFormat="1" ht="12" customHeight="1">
      <c r="A165" s="108" t="s">
        <v>2</v>
      </c>
      <c r="B165" s="108" t="s">
        <v>323</v>
      </c>
      <c r="C165" s="108" t="s">
        <v>694</v>
      </c>
      <c r="D165" s="112" t="s">
        <v>693</v>
      </c>
      <c r="E165" s="109" t="s">
        <v>1120</v>
      </c>
      <c r="F165" s="109" t="s">
        <v>35</v>
      </c>
      <c r="G165" s="7">
        <f>IF(F165="I",IFERROR(VLOOKUP(D165,'BG 032022'!A:E,5,FALSE),0),0)</f>
        <v>253036.72</v>
      </c>
      <c r="H165" s="7">
        <f>IF(F165="I",IFERROR(VLOOKUP(D165,'BG 032022'!A:E,3,FALSE),0),0)</f>
        <v>251094.18</v>
      </c>
    </row>
    <row r="166" spans="1:8" s="110" customFormat="1" ht="12" customHeight="1">
      <c r="A166" s="108" t="s">
        <v>2</v>
      </c>
      <c r="B166" s="108" t="s">
        <v>323</v>
      </c>
      <c r="C166" s="108" t="s">
        <v>696</v>
      </c>
      <c r="D166" s="112" t="s">
        <v>695</v>
      </c>
      <c r="E166" s="109" t="s">
        <v>1120</v>
      </c>
      <c r="F166" s="109" t="s">
        <v>35</v>
      </c>
      <c r="G166" s="7">
        <f>IF(F166="I",IFERROR(VLOOKUP(D166,'BG 032022'!A:E,5,FALSE),0),0)</f>
        <v>253036.72</v>
      </c>
      <c r="H166" s="7">
        <f>IF(F166="I",IFERROR(VLOOKUP(D166,'BG 032022'!A:E,3,FALSE),0),0)</f>
        <v>251094.18</v>
      </c>
    </row>
    <row r="167" spans="1:8" s="110" customFormat="1" ht="12" customHeight="1">
      <c r="A167" s="108" t="s">
        <v>2</v>
      </c>
      <c r="B167" s="108" t="s">
        <v>323</v>
      </c>
      <c r="C167" s="108" t="s">
        <v>698</v>
      </c>
      <c r="D167" s="112" t="s">
        <v>697</v>
      </c>
      <c r="E167" s="109" t="s">
        <v>1120</v>
      </c>
      <c r="F167" s="109" t="s">
        <v>35</v>
      </c>
      <c r="G167" s="7">
        <f>IF(F167="I",IFERROR(VLOOKUP(D167,'BG 032022'!A:E,5,FALSE),0),0)</f>
        <v>508207.63</v>
      </c>
      <c r="H167" s="7">
        <f>IF(F167="I",IFERROR(VLOOKUP(D167,'BG 032022'!A:E,3,FALSE),0),0)</f>
        <v>503575.36</v>
      </c>
    </row>
    <row r="168" spans="1:8" s="110" customFormat="1" ht="12" customHeight="1">
      <c r="A168" s="108" t="s">
        <v>2</v>
      </c>
      <c r="B168" s="108" t="s">
        <v>323</v>
      </c>
      <c r="C168" s="108" t="s">
        <v>700</v>
      </c>
      <c r="D168" s="112" t="s">
        <v>699</v>
      </c>
      <c r="E168" s="109" t="s">
        <v>1120</v>
      </c>
      <c r="F168" s="109" t="s">
        <v>35</v>
      </c>
      <c r="G168" s="7">
        <f>IF(F168="I",IFERROR(VLOOKUP(D168,'BG 032022'!A:E,5,FALSE),0),0)</f>
        <v>508190.85000000003</v>
      </c>
      <c r="H168" s="7">
        <f>IF(F168="I",IFERROR(VLOOKUP(D168,'BG 032022'!A:E,3,FALSE),0),0)</f>
        <v>503556.71</v>
      </c>
    </row>
    <row r="169" spans="1:8" s="110" customFormat="1" ht="12" customHeight="1">
      <c r="A169" s="108" t="s">
        <v>2</v>
      </c>
      <c r="B169" s="108" t="s">
        <v>323</v>
      </c>
      <c r="C169" s="108" t="s">
        <v>702</v>
      </c>
      <c r="D169" s="112" t="s">
        <v>701</v>
      </c>
      <c r="E169" s="109" t="s">
        <v>1120</v>
      </c>
      <c r="F169" s="109" t="s">
        <v>35</v>
      </c>
      <c r="G169" s="7">
        <f>IF(F169="I",IFERROR(VLOOKUP(D169,'BG 032022'!A:E,5,FALSE),0),0)</f>
        <v>252863.72</v>
      </c>
      <c r="H169" s="7">
        <f>IF(F169="I",IFERROR(VLOOKUP(D169,'BG 032022'!A:E,3,FALSE),0),0)</f>
        <v>250922.44</v>
      </c>
    </row>
    <row r="170" spans="1:8" s="110" customFormat="1" ht="12" customHeight="1">
      <c r="A170" s="108" t="s">
        <v>2</v>
      </c>
      <c r="B170" s="108" t="s">
        <v>323</v>
      </c>
      <c r="C170" s="108" t="s">
        <v>704</v>
      </c>
      <c r="D170" s="112" t="s">
        <v>703</v>
      </c>
      <c r="E170" s="109" t="s">
        <v>1120</v>
      </c>
      <c r="F170" s="109" t="s">
        <v>35</v>
      </c>
      <c r="G170" s="7">
        <f>IF(F170="I",IFERROR(VLOOKUP(D170,'BG 032022'!A:E,5,FALSE),0),0)</f>
        <v>252863.72</v>
      </c>
      <c r="H170" s="7">
        <f>IF(F170="I",IFERROR(VLOOKUP(D170,'BG 032022'!A:E,3,FALSE),0),0)</f>
        <v>250922.44</v>
      </c>
    </row>
    <row r="171" spans="1:8" s="110" customFormat="1" ht="12" customHeight="1">
      <c r="A171" s="108" t="s">
        <v>2</v>
      </c>
      <c r="B171" s="108" t="s">
        <v>323</v>
      </c>
      <c r="C171" s="108" t="s">
        <v>706</v>
      </c>
      <c r="D171" s="112" t="s">
        <v>705</v>
      </c>
      <c r="E171" s="109" t="s">
        <v>1120</v>
      </c>
      <c r="F171" s="109" t="s">
        <v>35</v>
      </c>
      <c r="G171" s="7">
        <f>IF(F171="I",IFERROR(VLOOKUP(D171,'BG 032022'!A:E,5,FALSE),0),0)</f>
        <v>50660.7</v>
      </c>
      <c r="H171" s="7">
        <f>IF(F171="I",IFERROR(VLOOKUP(D171,'BG 032022'!A:E,3,FALSE),0),0)</f>
        <v>50198.75</v>
      </c>
    </row>
    <row r="172" spans="1:8" s="110" customFormat="1" ht="12" customHeight="1">
      <c r="A172" s="108" t="s">
        <v>2</v>
      </c>
      <c r="B172" s="108" t="s">
        <v>323</v>
      </c>
      <c r="C172" s="108" t="s">
        <v>708</v>
      </c>
      <c r="D172" s="112" t="s">
        <v>707</v>
      </c>
      <c r="E172" s="109" t="s">
        <v>1120</v>
      </c>
      <c r="F172" s="109" t="s">
        <v>35</v>
      </c>
      <c r="G172" s="7">
        <f>IF(F172="I",IFERROR(VLOOKUP(D172,'BG 032022'!A:E,5,FALSE),0),0)</f>
        <v>50660.7</v>
      </c>
      <c r="H172" s="7">
        <f>IF(F172="I",IFERROR(VLOOKUP(D172,'BG 032022'!A:E,3,FALSE),0),0)</f>
        <v>50198.75</v>
      </c>
    </row>
    <row r="173" spans="1:8" s="110" customFormat="1" ht="12" customHeight="1">
      <c r="A173" s="108" t="s">
        <v>2</v>
      </c>
      <c r="B173" s="108" t="s">
        <v>323</v>
      </c>
      <c r="C173" s="108" t="s">
        <v>710</v>
      </c>
      <c r="D173" s="112" t="s">
        <v>709</v>
      </c>
      <c r="E173" s="109" t="s">
        <v>1120</v>
      </c>
      <c r="F173" s="109" t="s">
        <v>35</v>
      </c>
      <c r="G173" s="7">
        <f>IF(F173="I",IFERROR(VLOOKUP(D173,'BG 032022'!A:E,5,FALSE),0),0)</f>
        <v>50660.7</v>
      </c>
      <c r="H173" s="7">
        <f>IF(F173="I",IFERROR(VLOOKUP(D173,'BG 032022'!A:E,3,FALSE),0),0)</f>
        <v>50198.75</v>
      </c>
    </row>
    <row r="174" spans="1:8" s="110" customFormat="1" ht="12" customHeight="1">
      <c r="A174" s="108" t="s">
        <v>2</v>
      </c>
      <c r="B174" s="108" t="s">
        <v>323</v>
      </c>
      <c r="C174" s="108" t="s">
        <v>712</v>
      </c>
      <c r="D174" s="112" t="s">
        <v>711</v>
      </c>
      <c r="E174" s="109" t="s">
        <v>1120</v>
      </c>
      <c r="F174" s="109" t="s">
        <v>35</v>
      </c>
      <c r="G174" s="7">
        <f>IF(F174="I",IFERROR(VLOOKUP(D174,'BG 032022'!A:E,5,FALSE),0),0)</f>
        <v>50660.7</v>
      </c>
      <c r="H174" s="7">
        <f>IF(F174="I",IFERROR(VLOOKUP(D174,'BG 032022'!A:E,3,FALSE),0),0)</f>
        <v>50198.75</v>
      </c>
    </row>
    <row r="175" spans="1:8" s="110" customFormat="1" ht="12" customHeight="1">
      <c r="A175" s="108" t="s">
        <v>2</v>
      </c>
      <c r="B175" s="108" t="s">
        <v>323</v>
      </c>
      <c r="C175" s="108" t="s">
        <v>714</v>
      </c>
      <c r="D175" s="112" t="s">
        <v>713</v>
      </c>
      <c r="E175" s="109" t="s">
        <v>1120</v>
      </c>
      <c r="F175" s="109" t="s">
        <v>35</v>
      </c>
      <c r="G175" s="7">
        <f>IF(F175="I",IFERROR(VLOOKUP(D175,'BG 032022'!A:E,5,FALSE),0),0)</f>
        <v>31191.61</v>
      </c>
      <c r="H175" s="7">
        <f>IF(F175="I",IFERROR(VLOOKUP(D175,'BG 032022'!A:E,3,FALSE),0),0)</f>
        <v>31225.38</v>
      </c>
    </row>
    <row r="176" spans="1:8" s="110" customFormat="1" ht="12" customHeight="1">
      <c r="A176" s="108" t="s">
        <v>2</v>
      </c>
      <c r="B176" s="108" t="s">
        <v>323</v>
      </c>
      <c r="C176" s="108" t="s">
        <v>716</v>
      </c>
      <c r="D176" s="112" t="s">
        <v>715</v>
      </c>
      <c r="E176" s="109" t="s">
        <v>1120</v>
      </c>
      <c r="F176" s="109" t="s">
        <v>35</v>
      </c>
      <c r="G176" s="7">
        <f>IF(F176="I",IFERROR(VLOOKUP(D176,'BG 032022'!A:E,5,FALSE),0),0)</f>
        <v>21715.119999999999</v>
      </c>
      <c r="H176" s="7">
        <f>IF(F176="I",IFERROR(VLOOKUP(D176,'BG 032022'!A:E,3,FALSE),0),0)</f>
        <v>21839.11</v>
      </c>
    </row>
    <row r="177" spans="1:8" s="110" customFormat="1" ht="12" customHeight="1">
      <c r="A177" s="108" t="s">
        <v>2</v>
      </c>
      <c r="B177" s="108" t="s">
        <v>323</v>
      </c>
      <c r="C177" s="108" t="s">
        <v>718</v>
      </c>
      <c r="D177" s="112" t="s">
        <v>717</v>
      </c>
      <c r="E177" s="109" t="s">
        <v>1120</v>
      </c>
      <c r="F177" s="109" t="s">
        <v>35</v>
      </c>
      <c r="G177" s="7">
        <f>IF(F177="I",IFERROR(VLOOKUP(D177,'BG 032022'!A:E,5,FALSE),0),0)</f>
        <v>101101.7</v>
      </c>
      <c r="H177" s="7">
        <f>IF(F177="I",IFERROR(VLOOKUP(D177,'BG 032022'!A:E,3,FALSE),0),0)</f>
        <v>100119.2</v>
      </c>
    </row>
    <row r="178" spans="1:8" s="110" customFormat="1" ht="12" customHeight="1">
      <c r="A178" s="108" t="s">
        <v>2</v>
      </c>
      <c r="B178" s="108" t="s">
        <v>323</v>
      </c>
      <c r="C178" s="108" t="s">
        <v>720</v>
      </c>
      <c r="D178" s="112" t="s">
        <v>719</v>
      </c>
      <c r="E178" s="109" t="s">
        <v>1120</v>
      </c>
      <c r="F178" s="109" t="s">
        <v>35</v>
      </c>
      <c r="G178" s="7">
        <f>IF(F178="I",IFERROR(VLOOKUP(D178,'BG 032022'!A:E,5,FALSE),0),0)</f>
        <v>101101.7</v>
      </c>
      <c r="H178" s="7">
        <f>IF(F178="I",IFERROR(VLOOKUP(D178,'BG 032022'!A:E,3,FALSE),0),0)</f>
        <v>100119.2</v>
      </c>
    </row>
    <row r="179" spans="1:8" s="110" customFormat="1" ht="12" customHeight="1">
      <c r="A179" s="108" t="s">
        <v>2</v>
      </c>
      <c r="B179" s="108" t="s">
        <v>323</v>
      </c>
      <c r="C179" s="108" t="s">
        <v>722</v>
      </c>
      <c r="D179" s="112" t="s">
        <v>721</v>
      </c>
      <c r="E179" s="109" t="s">
        <v>1120</v>
      </c>
      <c r="F179" s="109" t="s">
        <v>35</v>
      </c>
      <c r="G179" s="7">
        <f>IF(F179="I",IFERROR(VLOOKUP(D179,'BG 032022'!A:E,5,FALSE),0),0)</f>
        <v>101101.7</v>
      </c>
      <c r="H179" s="7">
        <f>IF(F179="I",IFERROR(VLOOKUP(D179,'BG 032022'!A:E,3,FALSE),0),0)</f>
        <v>100119.2</v>
      </c>
    </row>
    <row r="180" spans="1:8" s="110" customFormat="1" ht="12" customHeight="1">
      <c r="A180" s="108" t="s">
        <v>2</v>
      </c>
      <c r="B180" s="108" t="s">
        <v>323</v>
      </c>
      <c r="C180" s="108" t="s">
        <v>724</v>
      </c>
      <c r="D180" s="112" t="s">
        <v>723</v>
      </c>
      <c r="E180" s="109" t="s">
        <v>1120</v>
      </c>
      <c r="F180" s="109" t="s">
        <v>35</v>
      </c>
      <c r="G180" s="7">
        <f>IF(F180="I",IFERROR(VLOOKUP(D180,'BG 032022'!A:E,5,FALSE),0),0)</f>
        <v>101101.7</v>
      </c>
      <c r="H180" s="7">
        <f>IF(F180="I",IFERROR(VLOOKUP(D180,'BG 032022'!A:E,3,FALSE),0),0)</f>
        <v>100119.2</v>
      </c>
    </row>
    <row r="181" spans="1:8" s="110" customFormat="1" ht="12" customHeight="1">
      <c r="A181" s="108" t="s">
        <v>2</v>
      </c>
      <c r="B181" s="108" t="s">
        <v>323</v>
      </c>
      <c r="C181" s="108" t="s">
        <v>726</v>
      </c>
      <c r="D181" s="112" t="s">
        <v>725</v>
      </c>
      <c r="E181" s="109" t="s">
        <v>1120</v>
      </c>
      <c r="F181" s="109" t="s">
        <v>35</v>
      </c>
      <c r="G181" s="7">
        <f>IF(F181="I",IFERROR(VLOOKUP(D181,'BG 032022'!A:E,5,FALSE),0),0)</f>
        <v>101101.7</v>
      </c>
      <c r="H181" s="7">
        <f>IF(F181="I",IFERROR(VLOOKUP(D181,'BG 032022'!A:E,3,FALSE),0),0)</f>
        <v>100119.2</v>
      </c>
    </row>
    <row r="182" spans="1:8" s="110" customFormat="1" ht="12" customHeight="1">
      <c r="A182" s="108" t="s">
        <v>2</v>
      </c>
      <c r="B182" s="108" t="s">
        <v>323</v>
      </c>
      <c r="C182" s="108" t="s">
        <v>728</v>
      </c>
      <c r="D182" s="112" t="s">
        <v>727</v>
      </c>
      <c r="E182" s="109" t="s">
        <v>1120</v>
      </c>
      <c r="F182" s="109" t="s">
        <v>35</v>
      </c>
      <c r="G182" s="7">
        <f>IF(F182="I",IFERROR(VLOOKUP(D182,'BG 032022'!A:E,5,FALSE),0),0)</f>
        <v>0</v>
      </c>
      <c r="H182" s="7">
        <f>IF(F182="I",IFERROR(VLOOKUP(D182,'BG 032022'!A:E,3,FALSE),0),0)</f>
        <v>26568.69</v>
      </c>
    </row>
    <row r="183" spans="1:8" s="110" customFormat="1" ht="12" customHeight="1">
      <c r="A183" s="108" t="s">
        <v>2</v>
      </c>
      <c r="B183" s="108" t="s">
        <v>323</v>
      </c>
      <c r="C183" s="108" t="s">
        <v>730</v>
      </c>
      <c r="D183" s="112" t="s">
        <v>729</v>
      </c>
      <c r="E183" s="109" t="s">
        <v>1120</v>
      </c>
      <c r="F183" s="109" t="s">
        <v>35</v>
      </c>
      <c r="G183" s="7">
        <f>IF(F183="I",IFERROR(VLOOKUP(D183,'BG 032022'!A:E,5,FALSE),0),0)</f>
        <v>132389.28</v>
      </c>
      <c r="H183" s="7">
        <f>IF(F183="I",IFERROR(VLOOKUP(D183,'BG 032022'!A:E,3,FALSE),0),0)</f>
        <v>131116.5</v>
      </c>
    </row>
    <row r="184" spans="1:8" s="110" customFormat="1" ht="12" customHeight="1">
      <c r="A184" s="108" t="s">
        <v>2</v>
      </c>
      <c r="B184" s="108" t="s">
        <v>323</v>
      </c>
      <c r="C184" s="108" t="s">
        <v>732</v>
      </c>
      <c r="D184" s="112" t="s">
        <v>731</v>
      </c>
      <c r="E184" s="109" t="s">
        <v>1120</v>
      </c>
      <c r="F184" s="109" t="s">
        <v>35</v>
      </c>
      <c r="G184" s="7">
        <f>IF(F184="I",IFERROR(VLOOKUP(D184,'BG 032022'!A:E,5,FALSE),0),0)</f>
        <v>0</v>
      </c>
      <c r="H184" s="7">
        <f>IF(F184="I",IFERROR(VLOOKUP(D184,'BG 032022'!A:E,3,FALSE),0),0)</f>
        <v>42258.13</v>
      </c>
    </row>
    <row r="185" spans="1:8" s="110" customFormat="1" ht="12" customHeight="1">
      <c r="A185" s="108" t="s">
        <v>2</v>
      </c>
      <c r="B185" s="108" t="s">
        <v>323</v>
      </c>
      <c r="C185" s="108" t="s">
        <v>734</v>
      </c>
      <c r="D185" s="112" t="s">
        <v>733</v>
      </c>
      <c r="E185" s="109" t="s">
        <v>1120</v>
      </c>
      <c r="F185" s="109" t="s">
        <v>35</v>
      </c>
      <c r="G185" s="7">
        <f>IF(F185="I",IFERROR(VLOOKUP(D185,'BG 032022'!A:E,5,FALSE),0),0)</f>
        <v>50301.48</v>
      </c>
      <c r="H185" s="7">
        <f>IF(F185="I",IFERROR(VLOOKUP(D185,'BG 032022'!A:E,3,FALSE),0),0)</f>
        <v>50764.36</v>
      </c>
    </row>
    <row r="186" spans="1:8" s="110" customFormat="1" ht="12" customHeight="1">
      <c r="A186" s="108" t="s">
        <v>2</v>
      </c>
      <c r="B186" s="108" t="s">
        <v>323</v>
      </c>
      <c r="C186" s="108" t="s">
        <v>736</v>
      </c>
      <c r="D186" s="112" t="s">
        <v>735</v>
      </c>
      <c r="E186" s="109" t="s">
        <v>1120</v>
      </c>
      <c r="F186" s="109" t="s">
        <v>35</v>
      </c>
      <c r="G186" s="7">
        <f>IF(F186="I",IFERROR(VLOOKUP(D186,'BG 032022'!A:E,5,FALSE),0),0)</f>
        <v>50301.48</v>
      </c>
      <c r="H186" s="7">
        <f>IF(F186="I",IFERROR(VLOOKUP(D186,'BG 032022'!A:E,3,FALSE),0),0)</f>
        <v>50764.36</v>
      </c>
    </row>
    <row r="187" spans="1:8" s="110" customFormat="1" ht="12" customHeight="1">
      <c r="A187" s="108" t="s">
        <v>2</v>
      </c>
      <c r="B187" s="108" t="s">
        <v>323</v>
      </c>
      <c r="C187" s="108" t="s">
        <v>738</v>
      </c>
      <c r="D187" s="112" t="s">
        <v>737</v>
      </c>
      <c r="E187" s="109" t="s">
        <v>1120</v>
      </c>
      <c r="F187" s="109" t="s">
        <v>35</v>
      </c>
      <c r="G187" s="7">
        <f>IF(F187="I",IFERROR(VLOOKUP(D187,'BG 032022'!A:E,5,FALSE),0),0)</f>
        <v>50301.48</v>
      </c>
      <c r="H187" s="7">
        <f>IF(F187="I",IFERROR(VLOOKUP(D187,'BG 032022'!A:E,3,FALSE),0),0)</f>
        <v>50764.36</v>
      </c>
    </row>
    <row r="188" spans="1:8" s="110" customFormat="1" ht="12" customHeight="1">
      <c r="A188" s="108" t="s">
        <v>2</v>
      </c>
      <c r="B188" s="108" t="s">
        <v>323</v>
      </c>
      <c r="C188" s="108" t="s">
        <v>740</v>
      </c>
      <c r="D188" s="112" t="s">
        <v>739</v>
      </c>
      <c r="E188" s="109" t="s">
        <v>1120</v>
      </c>
      <c r="F188" s="109" t="s">
        <v>35</v>
      </c>
      <c r="G188" s="7">
        <f>IF(F188="I",IFERROR(VLOOKUP(D188,'BG 032022'!A:E,5,FALSE),0),0)</f>
        <v>50301.48</v>
      </c>
      <c r="H188" s="7">
        <f>IF(F188="I",IFERROR(VLOOKUP(D188,'BG 032022'!A:E,3,FALSE),0),0)</f>
        <v>50764.36</v>
      </c>
    </row>
    <row r="189" spans="1:8" s="110" customFormat="1" ht="12" customHeight="1">
      <c r="A189" s="108" t="s">
        <v>2</v>
      </c>
      <c r="B189" s="108" t="s">
        <v>323</v>
      </c>
      <c r="C189" s="108" t="s">
        <v>742</v>
      </c>
      <c r="D189" s="112" t="s">
        <v>741</v>
      </c>
      <c r="E189" s="109" t="s">
        <v>1120</v>
      </c>
      <c r="F189" s="109" t="s">
        <v>35</v>
      </c>
      <c r="G189" s="7">
        <f>IF(F189="I",IFERROR(VLOOKUP(D189,'BG 032022'!A:E,5,FALSE),0),0)</f>
        <v>50301.48</v>
      </c>
      <c r="H189" s="7">
        <f>IF(F189="I",IFERROR(VLOOKUP(D189,'BG 032022'!A:E,3,FALSE),0),0)</f>
        <v>50764.36</v>
      </c>
    </row>
    <row r="190" spans="1:8" s="110" customFormat="1" ht="12" customHeight="1">
      <c r="A190" s="108" t="s">
        <v>2</v>
      </c>
      <c r="B190" s="108" t="s">
        <v>323</v>
      </c>
      <c r="C190" s="108" t="s">
        <v>744</v>
      </c>
      <c r="D190" s="112" t="s">
        <v>743</v>
      </c>
      <c r="E190" s="109" t="s">
        <v>1120</v>
      </c>
      <c r="F190" s="109" t="s">
        <v>35</v>
      </c>
      <c r="G190" s="7">
        <f>IF(F190="I",IFERROR(VLOOKUP(D190,'BG 032022'!A:E,5,FALSE),0),0)</f>
        <v>25150.74</v>
      </c>
      <c r="H190" s="7">
        <f>IF(F190="I",IFERROR(VLOOKUP(D190,'BG 032022'!A:E,3,FALSE),0),0)</f>
        <v>25382.18</v>
      </c>
    </row>
    <row r="191" spans="1:8" s="110" customFormat="1" ht="12" customHeight="1">
      <c r="A191" s="108" t="s">
        <v>2</v>
      </c>
      <c r="B191" s="108" t="s">
        <v>323</v>
      </c>
      <c r="C191" s="108" t="s">
        <v>746</v>
      </c>
      <c r="D191" s="112" t="s">
        <v>745</v>
      </c>
      <c r="E191" s="109" t="s">
        <v>1120</v>
      </c>
      <c r="F191" s="109" t="s">
        <v>35</v>
      </c>
      <c r="G191" s="7">
        <f>IF(F191="I",IFERROR(VLOOKUP(D191,'BG 032022'!A:E,5,FALSE),0),0)</f>
        <v>25150.74</v>
      </c>
      <c r="H191" s="7">
        <f>IF(F191="I",IFERROR(VLOOKUP(D191,'BG 032022'!A:E,3,FALSE),0),0)</f>
        <v>25382.18</v>
      </c>
    </row>
    <row r="192" spans="1:8" s="110" customFormat="1" ht="12" customHeight="1">
      <c r="A192" s="108" t="s">
        <v>2</v>
      </c>
      <c r="B192" s="108" t="s">
        <v>323</v>
      </c>
      <c r="C192" s="108" t="s">
        <v>748</v>
      </c>
      <c r="D192" s="112" t="s">
        <v>747</v>
      </c>
      <c r="E192" s="109" t="s">
        <v>1120</v>
      </c>
      <c r="F192" s="109" t="s">
        <v>35</v>
      </c>
      <c r="G192" s="7">
        <f>IF(F192="I",IFERROR(VLOOKUP(D192,'BG 032022'!A:E,5,FALSE),0),0)</f>
        <v>25150.74</v>
      </c>
      <c r="H192" s="7">
        <f>IF(F192="I",IFERROR(VLOOKUP(D192,'BG 032022'!A:E,3,FALSE),0),0)</f>
        <v>25382.18</v>
      </c>
    </row>
    <row r="193" spans="1:8" s="110" customFormat="1" ht="12" customHeight="1">
      <c r="A193" s="108" t="s">
        <v>2</v>
      </c>
      <c r="B193" s="108" t="s">
        <v>323</v>
      </c>
      <c r="C193" s="108" t="s">
        <v>750</v>
      </c>
      <c r="D193" s="112" t="s">
        <v>749</v>
      </c>
      <c r="E193" s="109" t="s">
        <v>1120</v>
      </c>
      <c r="F193" s="109" t="s">
        <v>35</v>
      </c>
      <c r="G193" s="7">
        <f>IF(F193="I",IFERROR(VLOOKUP(D193,'BG 032022'!A:E,5,FALSE),0),0)</f>
        <v>25150.74</v>
      </c>
      <c r="H193" s="7">
        <f>IF(F193="I",IFERROR(VLOOKUP(D193,'BG 032022'!A:E,3,FALSE),0),0)</f>
        <v>25382.18</v>
      </c>
    </row>
    <row r="194" spans="1:8" s="110" customFormat="1" ht="12" customHeight="1">
      <c r="A194" s="108" t="s">
        <v>2</v>
      </c>
      <c r="B194" s="108" t="s">
        <v>323</v>
      </c>
      <c r="C194" s="108" t="s">
        <v>752</v>
      </c>
      <c r="D194" s="112" t="s">
        <v>751</v>
      </c>
      <c r="E194" s="109" t="s">
        <v>1120</v>
      </c>
      <c r="F194" s="109" t="s">
        <v>35</v>
      </c>
      <c r="G194" s="7">
        <f>IF(F194="I",IFERROR(VLOOKUP(D194,'BG 032022'!A:E,5,FALSE),0),0)</f>
        <v>25150.74</v>
      </c>
      <c r="H194" s="7">
        <f>IF(F194="I",IFERROR(VLOOKUP(D194,'BG 032022'!A:E,3,FALSE),0),0)</f>
        <v>25382.18</v>
      </c>
    </row>
    <row r="195" spans="1:8" s="110" customFormat="1" ht="12" customHeight="1">
      <c r="A195" s="108" t="s">
        <v>2</v>
      </c>
      <c r="B195" s="108" t="s">
        <v>323</v>
      </c>
      <c r="C195" s="108" t="s">
        <v>754</v>
      </c>
      <c r="D195" s="112" t="s">
        <v>753</v>
      </c>
      <c r="E195" s="109" t="s">
        <v>1120</v>
      </c>
      <c r="F195" s="109" t="s">
        <v>35</v>
      </c>
      <c r="G195" s="7">
        <f>IF(F195="I",IFERROR(VLOOKUP(D195,'BG 032022'!A:E,5,FALSE),0),0)</f>
        <v>25150.74</v>
      </c>
      <c r="H195" s="7">
        <f>IF(F195="I",IFERROR(VLOOKUP(D195,'BG 032022'!A:E,3,FALSE),0),0)</f>
        <v>25382.18</v>
      </c>
    </row>
    <row r="196" spans="1:8" s="110" customFormat="1" ht="12" customHeight="1">
      <c r="A196" s="108" t="s">
        <v>2</v>
      </c>
      <c r="B196" s="108" t="s">
        <v>323</v>
      </c>
      <c r="C196" s="108" t="s">
        <v>756</v>
      </c>
      <c r="D196" s="112" t="s">
        <v>755</v>
      </c>
      <c r="E196" s="109" t="s">
        <v>1120</v>
      </c>
      <c r="F196" s="109" t="s">
        <v>35</v>
      </c>
      <c r="G196" s="7">
        <f>IF(F196="I",IFERROR(VLOOKUP(D196,'BG 032022'!A:E,5,FALSE),0),0)</f>
        <v>25150.74</v>
      </c>
      <c r="H196" s="7">
        <f>IF(F196="I",IFERROR(VLOOKUP(D196,'BG 032022'!A:E,3,FALSE),0),0)</f>
        <v>25382.18</v>
      </c>
    </row>
    <row r="197" spans="1:8" s="110" customFormat="1" ht="12" customHeight="1">
      <c r="A197" s="108" t="s">
        <v>2</v>
      </c>
      <c r="B197" s="108" t="s">
        <v>323</v>
      </c>
      <c r="C197" s="108" t="s">
        <v>758</v>
      </c>
      <c r="D197" s="112" t="s">
        <v>757</v>
      </c>
      <c r="E197" s="109" t="s">
        <v>1120</v>
      </c>
      <c r="F197" s="109" t="s">
        <v>35</v>
      </c>
      <c r="G197" s="7">
        <f>IF(F197="I",IFERROR(VLOOKUP(D197,'BG 032022'!A:E,5,FALSE),0),0)</f>
        <v>25150.74</v>
      </c>
      <c r="H197" s="7">
        <f>IF(F197="I",IFERROR(VLOOKUP(D197,'BG 032022'!A:E,3,FALSE),0),0)</f>
        <v>25382.18</v>
      </c>
    </row>
    <row r="198" spans="1:8" s="110" customFormat="1" ht="12" customHeight="1">
      <c r="A198" s="108" t="s">
        <v>2</v>
      </c>
      <c r="B198" s="108" t="s">
        <v>323</v>
      </c>
      <c r="C198" s="108" t="s">
        <v>760</v>
      </c>
      <c r="D198" s="112" t="s">
        <v>759</v>
      </c>
      <c r="E198" s="109" t="s">
        <v>1120</v>
      </c>
      <c r="F198" s="109" t="s">
        <v>35</v>
      </c>
      <c r="G198" s="7">
        <f>IF(F198="I",IFERROR(VLOOKUP(D198,'BG 032022'!A:E,5,FALSE),0),0)</f>
        <v>25150.74</v>
      </c>
      <c r="H198" s="7">
        <f>IF(F198="I",IFERROR(VLOOKUP(D198,'BG 032022'!A:E,3,FALSE),0),0)</f>
        <v>25382.18</v>
      </c>
    </row>
    <row r="199" spans="1:8" s="110" customFormat="1" ht="12" customHeight="1">
      <c r="A199" s="108" t="s">
        <v>2</v>
      </c>
      <c r="B199" s="108" t="s">
        <v>323</v>
      </c>
      <c r="C199" s="108" t="s">
        <v>762</v>
      </c>
      <c r="D199" s="112" t="s">
        <v>761</v>
      </c>
      <c r="E199" s="109" t="s">
        <v>1120</v>
      </c>
      <c r="F199" s="109" t="s">
        <v>35</v>
      </c>
      <c r="G199" s="7">
        <f>IF(F199="I",IFERROR(VLOOKUP(D199,'BG 032022'!A:E,5,FALSE),0),0)</f>
        <v>25150.74</v>
      </c>
      <c r="H199" s="7">
        <f>IF(F199="I",IFERROR(VLOOKUP(D199,'BG 032022'!A:E,3,FALSE),0),0)</f>
        <v>25382.18</v>
      </c>
    </row>
    <row r="200" spans="1:8" s="110" customFormat="1" ht="12" customHeight="1">
      <c r="A200" s="108" t="s">
        <v>2</v>
      </c>
      <c r="B200" s="108" t="s">
        <v>323</v>
      </c>
      <c r="C200" s="108" t="s">
        <v>764</v>
      </c>
      <c r="D200" s="112" t="s">
        <v>763</v>
      </c>
      <c r="E200" s="109" t="s">
        <v>1120</v>
      </c>
      <c r="F200" s="109" t="s">
        <v>35</v>
      </c>
      <c r="G200" s="7">
        <f>IF(F200="I",IFERROR(VLOOKUP(D200,'BG 032022'!A:E,5,FALSE),0),0)</f>
        <v>25123.93</v>
      </c>
      <c r="H200" s="7">
        <f>IF(F200="I",IFERROR(VLOOKUP(D200,'BG 032022'!A:E,3,FALSE),0),0)</f>
        <v>25354.19</v>
      </c>
    </row>
    <row r="201" spans="1:8" s="110" customFormat="1" ht="12" customHeight="1">
      <c r="A201" s="108" t="s">
        <v>2</v>
      </c>
      <c r="B201" s="108" t="s">
        <v>323</v>
      </c>
      <c r="C201" s="108" t="s">
        <v>766</v>
      </c>
      <c r="D201" s="112" t="s">
        <v>765</v>
      </c>
      <c r="E201" s="109" t="s">
        <v>1120</v>
      </c>
      <c r="F201" s="109" t="s">
        <v>35</v>
      </c>
      <c r="G201" s="7">
        <f>IF(F201="I",IFERROR(VLOOKUP(D201,'BG 032022'!A:E,5,FALSE),0),0)</f>
        <v>25123.93</v>
      </c>
      <c r="H201" s="7">
        <f>IF(F201="I",IFERROR(VLOOKUP(D201,'BG 032022'!A:E,3,FALSE),0),0)</f>
        <v>25354.19</v>
      </c>
    </row>
    <row r="202" spans="1:8" s="110" customFormat="1" ht="12" customHeight="1">
      <c r="A202" s="108" t="s">
        <v>2</v>
      </c>
      <c r="B202" s="108" t="s">
        <v>323</v>
      </c>
      <c r="C202" s="108" t="s">
        <v>768</v>
      </c>
      <c r="D202" s="112" t="s">
        <v>767</v>
      </c>
      <c r="E202" s="109" t="s">
        <v>1120</v>
      </c>
      <c r="F202" s="109" t="s">
        <v>35</v>
      </c>
      <c r="G202" s="7">
        <f>IF(F202="I",IFERROR(VLOOKUP(D202,'BG 032022'!A:E,5,FALSE),0),0)</f>
        <v>25123.93</v>
      </c>
      <c r="H202" s="7">
        <f>IF(F202="I",IFERROR(VLOOKUP(D202,'BG 032022'!A:E,3,FALSE),0),0)</f>
        <v>25354.19</v>
      </c>
    </row>
    <row r="203" spans="1:8" s="110" customFormat="1" ht="12" customHeight="1">
      <c r="A203" s="108" t="s">
        <v>2</v>
      </c>
      <c r="B203" s="108" t="s">
        <v>323</v>
      </c>
      <c r="C203" s="108" t="s">
        <v>770</v>
      </c>
      <c r="D203" s="112" t="s">
        <v>769</v>
      </c>
      <c r="E203" s="109" t="s">
        <v>1120</v>
      </c>
      <c r="F203" s="109" t="s">
        <v>35</v>
      </c>
      <c r="G203" s="7">
        <f>IF(F203="I",IFERROR(VLOOKUP(D203,'BG 032022'!A:E,5,FALSE),0),0)</f>
        <v>25123.93</v>
      </c>
      <c r="H203" s="7">
        <f>IF(F203="I",IFERROR(VLOOKUP(D203,'BG 032022'!A:E,3,FALSE),0),0)</f>
        <v>25354.19</v>
      </c>
    </row>
    <row r="204" spans="1:8" s="110" customFormat="1" ht="12" customHeight="1">
      <c r="A204" s="108" t="s">
        <v>2</v>
      </c>
      <c r="B204" s="108" t="s">
        <v>323</v>
      </c>
      <c r="C204" s="108" t="s">
        <v>772</v>
      </c>
      <c r="D204" s="112" t="s">
        <v>771</v>
      </c>
      <c r="E204" s="109" t="s">
        <v>1120</v>
      </c>
      <c r="F204" s="109" t="s">
        <v>35</v>
      </c>
      <c r="G204" s="7">
        <f>IF(F204="I",IFERROR(VLOOKUP(D204,'BG 032022'!A:E,5,FALSE),0),0)</f>
        <v>25123.93</v>
      </c>
      <c r="H204" s="7">
        <f>IF(F204="I",IFERROR(VLOOKUP(D204,'BG 032022'!A:E,3,FALSE),0),0)</f>
        <v>25354.19</v>
      </c>
    </row>
    <row r="205" spans="1:8" s="110" customFormat="1" ht="12" customHeight="1">
      <c r="A205" s="108" t="s">
        <v>2</v>
      </c>
      <c r="B205" s="108" t="s">
        <v>323</v>
      </c>
      <c r="C205" s="108" t="s">
        <v>774</v>
      </c>
      <c r="D205" s="112" t="s">
        <v>773</v>
      </c>
      <c r="E205" s="109" t="s">
        <v>1120</v>
      </c>
      <c r="F205" s="109" t="s">
        <v>35</v>
      </c>
      <c r="G205" s="7">
        <f>IF(F205="I",IFERROR(VLOOKUP(D205,'BG 032022'!A:E,5,FALSE),0),0)</f>
        <v>25123.93</v>
      </c>
      <c r="H205" s="7">
        <f>IF(F205="I",IFERROR(VLOOKUP(D205,'BG 032022'!A:E,3,FALSE),0),0)</f>
        <v>25354.19</v>
      </c>
    </row>
    <row r="206" spans="1:8" s="110" customFormat="1" ht="12" customHeight="1">
      <c r="A206" s="108" t="s">
        <v>2</v>
      </c>
      <c r="B206" s="108" t="s">
        <v>323</v>
      </c>
      <c r="C206" s="108" t="s">
        <v>776</v>
      </c>
      <c r="D206" s="112" t="s">
        <v>775</v>
      </c>
      <c r="E206" s="109" t="s">
        <v>1120</v>
      </c>
      <c r="F206" s="109" t="s">
        <v>35</v>
      </c>
      <c r="G206" s="7">
        <f>IF(F206="I",IFERROR(VLOOKUP(D206,'BG 032022'!A:E,5,FALSE),0),0)</f>
        <v>25123.93</v>
      </c>
      <c r="H206" s="7">
        <f>IF(F206="I",IFERROR(VLOOKUP(D206,'BG 032022'!A:E,3,FALSE),0),0)</f>
        <v>25354.19</v>
      </c>
    </row>
    <row r="207" spans="1:8" s="110" customFormat="1" ht="12" customHeight="1">
      <c r="A207" s="108" t="s">
        <v>2</v>
      </c>
      <c r="B207" s="108" t="s">
        <v>323</v>
      </c>
      <c r="C207" s="108" t="s">
        <v>778</v>
      </c>
      <c r="D207" s="112" t="s">
        <v>777</v>
      </c>
      <c r="E207" s="109" t="s">
        <v>1120</v>
      </c>
      <c r="F207" s="109" t="s">
        <v>35</v>
      </c>
      <c r="G207" s="7">
        <f>IF(F207="I",IFERROR(VLOOKUP(D207,'BG 032022'!A:E,5,FALSE),0),0)</f>
        <v>25123.93</v>
      </c>
      <c r="H207" s="7">
        <f>IF(F207="I",IFERROR(VLOOKUP(D207,'BG 032022'!A:E,3,FALSE),0),0)</f>
        <v>25354.19</v>
      </c>
    </row>
    <row r="208" spans="1:8" s="110" customFormat="1" ht="12" customHeight="1">
      <c r="A208" s="108" t="s">
        <v>2</v>
      </c>
      <c r="B208" s="108" t="s">
        <v>323</v>
      </c>
      <c r="C208" s="108" t="s">
        <v>780</v>
      </c>
      <c r="D208" s="112" t="s">
        <v>779</v>
      </c>
      <c r="E208" s="109" t="s">
        <v>1120</v>
      </c>
      <c r="F208" s="109" t="s">
        <v>35</v>
      </c>
      <c r="G208" s="7">
        <f>IF(F208="I",IFERROR(VLOOKUP(D208,'BG 032022'!A:E,5,FALSE),0),0)</f>
        <v>25123.93</v>
      </c>
      <c r="H208" s="7">
        <f>IF(F208="I",IFERROR(VLOOKUP(D208,'BG 032022'!A:E,3,FALSE),0),0)</f>
        <v>25354.19</v>
      </c>
    </row>
    <row r="209" spans="1:8" s="110" customFormat="1" ht="12" customHeight="1">
      <c r="A209" s="108" t="s">
        <v>2</v>
      </c>
      <c r="B209" s="108" t="s">
        <v>323</v>
      </c>
      <c r="C209" s="108" t="s">
        <v>782</v>
      </c>
      <c r="D209" s="112" t="s">
        <v>781</v>
      </c>
      <c r="E209" s="109" t="s">
        <v>1120</v>
      </c>
      <c r="F209" s="109" t="s">
        <v>35</v>
      </c>
      <c r="G209" s="7">
        <f>IF(F209="I",IFERROR(VLOOKUP(D209,'BG 032022'!A:E,5,FALSE),0),0)</f>
        <v>25123.93</v>
      </c>
      <c r="H209" s="7">
        <f>IF(F209="I",IFERROR(VLOOKUP(D209,'BG 032022'!A:E,3,FALSE),0),0)</f>
        <v>25354.19</v>
      </c>
    </row>
    <row r="210" spans="1:8" s="110" customFormat="1" ht="12" customHeight="1">
      <c r="A210" s="108" t="s">
        <v>2</v>
      </c>
      <c r="B210" s="108" t="s">
        <v>323</v>
      </c>
      <c r="C210" s="108" t="s">
        <v>783</v>
      </c>
      <c r="D210" s="112" t="s">
        <v>1221</v>
      </c>
      <c r="E210" s="109" t="s">
        <v>1120</v>
      </c>
      <c r="F210" s="109" t="s">
        <v>35</v>
      </c>
      <c r="G210" s="7">
        <f>IF(F210="I",IFERROR(VLOOKUP(D210,'BG 032022'!A:E,5,FALSE),0),0)</f>
        <v>25270.78</v>
      </c>
      <c r="H210" s="7">
        <f>IF(F210="I",IFERROR(VLOOKUP(D210,'BG 032022'!A:E,3,FALSE),0),0)</f>
        <v>25306.41</v>
      </c>
    </row>
    <row r="211" spans="1:8" s="110" customFormat="1" ht="12" customHeight="1">
      <c r="A211" s="108" t="s">
        <v>2</v>
      </c>
      <c r="B211" s="108" t="s">
        <v>323</v>
      </c>
      <c r="C211" s="108" t="s">
        <v>784</v>
      </c>
      <c r="D211" s="112" t="s">
        <v>1222</v>
      </c>
      <c r="E211" s="109" t="s">
        <v>1120</v>
      </c>
      <c r="F211" s="109" t="s">
        <v>35</v>
      </c>
      <c r="G211" s="7">
        <f>IF(F211="I",IFERROR(VLOOKUP(D211,'BG 032022'!A:E,5,FALSE),0),0)</f>
        <v>25270.78</v>
      </c>
      <c r="H211" s="7">
        <f>IF(F211="I",IFERROR(VLOOKUP(D211,'BG 032022'!A:E,3,FALSE),0),0)</f>
        <v>25306.41</v>
      </c>
    </row>
    <row r="212" spans="1:8" s="110" customFormat="1" ht="12" customHeight="1">
      <c r="A212" s="108" t="s">
        <v>2</v>
      </c>
      <c r="B212" s="108" t="s">
        <v>323</v>
      </c>
      <c r="C212" s="108" t="s">
        <v>785</v>
      </c>
      <c r="D212" s="112" t="s">
        <v>1223</v>
      </c>
      <c r="E212" s="109" t="s">
        <v>1120</v>
      </c>
      <c r="F212" s="109" t="s">
        <v>35</v>
      </c>
      <c r="G212" s="7">
        <f>IF(F212="I",IFERROR(VLOOKUP(D212,'BG 032022'!A:E,5,FALSE),0),0)</f>
        <v>25270.78</v>
      </c>
      <c r="H212" s="7">
        <f>IF(F212="I",IFERROR(VLOOKUP(D212,'BG 032022'!A:E,3,FALSE),0),0)</f>
        <v>25306.41</v>
      </c>
    </row>
    <row r="213" spans="1:8" s="110" customFormat="1" ht="12" customHeight="1">
      <c r="A213" s="108" t="s">
        <v>2</v>
      </c>
      <c r="B213" s="108" t="s">
        <v>323</v>
      </c>
      <c r="C213" s="108" t="s">
        <v>786</v>
      </c>
      <c r="D213" s="112" t="s">
        <v>1224</v>
      </c>
      <c r="E213" s="109" t="s">
        <v>1120</v>
      </c>
      <c r="F213" s="109" t="s">
        <v>35</v>
      </c>
      <c r="G213" s="7">
        <f>IF(F213="I",IFERROR(VLOOKUP(D213,'BG 032022'!A:E,5,FALSE),0),0)</f>
        <v>25270.78</v>
      </c>
      <c r="H213" s="7">
        <f>IF(F213="I",IFERROR(VLOOKUP(D213,'BG 032022'!A:E,3,FALSE),0),0)</f>
        <v>25306.41</v>
      </c>
    </row>
    <row r="214" spans="1:8" s="110" customFormat="1" ht="12" customHeight="1">
      <c r="A214" s="108" t="s">
        <v>2</v>
      </c>
      <c r="B214" s="108" t="s">
        <v>323</v>
      </c>
      <c r="C214" s="108" t="s">
        <v>787</v>
      </c>
      <c r="D214" s="112" t="s">
        <v>1225</v>
      </c>
      <c r="E214" s="109" t="s">
        <v>1120</v>
      </c>
      <c r="F214" s="109" t="s">
        <v>35</v>
      </c>
      <c r="G214" s="7">
        <f>IF(F214="I",IFERROR(VLOOKUP(D214,'BG 032022'!A:E,5,FALSE),0),0)</f>
        <v>25270.78</v>
      </c>
      <c r="H214" s="7">
        <f>IF(F214="I",IFERROR(VLOOKUP(D214,'BG 032022'!A:E,3,FALSE),0),0)</f>
        <v>25306.41</v>
      </c>
    </row>
    <row r="215" spans="1:8" s="110" customFormat="1" ht="12" customHeight="1">
      <c r="A215" s="108" t="s">
        <v>2</v>
      </c>
      <c r="B215" s="108" t="s">
        <v>323</v>
      </c>
      <c r="C215" s="108" t="s">
        <v>788</v>
      </c>
      <c r="D215" s="112" t="s">
        <v>1226</v>
      </c>
      <c r="E215" s="109" t="s">
        <v>1120</v>
      </c>
      <c r="F215" s="109" t="s">
        <v>35</v>
      </c>
      <c r="G215" s="7">
        <f>IF(F215="I",IFERROR(VLOOKUP(D215,'BG 032022'!A:E,5,FALSE),0),0)</f>
        <v>25270.78</v>
      </c>
      <c r="H215" s="7">
        <f>IF(F215="I",IFERROR(VLOOKUP(D215,'BG 032022'!A:E,3,FALSE),0),0)</f>
        <v>25306.41</v>
      </c>
    </row>
    <row r="216" spans="1:8" s="110" customFormat="1" ht="12" customHeight="1">
      <c r="A216" s="108" t="s">
        <v>2</v>
      </c>
      <c r="B216" s="108" t="s">
        <v>323</v>
      </c>
      <c r="C216" s="108" t="s">
        <v>789</v>
      </c>
      <c r="D216" s="112" t="s">
        <v>1227</v>
      </c>
      <c r="E216" s="109" t="s">
        <v>1120</v>
      </c>
      <c r="F216" s="109" t="s">
        <v>35</v>
      </c>
      <c r="G216" s="7">
        <f>IF(F216="I",IFERROR(VLOOKUP(D216,'BG 032022'!A:E,5,FALSE),0),0)</f>
        <v>25270.78</v>
      </c>
      <c r="H216" s="7">
        <f>IF(F216="I",IFERROR(VLOOKUP(D216,'BG 032022'!A:E,3,FALSE),0),0)</f>
        <v>25306.41</v>
      </c>
    </row>
    <row r="217" spans="1:8" s="110" customFormat="1" ht="12" customHeight="1">
      <c r="A217" s="108" t="s">
        <v>2</v>
      </c>
      <c r="B217" s="108" t="s">
        <v>323</v>
      </c>
      <c r="C217" s="108" t="s">
        <v>790</v>
      </c>
      <c r="D217" s="112" t="s">
        <v>1228</v>
      </c>
      <c r="E217" s="109" t="s">
        <v>1120</v>
      </c>
      <c r="F217" s="109" t="s">
        <v>35</v>
      </c>
      <c r="G217" s="7">
        <f>IF(F217="I",IFERROR(VLOOKUP(D217,'BG 032022'!A:E,5,FALSE),0),0)</f>
        <v>25270.78</v>
      </c>
      <c r="H217" s="7">
        <f>IF(F217="I",IFERROR(VLOOKUP(D217,'BG 032022'!A:E,3,FALSE),0),0)</f>
        <v>25306.41</v>
      </c>
    </row>
    <row r="218" spans="1:8" s="110" customFormat="1" ht="12" customHeight="1">
      <c r="A218" s="108" t="s">
        <v>2</v>
      </c>
      <c r="B218" s="108" t="s">
        <v>323</v>
      </c>
      <c r="C218" s="108" t="s">
        <v>792</v>
      </c>
      <c r="D218" s="112" t="s">
        <v>791</v>
      </c>
      <c r="E218" s="109" t="s">
        <v>1120</v>
      </c>
      <c r="F218" s="109" t="s">
        <v>35</v>
      </c>
      <c r="G218" s="7">
        <f>IF(F218="I",IFERROR(VLOOKUP(D218,'BG 032022'!A:E,5,FALSE),0),0)</f>
        <v>100506.65</v>
      </c>
      <c r="H218" s="7">
        <f>IF(F218="I",IFERROR(VLOOKUP(D218,'BG 032022'!A:E,3,FALSE),0),0)</f>
        <v>100506.7</v>
      </c>
    </row>
    <row r="219" spans="1:8" s="110" customFormat="1" ht="12" customHeight="1">
      <c r="A219" s="108" t="s">
        <v>2</v>
      </c>
      <c r="B219" s="108" t="s">
        <v>323</v>
      </c>
      <c r="C219" s="108" t="s">
        <v>794</v>
      </c>
      <c r="D219" s="112" t="s">
        <v>793</v>
      </c>
      <c r="E219" s="109" t="s">
        <v>1120</v>
      </c>
      <c r="F219" s="109" t="s">
        <v>35</v>
      </c>
      <c r="G219" s="7">
        <f>IF(F219="I",IFERROR(VLOOKUP(D219,'BG 032022'!A:E,5,FALSE),0),0)</f>
        <v>100506.65</v>
      </c>
      <c r="H219" s="7">
        <f>IF(F219="I",IFERROR(VLOOKUP(D219,'BG 032022'!A:E,3,FALSE),0),0)</f>
        <v>100506.7</v>
      </c>
    </row>
    <row r="220" spans="1:8" s="110" customFormat="1" ht="12" customHeight="1">
      <c r="A220" s="108" t="s">
        <v>2</v>
      </c>
      <c r="B220" s="108" t="s">
        <v>323</v>
      </c>
      <c r="C220" s="108" t="s">
        <v>796</v>
      </c>
      <c r="D220" s="112" t="s">
        <v>795</v>
      </c>
      <c r="E220" s="109" t="s">
        <v>1120</v>
      </c>
      <c r="F220" s="109" t="s">
        <v>35</v>
      </c>
      <c r="G220" s="7">
        <f>IF(F220="I",IFERROR(VLOOKUP(D220,'BG 032022'!A:E,5,FALSE),0),0)</f>
        <v>50253.33</v>
      </c>
      <c r="H220" s="7">
        <f>IF(F220="I",IFERROR(VLOOKUP(D220,'BG 032022'!A:E,3,FALSE),0),0)</f>
        <v>50253.35</v>
      </c>
    </row>
    <row r="221" spans="1:8" s="110" customFormat="1" ht="12" customHeight="1">
      <c r="A221" s="108" t="s">
        <v>2</v>
      </c>
      <c r="B221" s="108" t="s">
        <v>323</v>
      </c>
      <c r="C221" s="108" t="s">
        <v>798</v>
      </c>
      <c r="D221" s="112" t="s">
        <v>797</v>
      </c>
      <c r="E221" s="109" t="s">
        <v>1120</v>
      </c>
      <c r="F221" s="109" t="s">
        <v>35</v>
      </c>
      <c r="G221" s="7">
        <f>IF(F221="I",IFERROR(VLOOKUP(D221,'BG 032022'!A:E,5,FALSE),0),0)</f>
        <v>50253.33</v>
      </c>
      <c r="H221" s="7">
        <f>IF(F221="I",IFERROR(VLOOKUP(D221,'BG 032022'!A:E,3,FALSE),0),0)</f>
        <v>50253.35</v>
      </c>
    </row>
    <row r="222" spans="1:8" s="110" customFormat="1" ht="12" customHeight="1">
      <c r="A222" s="108" t="s">
        <v>2</v>
      </c>
      <c r="B222" s="108" t="s">
        <v>323</v>
      </c>
      <c r="C222" s="108" t="s">
        <v>800</v>
      </c>
      <c r="D222" s="112" t="s">
        <v>799</v>
      </c>
      <c r="E222" s="109" t="s">
        <v>1120</v>
      </c>
      <c r="F222" s="109" t="s">
        <v>35</v>
      </c>
      <c r="G222" s="7">
        <f>IF(F222="I",IFERROR(VLOOKUP(D222,'BG 032022'!A:E,5,FALSE),0),0)</f>
        <v>50253.33</v>
      </c>
      <c r="H222" s="7">
        <f>IF(F222="I",IFERROR(VLOOKUP(D222,'BG 032022'!A:E,3,FALSE),0),0)</f>
        <v>50253.35</v>
      </c>
    </row>
    <row r="223" spans="1:8" s="110" customFormat="1" ht="12" customHeight="1">
      <c r="A223" s="108" t="s">
        <v>2</v>
      </c>
      <c r="B223" s="108" t="s">
        <v>323</v>
      </c>
      <c r="C223" s="108" t="s">
        <v>802</v>
      </c>
      <c r="D223" s="112" t="s">
        <v>801</v>
      </c>
      <c r="E223" s="109" t="s">
        <v>1120</v>
      </c>
      <c r="F223" s="109" t="s">
        <v>35</v>
      </c>
      <c r="G223" s="7">
        <f>IF(F223="I",IFERROR(VLOOKUP(D223,'BG 032022'!A:E,5,FALSE),0),0)</f>
        <v>50253.33</v>
      </c>
      <c r="H223" s="7">
        <f>IF(F223="I",IFERROR(VLOOKUP(D223,'BG 032022'!A:E,3,FALSE),0),0)</f>
        <v>50253.35</v>
      </c>
    </row>
    <row r="224" spans="1:8" s="110" customFormat="1" ht="12" customHeight="1">
      <c r="A224" s="108" t="s">
        <v>2</v>
      </c>
      <c r="B224" s="108" t="s">
        <v>323</v>
      </c>
      <c r="C224" s="108" t="s">
        <v>804</v>
      </c>
      <c r="D224" s="112" t="s">
        <v>803</v>
      </c>
      <c r="E224" s="109" t="s">
        <v>1120</v>
      </c>
      <c r="F224" s="109" t="s">
        <v>35</v>
      </c>
      <c r="G224" s="7">
        <f>IF(F224="I",IFERROR(VLOOKUP(D224,'BG 032022'!A:E,5,FALSE),0),0)</f>
        <v>50253.33</v>
      </c>
      <c r="H224" s="7">
        <f>IF(F224="I",IFERROR(VLOOKUP(D224,'BG 032022'!A:E,3,FALSE),0),0)</f>
        <v>50253.35</v>
      </c>
    </row>
    <row r="225" spans="1:8" s="110" customFormat="1" ht="12" customHeight="1">
      <c r="A225" s="108" t="s">
        <v>2</v>
      </c>
      <c r="B225" s="108" t="s">
        <v>323</v>
      </c>
      <c r="C225" s="108" t="s">
        <v>806</v>
      </c>
      <c r="D225" s="112" t="s">
        <v>805</v>
      </c>
      <c r="E225" s="109" t="s">
        <v>1120</v>
      </c>
      <c r="F225" s="109" t="s">
        <v>35</v>
      </c>
      <c r="G225" s="7">
        <f>IF(F225="I",IFERROR(VLOOKUP(D225,'BG 032022'!A:E,5,FALSE),0),0)</f>
        <v>50253.33</v>
      </c>
      <c r="H225" s="7">
        <f>IF(F225="I",IFERROR(VLOOKUP(D225,'BG 032022'!A:E,3,FALSE),0),0)</f>
        <v>50253.35</v>
      </c>
    </row>
    <row r="226" spans="1:8" s="110" customFormat="1" ht="12" customHeight="1">
      <c r="A226" s="108" t="s">
        <v>2</v>
      </c>
      <c r="B226" s="108" t="s">
        <v>323</v>
      </c>
      <c r="C226" s="108" t="s">
        <v>808</v>
      </c>
      <c r="D226" s="112" t="s">
        <v>807</v>
      </c>
      <c r="E226" s="109" t="s">
        <v>1120</v>
      </c>
      <c r="F226" s="109" t="s">
        <v>35</v>
      </c>
      <c r="G226" s="7">
        <f>IF(F226="I",IFERROR(VLOOKUP(D226,'BG 032022'!A:E,5,FALSE),0),0)</f>
        <v>503146.84</v>
      </c>
      <c r="H226" s="7">
        <f>IF(F226="I",IFERROR(VLOOKUP(D226,'BG 032022'!A:E,3,FALSE),0),0)</f>
        <v>507983.5</v>
      </c>
    </row>
    <row r="227" spans="1:8" s="110" customFormat="1" ht="12" customHeight="1">
      <c r="A227" s="108" t="s">
        <v>2</v>
      </c>
      <c r="B227" s="108" t="s">
        <v>323</v>
      </c>
      <c r="C227" s="108" t="s">
        <v>810</v>
      </c>
      <c r="D227" s="112" t="s">
        <v>809</v>
      </c>
      <c r="E227" s="109" t="s">
        <v>1120</v>
      </c>
      <c r="F227" s="109" t="s">
        <v>35</v>
      </c>
      <c r="G227" s="7">
        <f>IF(F227="I",IFERROR(VLOOKUP(D227,'BG 032022'!A:E,5,FALSE),0),0)</f>
        <v>50209.810000000005</v>
      </c>
      <c r="H227" s="7">
        <f>IF(F227="I",IFERROR(VLOOKUP(D227,'BG 032022'!A:E,3,FALSE),0),0)</f>
        <v>50641.19</v>
      </c>
    </row>
    <row r="228" spans="1:8" s="110" customFormat="1" ht="12" customHeight="1">
      <c r="A228" s="108" t="s">
        <v>2</v>
      </c>
      <c r="B228" s="108" t="s">
        <v>323</v>
      </c>
      <c r="C228" s="108" t="s">
        <v>812</v>
      </c>
      <c r="D228" s="112" t="s">
        <v>811</v>
      </c>
      <c r="E228" s="109" t="s">
        <v>1120</v>
      </c>
      <c r="F228" s="109" t="s">
        <v>35</v>
      </c>
      <c r="G228" s="7">
        <f>IF(F228="I",IFERROR(VLOOKUP(D228,'BG 032022'!A:E,5,FALSE),0),0)</f>
        <v>50209.810000000005</v>
      </c>
      <c r="H228" s="7">
        <f>IF(F228="I",IFERROR(VLOOKUP(D228,'BG 032022'!A:E,3,FALSE),0),0)</f>
        <v>50641.19</v>
      </c>
    </row>
    <row r="229" spans="1:8" s="110" customFormat="1" ht="12" customHeight="1">
      <c r="A229" s="108" t="s">
        <v>2</v>
      </c>
      <c r="B229" s="108" t="s">
        <v>323</v>
      </c>
      <c r="C229" s="108" t="s">
        <v>814</v>
      </c>
      <c r="D229" s="112" t="s">
        <v>813</v>
      </c>
      <c r="E229" s="109" t="s">
        <v>1120</v>
      </c>
      <c r="F229" s="109" t="s">
        <v>35</v>
      </c>
      <c r="G229" s="7">
        <f>IF(F229="I",IFERROR(VLOOKUP(D229,'BG 032022'!A:E,5,FALSE),0),0)</f>
        <v>50209.810000000005</v>
      </c>
      <c r="H229" s="7">
        <f>IF(F229="I",IFERROR(VLOOKUP(D229,'BG 032022'!A:E,3,FALSE),0),0)</f>
        <v>50641.19</v>
      </c>
    </row>
    <row r="230" spans="1:8" s="110" customFormat="1" ht="12" customHeight="1">
      <c r="A230" s="108" t="s">
        <v>2</v>
      </c>
      <c r="B230" s="108" t="s">
        <v>323</v>
      </c>
      <c r="C230" s="108" t="s">
        <v>816</v>
      </c>
      <c r="D230" s="112" t="s">
        <v>815</v>
      </c>
      <c r="E230" s="109" t="s">
        <v>1120</v>
      </c>
      <c r="F230" s="109" t="s">
        <v>35</v>
      </c>
      <c r="G230" s="7">
        <f>IF(F230="I",IFERROR(VLOOKUP(D230,'BG 032022'!A:E,5,FALSE),0),0)</f>
        <v>50209.810000000005</v>
      </c>
      <c r="H230" s="7">
        <f>IF(F230="I",IFERROR(VLOOKUP(D230,'BG 032022'!A:E,3,FALSE),0),0)</f>
        <v>50641.19</v>
      </c>
    </row>
    <row r="231" spans="1:8" s="110" customFormat="1" ht="12" customHeight="1">
      <c r="A231" s="108" t="s">
        <v>2</v>
      </c>
      <c r="B231" s="108" t="s">
        <v>323</v>
      </c>
      <c r="C231" s="108" t="s">
        <v>818</v>
      </c>
      <c r="D231" s="112" t="s">
        <v>817</v>
      </c>
      <c r="E231" s="109" t="s">
        <v>1120</v>
      </c>
      <c r="F231" s="109" t="s">
        <v>35</v>
      </c>
      <c r="G231" s="7">
        <f>IF(F231="I",IFERROR(VLOOKUP(D231,'BG 032022'!A:E,5,FALSE),0),0)</f>
        <v>100279.42</v>
      </c>
      <c r="H231" s="7">
        <f>IF(F231="I",IFERROR(VLOOKUP(D231,'BG 032022'!A:E,3,FALSE),0),0)</f>
        <v>100909.41</v>
      </c>
    </row>
    <row r="232" spans="1:8" s="110" customFormat="1" ht="12" customHeight="1">
      <c r="A232" s="108" t="s">
        <v>2</v>
      </c>
      <c r="B232" s="108" t="s">
        <v>323</v>
      </c>
      <c r="C232" s="108" t="s">
        <v>820</v>
      </c>
      <c r="D232" s="112" t="s">
        <v>819</v>
      </c>
      <c r="E232" s="109" t="s">
        <v>1120</v>
      </c>
      <c r="F232" s="109" t="s">
        <v>35</v>
      </c>
      <c r="G232" s="7">
        <f>IF(F232="I",IFERROR(VLOOKUP(D232,'BG 032022'!A:E,5,FALSE),0),0)</f>
        <v>100279.42</v>
      </c>
      <c r="H232" s="7">
        <f>IF(F232="I",IFERROR(VLOOKUP(D232,'BG 032022'!A:E,3,FALSE),0),0)</f>
        <v>100909.41</v>
      </c>
    </row>
    <row r="233" spans="1:8" s="110" customFormat="1" ht="12" customHeight="1">
      <c r="A233" s="108" t="s">
        <v>2</v>
      </c>
      <c r="B233" s="108" t="s">
        <v>323</v>
      </c>
      <c r="C233" s="108" t="s">
        <v>822</v>
      </c>
      <c r="D233" s="112" t="s">
        <v>821</v>
      </c>
      <c r="E233" s="109" t="s">
        <v>1120</v>
      </c>
      <c r="F233" s="109" t="s">
        <v>35</v>
      </c>
      <c r="G233" s="7">
        <f>IF(F233="I",IFERROR(VLOOKUP(D233,'BG 032022'!A:E,5,FALSE),0),0)</f>
        <v>100340.04</v>
      </c>
      <c r="H233" s="7">
        <f>IF(F233="I",IFERROR(VLOOKUP(D233,'BG 032022'!A:E,3,FALSE),0),0)</f>
        <v>101054.9</v>
      </c>
    </row>
    <row r="234" spans="1:8" s="110" customFormat="1" ht="12" customHeight="1">
      <c r="A234" s="108" t="s">
        <v>2</v>
      </c>
      <c r="B234" s="108" t="s">
        <v>323</v>
      </c>
      <c r="C234" s="108" t="s">
        <v>824</v>
      </c>
      <c r="D234" s="112" t="s">
        <v>823</v>
      </c>
      <c r="E234" s="109" t="s">
        <v>1120</v>
      </c>
      <c r="F234" s="109" t="s">
        <v>35</v>
      </c>
      <c r="G234" s="7">
        <f>IF(F234="I",IFERROR(VLOOKUP(D234,'BG 032022'!A:E,5,FALSE),0),0)</f>
        <v>100340.04</v>
      </c>
      <c r="H234" s="7">
        <f>IF(F234="I",IFERROR(VLOOKUP(D234,'BG 032022'!A:E,3,FALSE),0),0)</f>
        <v>101054.9</v>
      </c>
    </row>
    <row r="235" spans="1:8" s="110" customFormat="1" ht="12" customHeight="1">
      <c r="A235" s="108" t="s">
        <v>2</v>
      </c>
      <c r="B235" s="108" t="s">
        <v>323</v>
      </c>
      <c r="C235" s="108" t="s">
        <v>826</v>
      </c>
      <c r="D235" s="112" t="s">
        <v>825</v>
      </c>
      <c r="E235" s="109" t="s">
        <v>1120</v>
      </c>
      <c r="F235" s="109" t="s">
        <v>35</v>
      </c>
      <c r="G235" s="7">
        <f>IF(F235="I",IFERROR(VLOOKUP(D235,'BG 032022'!A:E,5,FALSE),0),0)</f>
        <v>100340.04</v>
      </c>
      <c r="H235" s="7">
        <f>IF(F235="I",IFERROR(VLOOKUP(D235,'BG 032022'!A:E,3,FALSE),0),0)</f>
        <v>101054.9</v>
      </c>
    </row>
    <row r="236" spans="1:8" s="110" customFormat="1" ht="12" customHeight="1">
      <c r="A236" s="108" t="s">
        <v>2</v>
      </c>
      <c r="B236" s="108" t="s">
        <v>323</v>
      </c>
      <c r="C236" s="108" t="s">
        <v>828</v>
      </c>
      <c r="D236" s="112" t="s">
        <v>827</v>
      </c>
      <c r="E236" s="109" t="s">
        <v>1120</v>
      </c>
      <c r="F236" s="109" t="s">
        <v>35</v>
      </c>
      <c r="G236" s="7">
        <f>IF(F236="I",IFERROR(VLOOKUP(D236,'BG 032022'!A:E,5,FALSE),0),0)</f>
        <v>100340.04</v>
      </c>
      <c r="H236" s="7">
        <f>IF(F236="I",IFERROR(VLOOKUP(D236,'BG 032022'!A:E,3,FALSE),0),0)</f>
        <v>101054.9</v>
      </c>
    </row>
    <row r="237" spans="1:8" s="110" customFormat="1" ht="12" customHeight="1">
      <c r="A237" s="108" t="s">
        <v>2</v>
      </c>
      <c r="B237" s="108" t="s">
        <v>323</v>
      </c>
      <c r="C237" s="108" t="s">
        <v>830</v>
      </c>
      <c r="D237" s="112" t="s">
        <v>829</v>
      </c>
      <c r="E237" s="109" t="s">
        <v>1120</v>
      </c>
      <c r="F237" s="109" t="s">
        <v>35</v>
      </c>
      <c r="G237" s="7">
        <f>IF(F237="I",IFERROR(VLOOKUP(D237,'BG 032022'!A:E,5,FALSE),0),0)</f>
        <v>100340.04</v>
      </c>
      <c r="H237" s="7">
        <f>IF(F237="I",IFERROR(VLOOKUP(D237,'BG 032022'!A:E,3,FALSE),0),0)</f>
        <v>101054.9</v>
      </c>
    </row>
    <row r="238" spans="1:8" s="110" customFormat="1" ht="12" customHeight="1">
      <c r="A238" s="108" t="s">
        <v>2</v>
      </c>
      <c r="B238" s="108" t="s">
        <v>323</v>
      </c>
      <c r="C238" s="108" t="s">
        <v>832</v>
      </c>
      <c r="D238" s="112" t="s">
        <v>831</v>
      </c>
      <c r="E238" s="109" t="s">
        <v>1120</v>
      </c>
      <c r="F238" s="109" t="s">
        <v>35</v>
      </c>
      <c r="G238" s="7">
        <f>IF(F238="I",IFERROR(VLOOKUP(D238,'BG 032022'!A:E,5,FALSE),0),0)</f>
        <v>50170.02</v>
      </c>
      <c r="H238" s="7">
        <f>IF(F238="I",IFERROR(VLOOKUP(D238,'BG 032022'!A:E,3,FALSE),0),0)</f>
        <v>50527.45</v>
      </c>
    </row>
    <row r="239" spans="1:8" s="110" customFormat="1" ht="12" customHeight="1">
      <c r="A239" s="108" t="s">
        <v>2</v>
      </c>
      <c r="B239" s="108" t="s">
        <v>323</v>
      </c>
      <c r="C239" s="108" t="s">
        <v>834</v>
      </c>
      <c r="D239" s="112" t="s">
        <v>833</v>
      </c>
      <c r="E239" s="109" t="s">
        <v>1120</v>
      </c>
      <c r="F239" s="109" t="s">
        <v>35</v>
      </c>
      <c r="G239" s="7">
        <f>IF(F239="I",IFERROR(VLOOKUP(D239,'BG 032022'!A:E,5,FALSE),0),0)</f>
        <v>50170.02</v>
      </c>
      <c r="H239" s="7">
        <f>IF(F239="I",IFERROR(VLOOKUP(D239,'BG 032022'!A:E,3,FALSE),0),0)</f>
        <v>50527.45</v>
      </c>
    </row>
    <row r="240" spans="1:8" s="110" customFormat="1" ht="12" customHeight="1">
      <c r="A240" s="108" t="s">
        <v>2</v>
      </c>
      <c r="B240" s="108" t="s">
        <v>323</v>
      </c>
      <c r="C240" s="108" t="s">
        <v>836</v>
      </c>
      <c r="D240" s="112" t="s">
        <v>835</v>
      </c>
      <c r="E240" s="109" t="s">
        <v>1120</v>
      </c>
      <c r="F240" s="109" t="s">
        <v>35</v>
      </c>
      <c r="G240" s="7">
        <f>IF(F240="I",IFERROR(VLOOKUP(D240,'BG 032022'!A:E,5,FALSE),0),0)</f>
        <v>50170.02</v>
      </c>
      <c r="H240" s="7">
        <f>IF(F240="I",IFERROR(VLOOKUP(D240,'BG 032022'!A:E,3,FALSE),0),0)</f>
        <v>50527.45</v>
      </c>
    </row>
    <row r="241" spans="1:8" s="110" customFormat="1" ht="12" customHeight="1">
      <c r="A241" s="108" t="s">
        <v>2</v>
      </c>
      <c r="B241" s="108" t="s">
        <v>323</v>
      </c>
      <c r="C241" s="108" t="s">
        <v>838</v>
      </c>
      <c r="D241" s="112" t="s">
        <v>837</v>
      </c>
      <c r="E241" s="109" t="s">
        <v>1120</v>
      </c>
      <c r="F241" s="109" t="s">
        <v>35</v>
      </c>
      <c r="G241" s="7">
        <f>IF(F241="I",IFERROR(VLOOKUP(D241,'BG 032022'!A:E,5,FALSE),0),0)</f>
        <v>50170.02</v>
      </c>
      <c r="H241" s="7">
        <f>IF(F241="I",IFERROR(VLOOKUP(D241,'BG 032022'!A:E,3,FALSE),0),0)</f>
        <v>50527.45</v>
      </c>
    </row>
    <row r="242" spans="1:8" s="110" customFormat="1" ht="12" customHeight="1">
      <c r="A242" s="108" t="s">
        <v>2</v>
      </c>
      <c r="B242" s="108" t="s">
        <v>323</v>
      </c>
      <c r="C242" s="108" t="s">
        <v>840</v>
      </c>
      <c r="D242" s="112" t="s">
        <v>839</v>
      </c>
      <c r="E242" s="109" t="s">
        <v>1120</v>
      </c>
      <c r="F242" s="109" t="s">
        <v>35</v>
      </c>
      <c r="G242" s="7">
        <f>IF(F242="I",IFERROR(VLOOKUP(D242,'BG 032022'!A:E,5,FALSE),0),0)</f>
        <v>50170.02</v>
      </c>
      <c r="H242" s="7">
        <f>IF(F242="I",IFERROR(VLOOKUP(D242,'BG 032022'!A:E,3,FALSE),0),0)</f>
        <v>50527.45</v>
      </c>
    </row>
    <row r="243" spans="1:8" s="110" customFormat="1" ht="12" customHeight="1">
      <c r="A243" s="108" t="s">
        <v>2</v>
      </c>
      <c r="B243" s="108" t="s">
        <v>323</v>
      </c>
      <c r="C243" s="108" t="s">
        <v>842</v>
      </c>
      <c r="D243" s="112" t="s">
        <v>841</v>
      </c>
      <c r="E243" s="109" t="s">
        <v>1120</v>
      </c>
      <c r="F243" s="109" t="s">
        <v>35</v>
      </c>
      <c r="G243" s="7">
        <f>IF(F243="I",IFERROR(VLOOKUP(D243,'BG 032022'!A:E,5,FALSE),0),0)</f>
        <v>50170.02</v>
      </c>
      <c r="H243" s="7">
        <f>IF(F243="I",IFERROR(VLOOKUP(D243,'BG 032022'!A:E,3,FALSE),0),0)</f>
        <v>50527.45</v>
      </c>
    </row>
    <row r="244" spans="1:8" s="110" customFormat="1" ht="12" customHeight="1">
      <c r="A244" s="108" t="s">
        <v>2</v>
      </c>
      <c r="B244" s="108" t="s">
        <v>323</v>
      </c>
      <c r="C244" s="108" t="s">
        <v>844</v>
      </c>
      <c r="D244" s="112" t="s">
        <v>843</v>
      </c>
      <c r="E244" s="109" t="s">
        <v>1120</v>
      </c>
      <c r="F244" s="109" t="s">
        <v>35</v>
      </c>
      <c r="G244" s="7">
        <f>IF(F244="I",IFERROR(VLOOKUP(D244,'BG 032022'!A:E,5,FALSE),0),0)</f>
        <v>50170.02</v>
      </c>
      <c r="H244" s="7">
        <f>IF(F244="I",IFERROR(VLOOKUP(D244,'BG 032022'!A:E,3,FALSE),0),0)</f>
        <v>50527.45</v>
      </c>
    </row>
    <row r="245" spans="1:8" s="110" customFormat="1" ht="12" customHeight="1">
      <c r="A245" s="108" t="s">
        <v>2</v>
      </c>
      <c r="B245" s="108" t="s">
        <v>323</v>
      </c>
      <c r="C245" s="108" t="s">
        <v>846</v>
      </c>
      <c r="D245" s="112" t="s">
        <v>845</v>
      </c>
      <c r="E245" s="109" t="s">
        <v>1120</v>
      </c>
      <c r="F245" s="109" t="s">
        <v>35</v>
      </c>
      <c r="G245" s="7">
        <f>IF(F245="I",IFERROR(VLOOKUP(D245,'BG 032022'!A:E,5,FALSE),0),0)</f>
        <v>50170.02</v>
      </c>
      <c r="H245" s="7">
        <f>IF(F245="I",IFERROR(VLOOKUP(D245,'BG 032022'!A:E,3,FALSE),0),0)</f>
        <v>50527.45</v>
      </c>
    </row>
    <row r="246" spans="1:8" s="110" customFormat="1" ht="12" customHeight="1">
      <c r="A246" s="108" t="s">
        <v>2</v>
      </c>
      <c r="B246" s="108" t="s">
        <v>323</v>
      </c>
      <c r="C246" s="108" t="s">
        <v>848</v>
      </c>
      <c r="D246" s="112" t="s">
        <v>847</v>
      </c>
      <c r="E246" s="109" t="s">
        <v>1120</v>
      </c>
      <c r="F246" s="109" t="s">
        <v>35</v>
      </c>
      <c r="G246" s="7">
        <f>IF(F246="I",IFERROR(VLOOKUP(D246,'BG 032022'!A:E,5,FALSE),0),0)</f>
        <v>50170.02</v>
      </c>
      <c r="H246" s="7">
        <f>IF(F246="I",IFERROR(VLOOKUP(D246,'BG 032022'!A:E,3,FALSE),0),0)</f>
        <v>50527.45</v>
      </c>
    </row>
    <row r="247" spans="1:8" s="110" customFormat="1" ht="12" customHeight="1">
      <c r="A247" s="108" t="s">
        <v>2</v>
      </c>
      <c r="B247" s="108" t="s">
        <v>323</v>
      </c>
      <c r="C247" s="108" t="s">
        <v>850</v>
      </c>
      <c r="D247" s="112" t="s">
        <v>849</v>
      </c>
      <c r="E247" s="109" t="s">
        <v>1120</v>
      </c>
      <c r="F247" s="109" t="s">
        <v>35</v>
      </c>
      <c r="G247" s="7">
        <f>IF(F247="I",IFERROR(VLOOKUP(D247,'BG 032022'!A:E,5,FALSE),0),0)</f>
        <v>50170.02</v>
      </c>
      <c r="H247" s="7">
        <f>IF(F247="I",IFERROR(VLOOKUP(D247,'BG 032022'!A:E,3,FALSE),0),0)</f>
        <v>50527.45</v>
      </c>
    </row>
    <row r="248" spans="1:8" s="110" customFormat="1" ht="12" customHeight="1">
      <c r="A248" s="108" t="s">
        <v>2</v>
      </c>
      <c r="B248" s="108" t="s">
        <v>323</v>
      </c>
      <c r="C248" s="108" t="s">
        <v>852</v>
      </c>
      <c r="D248" s="112" t="s">
        <v>851</v>
      </c>
      <c r="E248" s="109" t="s">
        <v>1120</v>
      </c>
      <c r="F248" s="109" t="s">
        <v>35</v>
      </c>
      <c r="G248" s="7">
        <f>IF(F248="I",IFERROR(VLOOKUP(D248,'BG 032022'!A:E,5,FALSE),0),0)</f>
        <v>50170.02</v>
      </c>
      <c r="H248" s="7">
        <f>IF(F248="I",IFERROR(VLOOKUP(D248,'BG 032022'!A:E,3,FALSE),0),0)</f>
        <v>50527.45</v>
      </c>
    </row>
    <row r="249" spans="1:8" s="110" customFormat="1" ht="12" customHeight="1">
      <c r="A249" s="108" t="s">
        <v>2</v>
      </c>
      <c r="B249" s="108" t="s">
        <v>323</v>
      </c>
      <c r="C249" s="108" t="s">
        <v>854</v>
      </c>
      <c r="D249" s="112" t="s">
        <v>853</v>
      </c>
      <c r="E249" s="109" t="s">
        <v>1120</v>
      </c>
      <c r="F249" s="109" t="s">
        <v>35</v>
      </c>
      <c r="G249" s="7">
        <f>IF(F249="I",IFERROR(VLOOKUP(D249,'BG 032022'!A:E,5,FALSE),0),0)</f>
        <v>50170.02</v>
      </c>
      <c r="H249" s="7">
        <f>IF(F249="I",IFERROR(VLOOKUP(D249,'BG 032022'!A:E,3,FALSE),0),0)</f>
        <v>50527.45</v>
      </c>
    </row>
    <row r="250" spans="1:8" s="110" customFormat="1" ht="12" customHeight="1">
      <c r="A250" s="108" t="s">
        <v>2</v>
      </c>
      <c r="B250" s="108" t="s">
        <v>323</v>
      </c>
      <c r="C250" s="108" t="s">
        <v>856</v>
      </c>
      <c r="D250" s="112" t="s">
        <v>855</v>
      </c>
      <c r="E250" s="109" t="s">
        <v>1120</v>
      </c>
      <c r="F250" s="109" t="s">
        <v>35</v>
      </c>
      <c r="G250" s="7">
        <f>IF(F250="I",IFERROR(VLOOKUP(D250,'BG 032022'!A:E,5,FALSE),0),0)</f>
        <v>50170.02</v>
      </c>
      <c r="H250" s="7">
        <f>IF(F250="I",IFERROR(VLOOKUP(D250,'BG 032022'!A:E,3,FALSE),0),0)</f>
        <v>50527.45</v>
      </c>
    </row>
    <row r="251" spans="1:8" s="110" customFormat="1" ht="12" customHeight="1">
      <c r="A251" s="108" t="s">
        <v>2</v>
      </c>
      <c r="B251" s="108" t="s">
        <v>323</v>
      </c>
      <c r="C251" s="108" t="s">
        <v>858</v>
      </c>
      <c r="D251" s="112" t="s">
        <v>857</v>
      </c>
      <c r="E251" s="109" t="s">
        <v>1120</v>
      </c>
      <c r="F251" s="109" t="s">
        <v>35</v>
      </c>
      <c r="G251" s="7">
        <f>IF(F251="I",IFERROR(VLOOKUP(D251,'BG 032022'!A:E,5,FALSE),0),0)</f>
        <v>50170.02</v>
      </c>
      <c r="H251" s="7">
        <f>IF(F251="I",IFERROR(VLOOKUP(D251,'BG 032022'!A:E,3,FALSE),0),0)</f>
        <v>50527.45</v>
      </c>
    </row>
    <row r="252" spans="1:8" s="110" customFormat="1" ht="12" customHeight="1">
      <c r="A252" s="108" t="s">
        <v>2</v>
      </c>
      <c r="B252" s="108" t="s">
        <v>323</v>
      </c>
      <c r="C252" s="108" t="s">
        <v>860</v>
      </c>
      <c r="D252" s="112" t="s">
        <v>1229</v>
      </c>
      <c r="E252" s="109" t="s">
        <v>1120</v>
      </c>
      <c r="F252" s="109" t="s">
        <v>35</v>
      </c>
      <c r="G252" s="7">
        <f>IF(F252="I",IFERROR(VLOOKUP(D252,'BG 032022'!A:E,5,FALSE),0),0)</f>
        <v>30144.87</v>
      </c>
      <c r="H252" s="7">
        <f>IF(F252="I",IFERROR(VLOOKUP(D252,'BG 032022'!A:E,3,FALSE),0),0)</f>
        <v>30160.11</v>
      </c>
    </row>
    <row r="253" spans="1:8" s="110" customFormat="1" ht="12" customHeight="1">
      <c r="A253" s="108" t="s">
        <v>2</v>
      </c>
      <c r="B253" s="108" t="s">
        <v>323</v>
      </c>
      <c r="C253" s="108" t="s">
        <v>862</v>
      </c>
      <c r="D253" s="112" t="s">
        <v>1230</v>
      </c>
      <c r="E253" s="109" t="s">
        <v>1120</v>
      </c>
      <c r="F253" s="109" t="s">
        <v>35</v>
      </c>
      <c r="G253" s="7">
        <f>IF(F253="I",IFERROR(VLOOKUP(D253,'BG 032022'!A:E,5,FALSE),0),0)</f>
        <v>30144.87</v>
      </c>
      <c r="H253" s="7">
        <f>IF(F253="I",IFERROR(VLOOKUP(D253,'BG 032022'!A:E,3,FALSE),0),0)</f>
        <v>30160.11</v>
      </c>
    </row>
    <row r="254" spans="1:8" s="110" customFormat="1" ht="12" customHeight="1">
      <c r="A254" s="108" t="s">
        <v>2</v>
      </c>
      <c r="B254" s="108" t="s">
        <v>323</v>
      </c>
      <c r="C254" s="108" t="s">
        <v>864</v>
      </c>
      <c r="D254" s="112" t="s">
        <v>1231</v>
      </c>
      <c r="E254" s="109" t="s">
        <v>1120</v>
      </c>
      <c r="F254" s="109" t="s">
        <v>35</v>
      </c>
      <c r="G254" s="7">
        <f>IF(F254="I",IFERROR(VLOOKUP(D254,'BG 032022'!A:E,5,FALSE),0),0)</f>
        <v>30144.87</v>
      </c>
      <c r="H254" s="7">
        <f>IF(F254="I",IFERROR(VLOOKUP(D254,'BG 032022'!A:E,3,FALSE),0),0)</f>
        <v>30160.11</v>
      </c>
    </row>
    <row r="255" spans="1:8" s="110" customFormat="1" ht="12" customHeight="1">
      <c r="A255" s="108" t="s">
        <v>2</v>
      </c>
      <c r="B255" s="108" t="s">
        <v>323</v>
      </c>
      <c r="C255" s="108" t="s">
        <v>866</v>
      </c>
      <c r="D255" s="112" t="s">
        <v>1232</v>
      </c>
      <c r="E255" s="109" t="s">
        <v>1120</v>
      </c>
      <c r="F255" s="109" t="s">
        <v>35</v>
      </c>
      <c r="G255" s="7">
        <f>IF(F255="I",IFERROR(VLOOKUP(D255,'BG 032022'!A:E,5,FALSE),0),0)</f>
        <v>30144.87</v>
      </c>
      <c r="H255" s="7">
        <f>IF(F255="I",IFERROR(VLOOKUP(D255,'BG 032022'!A:E,3,FALSE),0),0)</f>
        <v>30160.11</v>
      </c>
    </row>
    <row r="256" spans="1:8" s="110" customFormat="1" ht="12" customHeight="1">
      <c r="A256" s="108" t="s">
        <v>2</v>
      </c>
      <c r="B256" s="108" t="s">
        <v>323</v>
      </c>
      <c r="C256" s="108" t="s">
        <v>868</v>
      </c>
      <c r="D256" s="112" t="s">
        <v>1233</v>
      </c>
      <c r="E256" s="109" t="s">
        <v>1120</v>
      </c>
      <c r="F256" s="109" t="s">
        <v>35</v>
      </c>
      <c r="G256" s="7">
        <f>IF(F256="I",IFERROR(VLOOKUP(D256,'BG 032022'!A:E,5,FALSE),0),0)</f>
        <v>30144.87</v>
      </c>
      <c r="H256" s="7">
        <f>IF(F256="I",IFERROR(VLOOKUP(D256,'BG 032022'!A:E,3,FALSE),0),0)</f>
        <v>30160.11</v>
      </c>
    </row>
    <row r="257" spans="1:8" s="110" customFormat="1" ht="12" customHeight="1">
      <c r="A257" s="108" t="s">
        <v>2</v>
      </c>
      <c r="B257" s="108" t="s">
        <v>323</v>
      </c>
      <c r="C257" s="108" t="s">
        <v>870</v>
      </c>
      <c r="D257" s="112" t="s">
        <v>1234</v>
      </c>
      <c r="E257" s="109" t="s">
        <v>1120</v>
      </c>
      <c r="F257" s="109" t="s">
        <v>35</v>
      </c>
      <c r="G257" s="7">
        <f>IF(F257="I",IFERROR(VLOOKUP(D257,'BG 032022'!A:E,5,FALSE),0),0)</f>
        <v>30144.87</v>
      </c>
      <c r="H257" s="7">
        <f>IF(F257="I",IFERROR(VLOOKUP(D257,'BG 032022'!A:E,3,FALSE),0),0)</f>
        <v>30160.11</v>
      </c>
    </row>
    <row r="258" spans="1:8" s="110" customFormat="1" ht="12" customHeight="1">
      <c r="A258" s="108" t="s">
        <v>2</v>
      </c>
      <c r="B258" s="108" t="s">
        <v>323</v>
      </c>
      <c r="C258" s="108" t="s">
        <v>872</v>
      </c>
      <c r="D258" s="112" t="s">
        <v>1235</v>
      </c>
      <c r="E258" s="109" t="s">
        <v>1120</v>
      </c>
      <c r="F258" s="109" t="s">
        <v>35</v>
      </c>
      <c r="G258" s="7">
        <f>IF(F258="I",IFERROR(VLOOKUP(D258,'BG 032022'!A:E,5,FALSE),0),0)</f>
        <v>30144.87</v>
      </c>
      <c r="H258" s="7">
        <f>IF(F258="I",IFERROR(VLOOKUP(D258,'BG 032022'!A:E,3,FALSE),0),0)</f>
        <v>30160.11</v>
      </c>
    </row>
    <row r="259" spans="1:8" s="110" customFormat="1" ht="12" customHeight="1">
      <c r="A259" s="108" t="s">
        <v>2</v>
      </c>
      <c r="B259" s="108" t="s">
        <v>323</v>
      </c>
      <c r="C259" s="108" t="s">
        <v>874</v>
      </c>
      <c r="D259" s="112" t="s">
        <v>1236</v>
      </c>
      <c r="E259" s="109" t="s">
        <v>1120</v>
      </c>
      <c r="F259" s="109" t="s">
        <v>35</v>
      </c>
      <c r="G259" s="7">
        <f>IF(F259="I",IFERROR(VLOOKUP(D259,'BG 032022'!A:E,5,FALSE),0),0)</f>
        <v>30144.87</v>
      </c>
      <c r="H259" s="7">
        <f>IF(F259="I",IFERROR(VLOOKUP(D259,'BG 032022'!A:E,3,FALSE),0),0)</f>
        <v>30160.11</v>
      </c>
    </row>
    <row r="260" spans="1:8" s="110" customFormat="1" ht="12" customHeight="1">
      <c r="A260" s="108" t="s">
        <v>2</v>
      </c>
      <c r="B260" s="108" t="s">
        <v>323</v>
      </c>
      <c r="C260" s="108" t="s">
        <v>876</v>
      </c>
      <c r="D260" s="112" t="s">
        <v>1237</v>
      </c>
      <c r="E260" s="109" t="s">
        <v>1120</v>
      </c>
      <c r="F260" s="109" t="s">
        <v>35</v>
      </c>
      <c r="G260" s="7">
        <f>IF(F260="I",IFERROR(VLOOKUP(D260,'BG 032022'!A:E,5,FALSE),0),0)</f>
        <v>25120.65</v>
      </c>
      <c r="H260" s="7">
        <f>IF(F260="I",IFERROR(VLOOKUP(D260,'BG 032022'!A:E,3,FALSE),0),0)</f>
        <v>25133.34</v>
      </c>
    </row>
    <row r="261" spans="1:8" s="110" customFormat="1" ht="12" customHeight="1">
      <c r="A261" s="108" t="s">
        <v>2</v>
      </c>
      <c r="B261" s="108" t="s">
        <v>323</v>
      </c>
      <c r="C261" s="108" t="s">
        <v>878</v>
      </c>
      <c r="D261" s="112" t="s">
        <v>1238</v>
      </c>
      <c r="E261" s="109" t="s">
        <v>1120</v>
      </c>
      <c r="F261" s="109" t="s">
        <v>35</v>
      </c>
      <c r="G261" s="7">
        <f>IF(F261="I",IFERROR(VLOOKUP(D261,'BG 032022'!A:E,5,FALSE),0),0)</f>
        <v>25120.65</v>
      </c>
      <c r="H261" s="7">
        <f>IF(F261="I",IFERROR(VLOOKUP(D261,'BG 032022'!A:E,3,FALSE),0),0)</f>
        <v>25133.34</v>
      </c>
    </row>
    <row r="262" spans="1:8" s="110" customFormat="1" ht="12" customHeight="1">
      <c r="A262" s="108" t="s">
        <v>2</v>
      </c>
      <c r="B262" s="108" t="s">
        <v>323</v>
      </c>
      <c r="C262" s="108" t="s">
        <v>880</v>
      </c>
      <c r="D262" s="112" t="s">
        <v>1239</v>
      </c>
      <c r="E262" s="109" t="s">
        <v>1120</v>
      </c>
      <c r="F262" s="109" t="s">
        <v>35</v>
      </c>
      <c r="G262" s="7">
        <f>IF(F262="I",IFERROR(VLOOKUP(D262,'BG 032022'!A:E,5,FALSE),0),0)</f>
        <v>25120.65</v>
      </c>
      <c r="H262" s="7">
        <f>IF(F262="I",IFERROR(VLOOKUP(D262,'BG 032022'!A:E,3,FALSE),0),0)</f>
        <v>25133.34</v>
      </c>
    </row>
    <row r="263" spans="1:8" s="110" customFormat="1" ht="12" customHeight="1">
      <c r="A263" s="108" t="s">
        <v>2</v>
      </c>
      <c r="B263" s="108" t="s">
        <v>323</v>
      </c>
      <c r="C263" s="108" t="s">
        <v>882</v>
      </c>
      <c r="D263" s="112" t="s">
        <v>1240</v>
      </c>
      <c r="E263" s="109" t="s">
        <v>1120</v>
      </c>
      <c r="F263" s="109" t="s">
        <v>35</v>
      </c>
      <c r="G263" s="7">
        <f>IF(F263="I",IFERROR(VLOOKUP(D263,'BG 032022'!A:E,5,FALSE),0),0)</f>
        <v>25120.65</v>
      </c>
      <c r="H263" s="7">
        <f>IF(F263="I",IFERROR(VLOOKUP(D263,'BG 032022'!A:E,3,FALSE),0),0)</f>
        <v>25133.34</v>
      </c>
    </row>
    <row r="264" spans="1:8" s="110" customFormat="1" ht="12" customHeight="1">
      <c r="A264" s="108" t="s">
        <v>2</v>
      </c>
      <c r="B264" s="108" t="s">
        <v>323</v>
      </c>
      <c r="C264" s="108" t="s">
        <v>884</v>
      </c>
      <c r="D264" s="112" t="s">
        <v>1241</v>
      </c>
      <c r="E264" s="109" t="s">
        <v>1120</v>
      </c>
      <c r="F264" s="109" t="s">
        <v>35</v>
      </c>
      <c r="G264" s="7">
        <f>IF(F264="I",IFERROR(VLOOKUP(D264,'BG 032022'!A:E,5,FALSE),0),0)</f>
        <v>25120.65</v>
      </c>
      <c r="H264" s="7">
        <f>IF(F264="I",IFERROR(VLOOKUP(D264,'BG 032022'!A:E,3,FALSE),0),0)</f>
        <v>25133.34</v>
      </c>
    </row>
    <row r="265" spans="1:8" s="110" customFormat="1" ht="12" customHeight="1">
      <c r="A265" s="108" t="s">
        <v>2</v>
      </c>
      <c r="B265" s="108" t="s">
        <v>323</v>
      </c>
      <c r="C265" s="108" t="s">
        <v>886</v>
      </c>
      <c r="D265" s="112" t="s">
        <v>1242</v>
      </c>
      <c r="E265" s="109" t="s">
        <v>1120</v>
      </c>
      <c r="F265" s="109" t="s">
        <v>35</v>
      </c>
      <c r="G265" s="7">
        <f>IF(F265="I",IFERROR(VLOOKUP(D265,'BG 032022'!A:E,5,FALSE),0),0)</f>
        <v>25120.65</v>
      </c>
      <c r="H265" s="7">
        <f>IF(F265="I",IFERROR(VLOOKUP(D265,'BG 032022'!A:E,3,FALSE),0),0)</f>
        <v>25133.34</v>
      </c>
    </row>
    <row r="266" spans="1:8" s="110" customFormat="1" ht="12" customHeight="1">
      <c r="A266" s="108" t="s">
        <v>2</v>
      </c>
      <c r="B266" s="108" t="s">
        <v>323</v>
      </c>
      <c r="C266" s="108" t="s">
        <v>888</v>
      </c>
      <c r="D266" s="112" t="s">
        <v>1243</v>
      </c>
      <c r="E266" s="109" t="s">
        <v>1120</v>
      </c>
      <c r="F266" s="109" t="s">
        <v>35</v>
      </c>
      <c r="G266" s="7">
        <f>IF(F266="I",IFERROR(VLOOKUP(D266,'BG 032022'!A:E,5,FALSE),0),0)</f>
        <v>25120.65</v>
      </c>
      <c r="H266" s="7">
        <f>IF(F266="I",IFERROR(VLOOKUP(D266,'BG 032022'!A:E,3,FALSE),0),0)</f>
        <v>25133.34</v>
      </c>
    </row>
    <row r="267" spans="1:8" s="110" customFormat="1" ht="12" customHeight="1">
      <c r="A267" s="108" t="s">
        <v>2</v>
      </c>
      <c r="B267" s="108" t="s">
        <v>323</v>
      </c>
      <c r="C267" s="108" t="s">
        <v>890</v>
      </c>
      <c r="D267" s="112" t="s">
        <v>1244</v>
      </c>
      <c r="E267" s="109" t="s">
        <v>1120</v>
      </c>
      <c r="F267" s="109" t="s">
        <v>35</v>
      </c>
      <c r="G267" s="7">
        <f>IF(F267="I",IFERROR(VLOOKUP(D267,'BG 032022'!A:E,5,FALSE),0),0)</f>
        <v>25120.720000000001</v>
      </c>
      <c r="H267" s="7">
        <f>IF(F267="I",IFERROR(VLOOKUP(D267,'BG 032022'!A:E,3,FALSE),0),0)</f>
        <v>25133.43</v>
      </c>
    </row>
    <row r="268" spans="1:8" s="110" customFormat="1" ht="12" customHeight="1">
      <c r="A268" s="108" t="s">
        <v>2</v>
      </c>
      <c r="B268" s="108" t="s">
        <v>323</v>
      </c>
      <c r="C268" s="108" t="s">
        <v>892</v>
      </c>
      <c r="D268" s="112" t="s">
        <v>1245</v>
      </c>
      <c r="E268" s="109" t="s">
        <v>1120</v>
      </c>
      <c r="F268" s="109" t="s">
        <v>35</v>
      </c>
      <c r="G268" s="7">
        <f>IF(F268="I",IFERROR(VLOOKUP(D268,'BG 032022'!A:E,5,FALSE),0),0)</f>
        <v>25120.720000000001</v>
      </c>
      <c r="H268" s="7">
        <f>IF(F268="I",IFERROR(VLOOKUP(D268,'BG 032022'!A:E,3,FALSE),0),0)</f>
        <v>25133.43</v>
      </c>
    </row>
    <row r="269" spans="1:8" s="110" customFormat="1" ht="12" customHeight="1">
      <c r="A269" s="108" t="s">
        <v>2</v>
      </c>
      <c r="B269" s="108" t="s">
        <v>323</v>
      </c>
      <c r="C269" s="108" t="s">
        <v>894</v>
      </c>
      <c r="D269" s="112" t="s">
        <v>1246</v>
      </c>
      <c r="E269" s="109" t="s">
        <v>1120</v>
      </c>
      <c r="F269" s="109" t="s">
        <v>35</v>
      </c>
      <c r="G269" s="7">
        <f>IF(F269="I",IFERROR(VLOOKUP(D269,'BG 032022'!A:E,5,FALSE),0),0)</f>
        <v>25120.65</v>
      </c>
      <c r="H269" s="7">
        <f>IF(F269="I",IFERROR(VLOOKUP(D269,'BG 032022'!A:E,3,FALSE),0),0)</f>
        <v>25133.34</v>
      </c>
    </row>
    <row r="270" spans="1:8" s="110" customFormat="1" ht="12" customHeight="1">
      <c r="A270" s="108" t="s">
        <v>2</v>
      </c>
      <c r="B270" s="108" t="s">
        <v>323</v>
      </c>
      <c r="C270" s="108" t="s">
        <v>896</v>
      </c>
      <c r="D270" s="112" t="s">
        <v>1247</v>
      </c>
      <c r="E270" s="109" t="s">
        <v>1120</v>
      </c>
      <c r="F270" s="109" t="s">
        <v>35</v>
      </c>
      <c r="G270" s="7">
        <f>IF(F270="I",IFERROR(VLOOKUP(D270,'BG 032022'!A:E,5,FALSE),0),0)</f>
        <v>20096.519999999997</v>
      </c>
      <c r="H270" s="7">
        <f>IF(F270="I",IFERROR(VLOOKUP(D270,'BG 032022'!A:E,3,FALSE),0),0)</f>
        <v>20106.669999999998</v>
      </c>
    </row>
    <row r="271" spans="1:8" s="110" customFormat="1" ht="12" customHeight="1">
      <c r="A271" s="108" t="s">
        <v>2</v>
      </c>
      <c r="B271" s="108" t="s">
        <v>323</v>
      </c>
      <c r="C271" s="108" t="s">
        <v>898</v>
      </c>
      <c r="D271" s="112" t="s">
        <v>1248</v>
      </c>
      <c r="E271" s="109" t="s">
        <v>1120</v>
      </c>
      <c r="F271" s="109" t="s">
        <v>35</v>
      </c>
      <c r="G271" s="7">
        <f>IF(F271="I",IFERROR(VLOOKUP(D271,'BG 032022'!A:E,5,FALSE),0),0)</f>
        <v>20096.519999999997</v>
      </c>
      <c r="H271" s="7">
        <f>IF(F271="I",IFERROR(VLOOKUP(D271,'BG 032022'!A:E,3,FALSE),0),0)</f>
        <v>20106.669999999998</v>
      </c>
    </row>
    <row r="272" spans="1:8" s="110" customFormat="1" ht="12" customHeight="1">
      <c r="A272" s="108" t="s">
        <v>2</v>
      </c>
      <c r="B272" s="108" t="s">
        <v>323</v>
      </c>
      <c r="C272" s="108" t="s">
        <v>900</v>
      </c>
      <c r="D272" s="112" t="s">
        <v>1249</v>
      </c>
      <c r="E272" s="109" t="s">
        <v>1120</v>
      </c>
      <c r="F272" s="109" t="s">
        <v>35</v>
      </c>
      <c r="G272" s="7">
        <f>IF(F272="I",IFERROR(VLOOKUP(D272,'BG 032022'!A:E,5,FALSE),0),0)</f>
        <v>20096.519999999997</v>
      </c>
      <c r="H272" s="7">
        <f>IF(F272="I",IFERROR(VLOOKUP(D272,'BG 032022'!A:E,3,FALSE),0),0)</f>
        <v>20106.669999999998</v>
      </c>
    </row>
    <row r="273" spans="1:8" s="110" customFormat="1" ht="12" customHeight="1">
      <c r="A273" s="108" t="s">
        <v>2</v>
      </c>
      <c r="B273" s="108" t="s">
        <v>323</v>
      </c>
      <c r="C273" s="108" t="s">
        <v>902</v>
      </c>
      <c r="D273" s="112" t="s">
        <v>1250</v>
      </c>
      <c r="E273" s="109" t="s">
        <v>1120</v>
      </c>
      <c r="F273" s="109" t="s">
        <v>35</v>
      </c>
      <c r="G273" s="7">
        <f>IF(F273="I",IFERROR(VLOOKUP(D273,'BG 032022'!A:E,5,FALSE),0),0)</f>
        <v>20096.519999999997</v>
      </c>
      <c r="H273" s="7">
        <f>IF(F273="I",IFERROR(VLOOKUP(D273,'BG 032022'!A:E,3,FALSE),0),0)</f>
        <v>20106.669999999998</v>
      </c>
    </row>
    <row r="274" spans="1:8" s="110" customFormat="1" ht="12" customHeight="1">
      <c r="A274" s="108" t="s">
        <v>2</v>
      </c>
      <c r="B274" s="108" t="s">
        <v>323</v>
      </c>
      <c r="C274" s="108" t="s">
        <v>904</v>
      </c>
      <c r="D274" s="112" t="s">
        <v>1251</v>
      </c>
      <c r="E274" s="109" t="s">
        <v>1120</v>
      </c>
      <c r="F274" s="109" t="s">
        <v>35</v>
      </c>
      <c r="G274" s="7">
        <f>IF(F274="I",IFERROR(VLOOKUP(D274,'BG 032022'!A:E,5,FALSE),0),0)</f>
        <v>20096.519999999997</v>
      </c>
      <c r="H274" s="7">
        <f>IF(F274="I",IFERROR(VLOOKUP(D274,'BG 032022'!A:E,3,FALSE),0),0)</f>
        <v>20106.669999999998</v>
      </c>
    </row>
    <row r="275" spans="1:8" s="110" customFormat="1" ht="12" customHeight="1">
      <c r="A275" s="108" t="s">
        <v>2</v>
      </c>
      <c r="B275" s="108" t="s">
        <v>323</v>
      </c>
      <c r="C275" s="108" t="s">
        <v>906</v>
      </c>
      <c r="D275" s="112" t="s">
        <v>1252</v>
      </c>
      <c r="E275" s="109" t="s">
        <v>1120</v>
      </c>
      <c r="F275" s="109" t="s">
        <v>35</v>
      </c>
      <c r="G275" s="7">
        <f>IF(F275="I",IFERROR(VLOOKUP(D275,'BG 032022'!A:E,5,FALSE),0),0)</f>
        <v>20096.519999999997</v>
      </c>
      <c r="H275" s="7">
        <f>IF(F275="I",IFERROR(VLOOKUP(D275,'BG 032022'!A:E,3,FALSE),0),0)</f>
        <v>20106.669999999998</v>
      </c>
    </row>
    <row r="276" spans="1:8" s="110" customFormat="1" ht="12" customHeight="1">
      <c r="A276" s="108" t="s">
        <v>2</v>
      </c>
      <c r="B276" s="108" t="s">
        <v>323</v>
      </c>
      <c r="C276" s="108" t="s">
        <v>908</v>
      </c>
      <c r="D276" s="112" t="s">
        <v>1253</v>
      </c>
      <c r="E276" s="109" t="s">
        <v>1120</v>
      </c>
      <c r="F276" s="109" t="s">
        <v>35</v>
      </c>
      <c r="G276" s="7">
        <f>IF(F276="I",IFERROR(VLOOKUP(D276,'BG 032022'!A:E,5,FALSE),0),0)</f>
        <v>20096.519999999997</v>
      </c>
      <c r="H276" s="7">
        <f>IF(F276="I",IFERROR(VLOOKUP(D276,'BG 032022'!A:E,3,FALSE),0),0)</f>
        <v>20106.669999999998</v>
      </c>
    </row>
    <row r="277" spans="1:8" s="110" customFormat="1" ht="12" customHeight="1">
      <c r="A277" s="108" t="s">
        <v>2</v>
      </c>
      <c r="B277" s="108" t="s">
        <v>323</v>
      </c>
      <c r="C277" s="108" t="s">
        <v>910</v>
      </c>
      <c r="D277" s="112" t="s">
        <v>1254</v>
      </c>
      <c r="E277" s="109" t="s">
        <v>1120</v>
      </c>
      <c r="F277" s="109" t="s">
        <v>35</v>
      </c>
      <c r="G277" s="7">
        <f>IF(F277="I",IFERROR(VLOOKUP(D277,'BG 032022'!A:E,5,FALSE),0),0)</f>
        <v>20096.519999999997</v>
      </c>
      <c r="H277" s="7">
        <f>IF(F277="I",IFERROR(VLOOKUP(D277,'BG 032022'!A:E,3,FALSE),0),0)</f>
        <v>20106.669999999998</v>
      </c>
    </row>
    <row r="278" spans="1:8" s="110" customFormat="1" ht="12" customHeight="1">
      <c r="A278" s="108" t="s">
        <v>2</v>
      </c>
      <c r="B278" s="108" t="s">
        <v>323</v>
      </c>
      <c r="C278" s="108" t="s">
        <v>912</v>
      </c>
      <c r="D278" s="112" t="s">
        <v>1255</v>
      </c>
      <c r="E278" s="109" t="s">
        <v>1120</v>
      </c>
      <c r="F278" s="109" t="s">
        <v>35</v>
      </c>
      <c r="G278" s="7">
        <f>IF(F278="I",IFERROR(VLOOKUP(D278,'BG 032022'!A:E,5,FALSE),0),0)</f>
        <v>20096.519999999997</v>
      </c>
      <c r="H278" s="7">
        <f>IF(F278="I",IFERROR(VLOOKUP(D278,'BG 032022'!A:E,3,FALSE),0),0)</f>
        <v>20106.669999999998</v>
      </c>
    </row>
    <row r="279" spans="1:8" s="110" customFormat="1" ht="12" customHeight="1">
      <c r="A279" s="108" t="s">
        <v>2</v>
      </c>
      <c r="B279" s="108" t="s">
        <v>323</v>
      </c>
      <c r="C279" s="108" t="s">
        <v>914</v>
      </c>
      <c r="D279" s="112" t="s">
        <v>1256</v>
      </c>
      <c r="E279" s="109" t="s">
        <v>1120</v>
      </c>
      <c r="F279" s="109" t="s">
        <v>35</v>
      </c>
      <c r="G279" s="7">
        <f>IF(F279="I",IFERROR(VLOOKUP(D279,'BG 032022'!A:E,5,FALSE),0),0)</f>
        <v>20096.519999999997</v>
      </c>
      <c r="H279" s="7">
        <f>IF(F279="I",IFERROR(VLOOKUP(D279,'BG 032022'!A:E,3,FALSE),0),0)</f>
        <v>20106.669999999998</v>
      </c>
    </row>
    <row r="280" spans="1:8" s="110" customFormat="1" ht="12" customHeight="1">
      <c r="A280" s="108" t="s">
        <v>2</v>
      </c>
      <c r="B280" s="108" t="s">
        <v>323</v>
      </c>
      <c r="C280" s="108" t="s">
        <v>916</v>
      </c>
      <c r="D280" s="112" t="s">
        <v>1257</v>
      </c>
      <c r="E280" s="109" t="s">
        <v>1120</v>
      </c>
      <c r="F280" s="109" t="s">
        <v>35</v>
      </c>
      <c r="G280" s="7">
        <f>IF(F280="I",IFERROR(VLOOKUP(D280,'BG 032022'!A:E,5,FALSE),0),0)</f>
        <v>10048.290000000001</v>
      </c>
      <c r="H280" s="7">
        <f>IF(F280="I",IFERROR(VLOOKUP(D280,'BG 032022'!A:E,3,FALSE),0),0)</f>
        <v>10053.370000000001</v>
      </c>
    </row>
    <row r="281" spans="1:8" s="110" customFormat="1" ht="12" customHeight="1">
      <c r="A281" s="108" t="s">
        <v>2</v>
      </c>
      <c r="B281" s="108" t="s">
        <v>323</v>
      </c>
      <c r="C281" s="108" t="s">
        <v>918</v>
      </c>
      <c r="D281" s="112" t="s">
        <v>917</v>
      </c>
      <c r="E281" s="109" t="s">
        <v>1120</v>
      </c>
      <c r="F281" s="109" t="s">
        <v>35</v>
      </c>
      <c r="G281" s="7">
        <f>IF(F281="I",IFERROR(VLOOKUP(D281,'BG 032022'!A:E,5,FALSE),0),0)</f>
        <v>25019.21</v>
      </c>
      <c r="H281" s="7">
        <f>IF(F281="I",IFERROR(VLOOKUP(D281,'BG 032022'!A:E,3,FALSE),0),0)</f>
        <v>25212.82</v>
      </c>
    </row>
    <row r="282" spans="1:8" s="110" customFormat="1" ht="12" customHeight="1">
      <c r="A282" s="108" t="s">
        <v>2</v>
      </c>
      <c r="B282" s="108" t="s">
        <v>323</v>
      </c>
      <c r="C282" s="108" t="s">
        <v>920</v>
      </c>
      <c r="D282" s="112" t="s">
        <v>919</v>
      </c>
      <c r="E282" s="109" t="s">
        <v>1120</v>
      </c>
      <c r="F282" s="109" t="s">
        <v>35</v>
      </c>
      <c r="G282" s="7">
        <f>IF(F282="I",IFERROR(VLOOKUP(D282,'BG 032022'!A:E,5,FALSE),0),0)</f>
        <v>25019.21</v>
      </c>
      <c r="H282" s="7">
        <f>IF(F282="I",IFERROR(VLOOKUP(D282,'BG 032022'!A:E,3,FALSE),0),0)</f>
        <v>25212.82</v>
      </c>
    </row>
    <row r="283" spans="1:8" s="110" customFormat="1" ht="12" customHeight="1">
      <c r="A283" s="108" t="s">
        <v>2</v>
      </c>
      <c r="B283" s="108" t="s">
        <v>323</v>
      </c>
      <c r="C283" s="108" t="s">
        <v>922</v>
      </c>
      <c r="D283" s="112" t="s">
        <v>921</v>
      </c>
      <c r="E283" s="109" t="s">
        <v>1120</v>
      </c>
      <c r="F283" s="109" t="s">
        <v>35</v>
      </c>
      <c r="G283" s="7">
        <f>IF(F283="I",IFERROR(VLOOKUP(D283,'BG 032022'!A:E,5,FALSE),0),0)</f>
        <v>25019.21</v>
      </c>
      <c r="H283" s="7">
        <f>IF(F283="I",IFERROR(VLOOKUP(D283,'BG 032022'!A:E,3,FALSE),0),0)</f>
        <v>25212.82</v>
      </c>
    </row>
    <row r="284" spans="1:8" s="110" customFormat="1" ht="12" customHeight="1">
      <c r="A284" s="108" t="s">
        <v>2</v>
      </c>
      <c r="B284" s="108" t="s">
        <v>323</v>
      </c>
      <c r="C284" s="108" t="s">
        <v>924</v>
      </c>
      <c r="D284" s="112" t="s">
        <v>923</v>
      </c>
      <c r="E284" s="109" t="s">
        <v>1120</v>
      </c>
      <c r="F284" s="109" t="s">
        <v>35</v>
      </c>
      <c r="G284" s="7">
        <f>IF(F284="I",IFERROR(VLOOKUP(D284,'BG 032022'!A:E,5,FALSE),0),0)</f>
        <v>25019.21</v>
      </c>
      <c r="H284" s="7">
        <f>IF(F284="I",IFERROR(VLOOKUP(D284,'BG 032022'!A:E,3,FALSE),0),0)</f>
        <v>25212.82</v>
      </c>
    </row>
    <row r="285" spans="1:8" s="110" customFormat="1" ht="12" customHeight="1">
      <c r="A285" s="108" t="s">
        <v>2</v>
      </c>
      <c r="B285" s="108" t="s">
        <v>323</v>
      </c>
      <c r="C285" s="108" t="s">
        <v>926</v>
      </c>
      <c r="D285" s="112" t="s">
        <v>925</v>
      </c>
      <c r="E285" s="109" t="s">
        <v>1120</v>
      </c>
      <c r="F285" s="109" t="s">
        <v>35</v>
      </c>
      <c r="G285" s="7">
        <f>IF(F285="I",IFERROR(VLOOKUP(D285,'BG 032022'!A:E,5,FALSE),0),0)</f>
        <v>50038.42</v>
      </c>
      <c r="H285" s="7">
        <f>IF(F285="I",IFERROR(VLOOKUP(D285,'BG 032022'!A:E,3,FALSE),0),0)</f>
        <v>50425.64</v>
      </c>
    </row>
    <row r="286" spans="1:8" s="110" customFormat="1" ht="12" customHeight="1">
      <c r="A286" s="108" t="s">
        <v>2</v>
      </c>
      <c r="B286" s="108" t="s">
        <v>323</v>
      </c>
      <c r="C286" s="108" t="s">
        <v>928</v>
      </c>
      <c r="D286" s="112" t="s">
        <v>927</v>
      </c>
      <c r="E286" s="109" t="s">
        <v>1120</v>
      </c>
      <c r="F286" s="109" t="s">
        <v>35</v>
      </c>
      <c r="G286" s="7">
        <f>IF(F286="I",IFERROR(VLOOKUP(D286,'BG 032022'!A:E,5,FALSE),0),0)</f>
        <v>50038.42</v>
      </c>
      <c r="H286" s="7">
        <f>IF(F286="I",IFERROR(VLOOKUP(D286,'BG 032022'!A:E,3,FALSE),0),0)</f>
        <v>50425.64</v>
      </c>
    </row>
    <row r="287" spans="1:8" s="110" customFormat="1" ht="12" customHeight="1">
      <c r="A287" s="108" t="s">
        <v>2</v>
      </c>
      <c r="B287" s="108" t="s">
        <v>323</v>
      </c>
      <c r="C287" s="108" t="s">
        <v>930</v>
      </c>
      <c r="D287" s="112" t="s">
        <v>929</v>
      </c>
      <c r="E287" s="109" t="s">
        <v>1120</v>
      </c>
      <c r="F287" s="109" t="s">
        <v>35</v>
      </c>
      <c r="G287" s="7">
        <f>IF(F287="I",IFERROR(VLOOKUP(D287,'BG 032022'!A:E,5,FALSE),0),0)</f>
        <v>50038.42</v>
      </c>
      <c r="H287" s="7">
        <f>IF(F287="I",IFERROR(VLOOKUP(D287,'BG 032022'!A:E,3,FALSE),0),0)</f>
        <v>50425.64</v>
      </c>
    </row>
    <row r="288" spans="1:8" s="110" customFormat="1" ht="12" customHeight="1">
      <c r="A288" s="108" t="s">
        <v>2</v>
      </c>
      <c r="B288" s="108" t="s">
        <v>323</v>
      </c>
      <c r="C288" s="108" t="s">
        <v>932</v>
      </c>
      <c r="D288" s="112" t="s">
        <v>931</v>
      </c>
      <c r="E288" s="109" t="s">
        <v>1120</v>
      </c>
      <c r="F288" s="109" t="s">
        <v>35</v>
      </c>
      <c r="G288" s="7">
        <f>IF(F288="I",IFERROR(VLOOKUP(D288,'BG 032022'!A:E,5,FALSE),0),0)</f>
        <v>50038.42</v>
      </c>
      <c r="H288" s="7">
        <f>IF(F288="I",IFERROR(VLOOKUP(D288,'BG 032022'!A:E,3,FALSE),0),0)</f>
        <v>50425.64</v>
      </c>
    </row>
    <row r="289" spans="1:8" s="110" customFormat="1" ht="12" customHeight="1">
      <c r="A289" s="108" t="s">
        <v>2</v>
      </c>
      <c r="B289" s="108" t="s">
        <v>323</v>
      </c>
      <c r="C289" s="108" t="s">
        <v>934</v>
      </c>
      <c r="D289" s="112" t="s">
        <v>933</v>
      </c>
      <c r="E289" s="109" t="s">
        <v>1120</v>
      </c>
      <c r="F289" s="109" t="s">
        <v>35</v>
      </c>
      <c r="G289" s="7">
        <f>IF(F289="I",IFERROR(VLOOKUP(D289,'BG 032022'!A:E,5,FALSE),0),0)</f>
        <v>50039.66</v>
      </c>
      <c r="H289" s="7">
        <f>IF(F289="I",IFERROR(VLOOKUP(D289,'BG 032022'!A:E,3,FALSE),0),0)</f>
        <v>50439.12</v>
      </c>
    </row>
    <row r="290" spans="1:8" s="110" customFormat="1" ht="12" customHeight="1">
      <c r="A290" s="108" t="s">
        <v>2</v>
      </c>
      <c r="B290" s="108" t="s">
        <v>323</v>
      </c>
      <c r="C290" s="108" t="s">
        <v>936</v>
      </c>
      <c r="D290" s="112" t="s">
        <v>935</v>
      </c>
      <c r="E290" s="109" t="s">
        <v>1120</v>
      </c>
      <c r="F290" s="109" t="s">
        <v>35</v>
      </c>
      <c r="G290" s="7">
        <f>IF(F290="I",IFERROR(VLOOKUP(D290,'BG 032022'!A:E,5,FALSE),0),0)</f>
        <v>50039.66</v>
      </c>
      <c r="H290" s="7">
        <f>IF(F290="I",IFERROR(VLOOKUP(D290,'BG 032022'!A:E,3,FALSE),0),0)</f>
        <v>50439.12</v>
      </c>
    </row>
    <row r="291" spans="1:8" s="110" customFormat="1" ht="12" customHeight="1">
      <c r="A291" s="108" t="s">
        <v>2</v>
      </c>
      <c r="B291" s="108" t="s">
        <v>323</v>
      </c>
      <c r="C291" s="108" t="s">
        <v>938</v>
      </c>
      <c r="D291" s="112" t="s">
        <v>937</v>
      </c>
      <c r="E291" s="109" t="s">
        <v>1120</v>
      </c>
      <c r="F291" s="109" t="s">
        <v>35</v>
      </c>
      <c r="G291" s="7">
        <f>IF(F291="I",IFERROR(VLOOKUP(D291,'BG 032022'!A:E,5,FALSE),0),0)</f>
        <v>50039.66</v>
      </c>
      <c r="H291" s="7">
        <f>IF(F291="I",IFERROR(VLOOKUP(D291,'BG 032022'!A:E,3,FALSE),0),0)</f>
        <v>50439.12</v>
      </c>
    </row>
    <row r="292" spans="1:8" s="110" customFormat="1" ht="12" customHeight="1">
      <c r="A292" s="108" t="s">
        <v>2</v>
      </c>
      <c r="B292" s="108" t="s">
        <v>323</v>
      </c>
      <c r="C292" s="108" t="s">
        <v>940</v>
      </c>
      <c r="D292" s="112" t="s">
        <v>939</v>
      </c>
      <c r="E292" s="109" t="s">
        <v>1120</v>
      </c>
      <c r="F292" s="109" t="s">
        <v>35</v>
      </c>
      <c r="G292" s="7">
        <f>IF(F292="I",IFERROR(VLOOKUP(D292,'BG 032022'!A:E,5,FALSE),0),0)</f>
        <v>50039.66</v>
      </c>
      <c r="H292" s="7">
        <f>IF(F292="I",IFERROR(VLOOKUP(D292,'BG 032022'!A:E,3,FALSE),0),0)</f>
        <v>50439.12</v>
      </c>
    </row>
    <row r="293" spans="1:8" s="110" customFormat="1" ht="12" customHeight="1">
      <c r="A293" s="108" t="s">
        <v>2</v>
      </c>
      <c r="B293" s="108" t="s">
        <v>323</v>
      </c>
      <c r="C293" s="108" t="s">
        <v>942</v>
      </c>
      <c r="D293" s="112" t="s">
        <v>941</v>
      </c>
      <c r="E293" s="109" t="s">
        <v>1120</v>
      </c>
      <c r="F293" s="109" t="s">
        <v>35</v>
      </c>
      <c r="G293" s="7">
        <f>IF(F293="I",IFERROR(VLOOKUP(D293,'BG 032022'!A:E,5,FALSE),0),0)</f>
        <v>100079.33</v>
      </c>
      <c r="H293" s="7">
        <f>IF(F293="I",IFERROR(VLOOKUP(D293,'BG 032022'!A:E,3,FALSE),0),0)</f>
        <v>100878.25</v>
      </c>
    </row>
    <row r="294" spans="1:8" s="110" customFormat="1" ht="12" customHeight="1">
      <c r="A294" s="108" t="s">
        <v>2</v>
      </c>
      <c r="B294" s="108" t="s">
        <v>323</v>
      </c>
      <c r="C294" s="108" t="s">
        <v>944</v>
      </c>
      <c r="D294" s="112" t="s">
        <v>943</v>
      </c>
      <c r="E294" s="109" t="s">
        <v>1120</v>
      </c>
      <c r="F294" s="109" t="s">
        <v>35</v>
      </c>
      <c r="G294" s="7">
        <f>IF(F294="I",IFERROR(VLOOKUP(D294,'BG 032022'!A:E,5,FALSE),0),0)</f>
        <v>100079.33</v>
      </c>
      <c r="H294" s="7">
        <f>IF(F294="I",IFERROR(VLOOKUP(D294,'BG 032022'!A:E,3,FALSE),0),0)</f>
        <v>100878.25</v>
      </c>
    </row>
    <row r="295" spans="1:8" s="110" customFormat="1" ht="12" customHeight="1">
      <c r="A295" s="108" t="s">
        <v>2</v>
      </c>
      <c r="B295" s="108" t="s">
        <v>323</v>
      </c>
      <c r="C295" s="108" t="s">
        <v>1048</v>
      </c>
      <c r="D295" s="112" t="s">
        <v>977</v>
      </c>
      <c r="E295" s="109" t="s">
        <v>1120</v>
      </c>
      <c r="F295" s="109" t="s">
        <v>35</v>
      </c>
      <c r="G295" s="7">
        <f>IF(F295="I",IFERROR(VLOOKUP(D295,'BG 032022'!A:E,5,FALSE),0),0)</f>
        <v>25149.91</v>
      </c>
      <c r="H295" s="7">
        <f>IF(F295="I",IFERROR(VLOOKUP(D295,'BG 032022'!A:E,3,FALSE),0),0)</f>
        <v>25151.96</v>
      </c>
    </row>
    <row r="296" spans="1:8" s="110" customFormat="1" ht="12" customHeight="1">
      <c r="A296" s="108" t="s">
        <v>2</v>
      </c>
      <c r="B296" s="108" t="s">
        <v>323</v>
      </c>
      <c r="C296" s="108" t="s">
        <v>1049</v>
      </c>
      <c r="D296" s="112" t="s">
        <v>978</v>
      </c>
      <c r="E296" s="109" t="s">
        <v>1120</v>
      </c>
      <c r="F296" s="109" t="s">
        <v>35</v>
      </c>
      <c r="G296" s="7">
        <f>IF(F296="I",IFERROR(VLOOKUP(D296,'BG 032022'!A:E,5,FALSE),0),0)</f>
        <v>25149.91</v>
      </c>
      <c r="H296" s="7">
        <f>IF(F296="I",IFERROR(VLOOKUP(D296,'BG 032022'!A:E,3,FALSE),0),0)</f>
        <v>25151.96</v>
      </c>
    </row>
    <row r="297" spans="1:8" s="110" customFormat="1" ht="12" customHeight="1">
      <c r="A297" s="108" t="s">
        <v>2</v>
      </c>
      <c r="B297" s="108" t="s">
        <v>323</v>
      </c>
      <c r="C297" s="108" t="s">
        <v>1050</v>
      </c>
      <c r="D297" s="112" t="s">
        <v>979</v>
      </c>
      <c r="E297" s="109" t="s">
        <v>1120</v>
      </c>
      <c r="F297" s="109" t="s">
        <v>35</v>
      </c>
      <c r="G297" s="7">
        <f>IF(F297="I",IFERROR(VLOOKUP(D297,'BG 032022'!A:E,5,FALSE),0),0)</f>
        <v>25149.91</v>
      </c>
      <c r="H297" s="7">
        <f>IF(F297="I",IFERROR(VLOOKUP(D297,'BG 032022'!A:E,3,FALSE),0),0)</f>
        <v>25151.96</v>
      </c>
    </row>
    <row r="298" spans="1:8" s="110" customFormat="1" ht="12" customHeight="1">
      <c r="A298" s="108" t="s">
        <v>2</v>
      </c>
      <c r="B298" s="108" t="s">
        <v>323</v>
      </c>
      <c r="C298" s="108" t="s">
        <v>1051</v>
      </c>
      <c r="D298" s="112" t="s">
        <v>980</v>
      </c>
      <c r="E298" s="109" t="s">
        <v>1120</v>
      </c>
      <c r="F298" s="109" t="s">
        <v>35</v>
      </c>
      <c r="G298" s="7">
        <f>IF(F298="I",IFERROR(VLOOKUP(D298,'BG 032022'!A:E,5,FALSE),0),0)</f>
        <v>25149.91</v>
      </c>
      <c r="H298" s="7">
        <f>IF(F298="I",IFERROR(VLOOKUP(D298,'BG 032022'!A:E,3,FALSE),0),0)</f>
        <v>25151.96</v>
      </c>
    </row>
    <row r="299" spans="1:8" s="110" customFormat="1" ht="12" customHeight="1">
      <c r="A299" s="108" t="s">
        <v>2</v>
      </c>
      <c r="B299" s="108" t="s">
        <v>323</v>
      </c>
      <c r="C299" s="108" t="s">
        <v>1052</v>
      </c>
      <c r="D299" s="112" t="s">
        <v>981</v>
      </c>
      <c r="E299" s="109" t="s">
        <v>1120</v>
      </c>
      <c r="F299" s="109" t="s">
        <v>35</v>
      </c>
      <c r="G299" s="7">
        <f>IF(F299="I",IFERROR(VLOOKUP(D299,'BG 032022'!A:E,5,FALSE),0),0)</f>
        <v>25149.91</v>
      </c>
      <c r="H299" s="7">
        <f>IF(F299="I",IFERROR(VLOOKUP(D299,'BG 032022'!A:E,3,FALSE),0),0)</f>
        <v>25151.96</v>
      </c>
    </row>
    <row r="300" spans="1:8" s="110" customFormat="1" ht="12" customHeight="1">
      <c r="A300" s="108" t="s">
        <v>2</v>
      </c>
      <c r="B300" s="108" t="s">
        <v>323</v>
      </c>
      <c r="C300" s="108" t="s">
        <v>1053</v>
      </c>
      <c r="D300" s="112" t="s">
        <v>982</v>
      </c>
      <c r="E300" s="109" t="s">
        <v>1120</v>
      </c>
      <c r="F300" s="109" t="s">
        <v>35</v>
      </c>
      <c r="G300" s="7">
        <f>IF(F300="I",IFERROR(VLOOKUP(D300,'BG 032022'!A:E,5,FALSE),0),0)</f>
        <v>25149.91</v>
      </c>
      <c r="H300" s="7">
        <f>IF(F300="I",IFERROR(VLOOKUP(D300,'BG 032022'!A:E,3,FALSE),0),0)</f>
        <v>25151.96</v>
      </c>
    </row>
    <row r="301" spans="1:8" s="110" customFormat="1" ht="12" customHeight="1">
      <c r="A301" s="108" t="s">
        <v>2</v>
      </c>
      <c r="B301" s="108" t="s">
        <v>323</v>
      </c>
      <c r="C301" s="108" t="s">
        <v>1054</v>
      </c>
      <c r="D301" s="112" t="s">
        <v>983</v>
      </c>
      <c r="E301" s="109" t="s">
        <v>1120</v>
      </c>
      <c r="F301" s="109" t="s">
        <v>35</v>
      </c>
      <c r="G301" s="7">
        <f>IF(F301="I",IFERROR(VLOOKUP(D301,'BG 032022'!A:E,5,FALSE),0),0)</f>
        <v>25149.91</v>
      </c>
      <c r="H301" s="7">
        <f>IF(F301="I",IFERROR(VLOOKUP(D301,'BG 032022'!A:E,3,FALSE),0),0)</f>
        <v>25151.96</v>
      </c>
    </row>
    <row r="302" spans="1:8" s="110" customFormat="1" ht="12" customHeight="1">
      <c r="A302" s="108" t="s">
        <v>2</v>
      </c>
      <c r="B302" s="108" t="s">
        <v>323</v>
      </c>
      <c r="C302" s="108" t="s">
        <v>1055</v>
      </c>
      <c r="D302" s="112" t="s">
        <v>984</v>
      </c>
      <c r="E302" s="109" t="s">
        <v>1120</v>
      </c>
      <c r="F302" s="109" t="s">
        <v>35</v>
      </c>
      <c r="G302" s="7">
        <f>IF(F302="I",IFERROR(VLOOKUP(D302,'BG 032022'!A:E,5,FALSE),0),0)</f>
        <v>25149.91</v>
      </c>
      <c r="H302" s="7">
        <f>IF(F302="I",IFERROR(VLOOKUP(D302,'BG 032022'!A:E,3,FALSE),0),0)</f>
        <v>25151.96</v>
      </c>
    </row>
    <row r="303" spans="1:8" s="110" customFormat="1" ht="12" customHeight="1">
      <c r="A303" s="108" t="s">
        <v>2</v>
      </c>
      <c r="B303" s="108" t="s">
        <v>323</v>
      </c>
      <c r="C303" s="108" t="s">
        <v>1056</v>
      </c>
      <c r="D303" s="112" t="s">
        <v>985</v>
      </c>
      <c r="E303" s="109" t="s">
        <v>1120</v>
      </c>
      <c r="F303" s="109" t="s">
        <v>35</v>
      </c>
      <c r="G303" s="7">
        <f>IF(F303="I",IFERROR(VLOOKUP(D303,'BG 032022'!A:E,5,FALSE),0),0)</f>
        <v>50299.810000000005</v>
      </c>
      <c r="H303" s="7">
        <f>IF(F303="I",IFERROR(VLOOKUP(D303,'BG 032022'!A:E,3,FALSE),0),0)</f>
        <v>50303.91</v>
      </c>
    </row>
    <row r="304" spans="1:8" s="110" customFormat="1" ht="12" customHeight="1">
      <c r="A304" s="108" t="s">
        <v>2</v>
      </c>
      <c r="B304" s="108" t="s">
        <v>323</v>
      </c>
      <c r="C304" s="108" t="s">
        <v>1057</v>
      </c>
      <c r="D304" s="112" t="s">
        <v>986</v>
      </c>
      <c r="E304" s="109" t="s">
        <v>1120</v>
      </c>
      <c r="F304" s="109" t="s">
        <v>35</v>
      </c>
      <c r="G304" s="7">
        <f>IF(F304="I",IFERROR(VLOOKUP(D304,'BG 032022'!A:E,5,FALSE),0),0)</f>
        <v>50299.810000000005</v>
      </c>
      <c r="H304" s="7">
        <f>IF(F304="I",IFERROR(VLOOKUP(D304,'BG 032022'!A:E,3,FALSE),0),0)</f>
        <v>50303.91</v>
      </c>
    </row>
    <row r="305" spans="1:8" s="110" customFormat="1" ht="12" customHeight="1">
      <c r="A305" s="108" t="s">
        <v>2</v>
      </c>
      <c r="B305" s="108" t="s">
        <v>323</v>
      </c>
      <c r="C305" s="108" t="s">
        <v>1058</v>
      </c>
      <c r="D305" s="112" t="s">
        <v>987</v>
      </c>
      <c r="E305" s="109" t="s">
        <v>1120</v>
      </c>
      <c r="F305" s="109" t="s">
        <v>35</v>
      </c>
      <c r="G305" s="7">
        <f>IF(F305="I",IFERROR(VLOOKUP(D305,'BG 032022'!A:E,5,FALSE),0),0)</f>
        <v>50299.810000000005</v>
      </c>
      <c r="H305" s="7">
        <f>IF(F305="I",IFERROR(VLOOKUP(D305,'BG 032022'!A:E,3,FALSE),0),0)</f>
        <v>50303.91</v>
      </c>
    </row>
    <row r="306" spans="1:8" s="110" customFormat="1" ht="12" customHeight="1">
      <c r="A306" s="108" t="s">
        <v>2</v>
      </c>
      <c r="B306" s="108" t="s">
        <v>323</v>
      </c>
      <c r="C306" s="108" t="s">
        <v>1059</v>
      </c>
      <c r="D306" s="112" t="s">
        <v>988</v>
      </c>
      <c r="E306" s="109" t="s">
        <v>1120</v>
      </c>
      <c r="F306" s="109" t="s">
        <v>35</v>
      </c>
      <c r="G306" s="7">
        <f>IF(F306="I",IFERROR(VLOOKUP(D306,'BG 032022'!A:E,5,FALSE),0),0)</f>
        <v>50299.810000000005</v>
      </c>
      <c r="H306" s="7">
        <f>IF(F306="I",IFERROR(VLOOKUP(D306,'BG 032022'!A:E,3,FALSE),0),0)</f>
        <v>50303.91</v>
      </c>
    </row>
    <row r="307" spans="1:8" s="110" customFormat="1" ht="12" customHeight="1">
      <c r="A307" s="108" t="s">
        <v>2</v>
      </c>
      <c r="B307" s="108" t="s">
        <v>323</v>
      </c>
      <c r="C307" s="108" t="s">
        <v>1060</v>
      </c>
      <c r="D307" s="112" t="s">
        <v>989</v>
      </c>
      <c r="E307" s="109" t="s">
        <v>1120</v>
      </c>
      <c r="F307" s="109" t="s">
        <v>35</v>
      </c>
      <c r="G307" s="7">
        <f>IF(F307="I",IFERROR(VLOOKUP(D307,'BG 032022'!A:E,5,FALSE),0),0)</f>
        <v>50299.810000000005</v>
      </c>
      <c r="H307" s="7">
        <f>IF(F307="I",IFERROR(VLOOKUP(D307,'BG 032022'!A:E,3,FALSE),0),0)</f>
        <v>50303.91</v>
      </c>
    </row>
    <row r="308" spans="1:8" s="110" customFormat="1" ht="12" customHeight="1">
      <c r="A308" s="108" t="s">
        <v>2</v>
      </c>
      <c r="B308" s="108" t="s">
        <v>323</v>
      </c>
      <c r="C308" s="108" t="s">
        <v>1061</v>
      </c>
      <c r="D308" s="112" t="s">
        <v>990</v>
      </c>
      <c r="E308" s="109" t="s">
        <v>1120</v>
      </c>
      <c r="F308" s="109" t="s">
        <v>35</v>
      </c>
      <c r="G308" s="7">
        <f>IF(F308="I",IFERROR(VLOOKUP(D308,'BG 032022'!A:E,5,FALSE),0),0)</f>
        <v>50299.810000000005</v>
      </c>
      <c r="H308" s="7">
        <f>IF(F308="I",IFERROR(VLOOKUP(D308,'BG 032022'!A:E,3,FALSE),0),0)</f>
        <v>50303.91</v>
      </c>
    </row>
    <row r="309" spans="1:8" s="110" customFormat="1" ht="12" customHeight="1">
      <c r="A309" s="108" t="s">
        <v>2</v>
      </c>
      <c r="B309" s="108" t="s">
        <v>323</v>
      </c>
      <c r="C309" s="108" t="s">
        <v>1062</v>
      </c>
      <c r="D309" s="112" t="s">
        <v>991</v>
      </c>
      <c r="E309" s="109" t="s">
        <v>1120</v>
      </c>
      <c r="F309" s="109" t="s">
        <v>35</v>
      </c>
      <c r="G309" s="7">
        <f>IF(F309="I",IFERROR(VLOOKUP(D309,'BG 032022'!A:E,5,FALSE),0),0)</f>
        <v>0</v>
      </c>
      <c r="H309" s="7">
        <f>IF(F309="I",IFERROR(VLOOKUP(D309,'BG 032022'!A:E,3,FALSE),0),0)</f>
        <v>100626.87</v>
      </c>
    </row>
    <row r="310" spans="1:8" s="110" customFormat="1" ht="12" customHeight="1">
      <c r="A310" s="108" t="s">
        <v>2</v>
      </c>
      <c r="B310" s="108" t="s">
        <v>323</v>
      </c>
      <c r="C310" s="108" t="s">
        <v>1063</v>
      </c>
      <c r="D310" s="112" t="s">
        <v>992</v>
      </c>
      <c r="E310" s="109" t="s">
        <v>1120</v>
      </c>
      <c r="F310" s="109" t="s">
        <v>35</v>
      </c>
      <c r="G310" s="7">
        <f>IF(F310="I",IFERROR(VLOOKUP(D310,'BG 032022'!A:E,5,FALSE),0),0)</f>
        <v>0</v>
      </c>
      <c r="H310" s="7">
        <f>IF(F310="I",IFERROR(VLOOKUP(D310,'BG 032022'!A:E,3,FALSE),0),0)</f>
        <v>100626.87</v>
      </c>
    </row>
    <row r="311" spans="1:8" s="110" customFormat="1" ht="12" customHeight="1">
      <c r="A311" s="108" t="s">
        <v>2</v>
      </c>
      <c r="B311" s="108" t="s">
        <v>323</v>
      </c>
      <c r="C311" s="108" t="s">
        <v>1064</v>
      </c>
      <c r="D311" s="112" t="s">
        <v>993</v>
      </c>
      <c r="E311" s="109" t="s">
        <v>1120</v>
      </c>
      <c r="F311" s="109" t="s">
        <v>35</v>
      </c>
      <c r="G311" s="7">
        <f>IF(F311="I",IFERROR(VLOOKUP(D311,'BG 032022'!A:E,5,FALSE),0),0)</f>
        <v>0</v>
      </c>
      <c r="H311" s="7">
        <f>IF(F311="I",IFERROR(VLOOKUP(D311,'BG 032022'!A:E,3,FALSE),0),0)</f>
        <v>100626.87</v>
      </c>
    </row>
    <row r="312" spans="1:8" s="110" customFormat="1" ht="12" customHeight="1">
      <c r="A312" s="108" t="s">
        <v>2</v>
      </c>
      <c r="B312" s="108" t="s">
        <v>323</v>
      </c>
      <c r="C312" s="108" t="s">
        <v>1065</v>
      </c>
      <c r="D312" s="112" t="s">
        <v>994</v>
      </c>
      <c r="E312" s="109" t="s">
        <v>1120</v>
      </c>
      <c r="F312" s="109" t="s">
        <v>35</v>
      </c>
      <c r="G312" s="7">
        <f>IF(F312="I",IFERROR(VLOOKUP(D312,'BG 032022'!A:E,5,FALSE),0),0)</f>
        <v>0</v>
      </c>
      <c r="H312" s="7">
        <f>IF(F312="I",IFERROR(VLOOKUP(D312,'BG 032022'!A:E,3,FALSE),0),0)</f>
        <v>100621.74</v>
      </c>
    </row>
    <row r="313" spans="1:8" s="110" customFormat="1" ht="12" customHeight="1">
      <c r="A313" s="108" t="s">
        <v>2</v>
      </c>
      <c r="B313" s="108" t="s">
        <v>323</v>
      </c>
      <c r="C313" s="108" t="s">
        <v>1066</v>
      </c>
      <c r="D313" s="112" t="s">
        <v>995</v>
      </c>
      <c r="E313" s="109" t="s">
        <v>1120</v>
      </c>
      <c r="F313" s="109" t="s">
        <v>35</v>
      </c>
      <c r="G313" s="7">
        <f>IF(F313="I",IFERROR(VLOOKUP(D313,'BG 032022'!A:E,5,FALSE),0),0)</f>
        <v>0</v>
      </c>
      <c r="H313" s="7">
        <f>IF(F313="I",IFERROR(VLOOKUP(D313,'BG 032022'!A:E,3,FALSE),0),0)</f>
        <v>100621.74</v>
      </c>
    </row>
    <row r="314" spans="1:8" s="110" customFormat="1" ht="12" customHeight="1">
      <c r="A314" s="108" t="s">
        <v>2</v>
      </c>
      <c r="B314" s="108" t="s">
        <v>323</v>
      </c>
      <c r="C314" s="108" t="s">
        <v>1067</v>
      </c>
      <c r="D314" s="112" t="s">
        <v>996</v>
      </c>
      <c r="E314" s="109" t="s">
        <v>1120</v>
      </c>
      <c r="F314" s="109" t="s">
        <v>35</v>
      </c>
      <c r="G314" s="7">
        <f>IF(F314="I",IFERROR(VLOOKUP(D314,'BG 032022'!A:E,5,FALSE),0),0)</f>
        <v>0</v>
      </c>
      <c r="H314" s="7">
        <f>IF(F314="I",IFERROR(VLOOKUP(D314,'BG 032022'!A:E,3,FALSE),0),0)</f>
        <v>100621.74</v>
      </c>
    </row>
    <row r="315" spans="1:8" s="110" customFormat="1" ht="12" customHeight="1">
      <c r="A315" s="108" t="s">
        <v>2</v>
      </c>
      <c r="B315" s="108" t="s">
        <v>323</v>
      </c>
      <c r="C315" s="108" t="s">
        <v>1068</v>
      </c>
      <c r="D315" s="112" t="s">
        <v>997</v>
      </c>
      <c r="E315" s="109" t="s">
        <v>1120</v>
      </c>
      <c r="F315" s="109" t="s">
        <v>35</v>
      </c>
      <c r="G315" s="7">
        <f>IF(F315="I",IFERROR(VLOOKUP(D315,'BG 032022'!A:E,5,FALSE),0),0)</f>
        <v>0</v>
      </c>
      <c r="H315" s="7">
        <f>IF(F315="I",IFERROR(VLOOKUP(D315,'BG 032022'!A:E,3,FALSE),0),0)</f>
        <v>100569.36</v>
      </c>
    </row>
    <row r="316" spans="1:8" s="110" customFormat="1" ht="12" customHeight="1">
      <c r="A316" s="108" t="s">
        <v>2</v>
      </c>
      <c r="B316" s="108" t="s">
        <v>323</v>
      </c>
      <c r="C316" s="108" t="s">
        <v>1069</v>
      </c>
      <c r="D316" s="112" t="s">
        <v>998</v>
      </c>
      <c r="E316" s="109" t="s">
        <v>1120</v>
      </c>
      <c r="F316" s="109" t="s">
        <v>35</v>
      </c>
      <c r="G316" s="7">
        <f>IF(F316="I",IFERROR(VLOOKUP(D316,'BG 032022'!A:E,5,FALSE),0),0)</f>
        <v>0</v>
      </c>
      <c r="H316" s="7">
        <f>IF(F316="I",IFERROR(VLOOKUP(D316,'BG 032022'!A:E,3,FALSE),0),0)</f>
        <v>100569.36</v>
      </c>
    </row>
    <row r="317" spans="1:8" s="110" customFormat="1" ht="12" customHeight="1">
      <c r="A317" s="108" t="s">
        <v>2</v>
      </c>
      <c r="B317" s="108" t="s">
        <v>323</v>
      </c>
      <c r="C317" s="108" t="s">
        <v>1070</v>
      </c>
      <c r="D317" s="112" t="s">
        <v>999</v>
      </c>
      <c r="E317" s="109" t="s">
        <v>1120</v>
      </c>
      <c r="F317" s="109" t="s">
        <v>35</v>
      </c>
      <c r="G317" s="7">
        <f>IF(F317="I",IFERROR(VLOOKUP(D317,'BG 032022'!A:E,5,FALSE),0),0)</f>
        <v>0</v>
      </c>
      <c r="H317" s="7">
        <f>IF(F317="I",IFERROR(VLOOKUP(D317,'BG 032022'!A:E,3,FALSE),0),0)</f>
        <v>100569.36</v>
      </c>
    </row>
    <row r="318" spans="1:8" s="110" customFormat="1" ht="12" customHeight="1">
      <c r="A318" s="108" t="s">
        <v>2</v>
      </c>
      <c r="B318" s="108" t="s">
        <v>323</v>
      </c>
      <c r="C318" s="108" t="s">
        <v>1071</v>
      </c>
      <c r="D318" s="112" t="s">
        <v>1000</v>
      </c>
      <c r="E318" s="109" t="s">
        <v>1120</v>
      </c>
      <c r="F318" s="109" t="s">
        <v>35</v>
      </c>
      <c r="G318" s="7">
        <f>IF(F318="I",IFERROR(VLOOKUP(D318,'BG 032022'!A:E,5,FALSE),0),0)</f>
        <v>0</v>
      </c>
      <c r="H318" s="7">
        <f>IF(F318="I",IFERROR(VLOOKUP(D318,'BG 032022'!A:E,3,FALSE),0),0)</f>
        <v>101974.17</v>
      </c>
    </row>
    <row r="319" spans="1:8" s="110" customFormat="1" ht="12" customHeight="1">
      <c r="A319" s="108" t="s">
        <v>2</v>
      </c>
      <c r="B319" s="108" t="s">
        <v>323</v>
      </c>
      <c r="C319" s="108" t="s">
        <v>1072</v>
      </c>
      <c r="D319" s="112" t="s">
        <v>1001</v>
      </c>
      <c r="E319" s="109" t="s">
        <v>1120</v>
      </c>
      <c r="F319" s="109" t="s">
        <v>35</v>
      </c>
      <c r="G319" s="7">
        <f>IF(F319="I",IFERROR(VLOOKUP(D319,'BG 032022'!A:E,5,FALSE),0),0)</f>
        <v>0</v>
      </c>
      <c r="H319" s="7">
        <f>IF(F319="I",IFERROR(VLOOKUP(D319,'BG 032022'!A:E,3,FALSE),0),0)</f>
        <v>101974.17</v>
      </c>
    </row>
    <row r="320" spans="1:8" s="110" customFormat="1" ht="12" customHeight="1">
      <c r="A320" s="108" t="s">
        <v>2</v>
      </c>
      <c r="B320" s="108" t="s">
        <v>323</v>
      </c>
      <c r="C320" s="108" t="s">
        <v>1073</v>
      </c>
      <c r="D320" s="112" t="s">
        <v>1002</v>
      </c>
      <c r="E320" s="109" t="s">
        <v>1120</v>
      </c>
      <c r="F320" s="109" t="s">
        <v>35</v>
      </c>
      <c r="G320" s="7">
        <f>IF(F320="I",IFERROR(VLOOKUP(D320,'BG 032022'!A:E,5,FALSE),0),0)</f>
        <v>0</v>
      </c>
      <c r="H320" s="7">
        <f>IF(F320="I",IFERROR(VLOOKUP(D320,'BG 032022'!A:E,3,FALSE),0),0)</f>
        <v>101974.17</v>
      </c>
    </row>
    <row r="321" spans="1:8" s="110" customFormat="1" ht="12" customHeight="1">
      <c r="A321" s="108" t="s">
        <v>2</v>
      </c>
      <c r="B321" s="108" t="s">
        <v>323</v>
      </c>
      <c r="C321" s="108" t="s">
        <v>1074</v>
      </c>
      <c r="D321" s="112" t="s">
        <v>1003</v>
      </c>
      <c r="E321" s="109" t="s">
        <v>1120</v>
      </c>
      <c r="F321" s="109" t="s">
        <v>35</v>
      </c>
      <c r="G321" s="7">
        <f>IF(F321="I",IFERROR(VLOOKUP(D321,'BG 032022'!A:E,5,FALSE),0),0)</f>
        <v>0</v>
      </c>
      <c r="H321" s="7">
        <f>IF(F321="I",IFERROR(VLOOKUP(D321,'BG 032022'!A:E,3,FALSE),0),0)</f>
        <v>101974.17</v>
      </c>
    </row>
    <row r="322" spans="1:8" s="110" customFormat="1" ht="12" customHeight="1">
      <c r="A322" s="108" t="s">
        <v>2</v>
      </c>
      <c r="B322" s="108" t="s">
        <v>323</v>
      </c>
      <c r="C322" s="108" t="s">
        <v>1075</v>
      </c>
      <c r="D322" s="112" t="s">
        <v>1004</v>
      </c>
      <c r="E322" s="109" t="s">
        <v>1120</v>
      </c>
      <c r="F322" s="109" t="s">
        <v>35</v>
      </c>
      <c r="G322" s="7">
        <f>IF(F322="I",IFERROR(VLOOKUP(D322,'BG 032022'!A:E,5,FALSE),0),0)</f>
        <v>0</v>
      </c>
      <c r="H322" s="7">
        <f>IF(F322="I",IFERROR(VLOOKUP(D322,'BG 032022'!A:E,3,FALSE),0),0)</f>
        <v>101974.17</v>
      </c>
    </row>
    <row r="323" spans="1:8" s="110" customFormat="1" ht="12" customHeight="1">
      <c r="A323" s="108" t="s">
        <v>2</v>
      </c>
      <c r="B323" s="108" t="s">
        <v>323</v>
      </c>
      <c r="C323" s="108" t="s">
        <v>1076</v>
      </c>
      <c r="D323" s="112" t="s">
        <v>1005</v>
      </c>
      <c r="E323" s="109" t="s">
        <v>1120</v>
      </c>
      <c r="F323" s="109" t="s">
        <v>35</v>
      </c>
      <c r="G323" s="7">
        <f>IF(F323="I",IFERROR(VLOOKUP(D323,'BG 032022'!A:E,5,FALSE),0),0)</f>
        <v>0</v>
      </c>
      <c r="H323" s="7">
        <f>IF(F323="I",IFERROR(VLOOKUP(D323,'BG 032022'!A:E,3,FALSE),0),0)</f>
        <v>100912.26</v>
      </c>
    </row>
    <row r="324" spans="1:8" s="110" customFormat="1" ht="12" customHeight="1">
      <c r="A324" s="108" t="s">
        <v>2</v>
      </c>
      <c r="B324" s="108" t="s">
        <v>323</v>
      </c>
      <c r="C324" s="108" t="s">
        <v>1077</v>
      </c>
      <c r="D324" s="112" t="s">
        <v>1006</v>
      </c>
      <c r="E324" s="109" t="s">
        <v>1120</v>
      </c>
      <c r="F324" s="109" t="s">
        <v>35</v>
      </c>
      <c r="G324" s="7">
        <f>IF(F324="I",IFERROR(VLOOKUP(D324,'BG 032022'!A:E,5,FALSE),0),0)</f>
        <v>0</v>
      </c>
      <c r="H324" s="7">
        <f>IF(F324="I",IFERROR(VLOOKUP(D324,'BG 032022'!A:E,3,FALSE),0),0)</f>
        <v>100912.26</v>
      </c>
    </row>
    <row r="325" spans="1:8" s="110" customFormat="1" ht="12" customHeight="1">
      <c r="A325" s="108" t="s">
        <v>2</v>
      </c>
      <c r="B325" s="108" t="s">
        <v>323</v>
      </c>
      <c r="C325" s="108" t="s">
        <v>1078</v>
      </c>
      <c r="D325" s="112" t="s">
        <v>1007</v>
      </c>
      <c r="E325" s="109" t="s">
        <v>1120</v>
      </c>
      <c r="F325" s="109" t="s">
        <v>35</v>
      </c>
      <c r="G325" s="7">
        <f>IF(F325="I",IFERROR(VLOOKUP(D325,'BG 032022'!A:E,5,FALSE),0),0)</f>
        <v>0</v>
      </c>
      <c r="H325" s="7">
        <f>IF(F325="I",IFERROR(VLOOKUP(D325,'BG 032022'!A:E,3,FALSE),0),0)</f>
        <v>100912.26</v>
      </c>
    </row>
    <row r="326" spans="1:8" s="110" customFormat="1" ht="12" customHeight="1">
      <c r="A326" s="108" t="s">
        <v>2</v>
      </c>
      <c r="B326" s="108" t="s">
        <v>323</v>
      </c>
      <c r="C326" s="108" t="s">
        <v>1079</v>
      </c>
      <c r="D326" s="112" t="s">
        <v>1008</v>
      </c>
      <c r="E326" s="109" t="s">
        <v>1120</v>
      </c>
      <c r="F326" s="109" t="s">
        <v>35</v>
      </c>
      <c r="G326" s="7">
        <f>IF(F326="I",IFERROR(VLOOKUP(D326,'BG 032022'!A:E,5,FALSE),0),0)</f>
        <v>0</v>
      </c>
      <c r="H326" s="7">
        <f>IF(F326="I",IFERROR(VLOOKUP(D326,'BG 032022'!A:E,3,FALSE),0),0)</f>
        <v>100912.26</v>
      </c>
    </row>
    <row r="327" spans="1:8" s="110" customFormat="1" ht="12" customHeight="1">
      <c r="A327" s="108" t="s">
        <v>2</v>
      </c>
      <c r="B327" s="108" t="s">
        <v>323</v>
      </c>
      <c r="C327" s="108" t="s">
        <v>1080</v>
      </c>
      <c r="D327" s="112" t="s">
        <v>1009</v>
      </c>
      <c r="E327" s="109" t="s">
        <v>1120</v>
      </c>
      <c r="F327" s="109" t="s">
        <v>35</v>
      </c>
      <c r="G327" s="7">
        <f>IF(F327="I",IFERROR(VLOOKUP(D327,'BG 032022'!A:E,5,FALSE),0),0)</f>
        <v>0</v>
      </c>
      <c r="H327" s="7">
        <f>IF(F327="I",IFERROR(VLOOKUP(D327,'BG 032022'!A:E,3,FALSE),0),0)</f>
        <v>101158.85</v>
      </c>
    </row>
    <row r="328" spans="1:8" s="110" customFormat="1" ht="12" customHeight="1">
      <c r="A328" s="108" t="s">
        <v>2</v>
      </c>
      <c r="B328" s="108" t="s">
        <v>323</v>
      </c>
      <c r="C328" s="108" t="s">
        <v>1081</v>
      </c>
      <c r="D328" s="112" t="s">
        <v>1010</v>
      </c>
      <c r="E328" s="109" t="s">
        <v>1120</v>
      </c>
      <c r="F328" s="109" t="s">
        <v>35</v>
      </c>
      <c r="G328" s="7">
        <f>IF(F328="I",IFERROR(VLOOKUP(D328,'BG 032022'!A:E,5,FALSE),0),0)</f>
        <v>0</v>
      </c>
      <c r="H328" s="7">
        <f>IF(F328="I",IFERROR(VLOOKUP(D328,'BG 032022'!A:E,3,FALSE),0),0)</f>
        <v>101158.85</v>
      </c>
    </row>
    <row r="329" spans="1:8" s="110" customFormat="1" ht="12" customHeight="1">
      <c r="A329" s="108" t="s">
        <v>2</v>
      </c>
      <c r="B329" s="108" t="s">
        <v>323</v>
      </c>
      <c r="C329" s="108" t="s">
        <v>1082</v>
      </c>
      <c r="D329" s="112" t="s">
        <v>1011</v>
      </c>
      <c r="E329" s="109" t="s">
        <v>1120</v>
      </c>
      <c r="F329" s="109" t="s">
        <v>35</v>
      </c>
      <c r="G329" s="7">
        <f>IF(F329="I",IFERROR(VLOOKUP(D329,'BG 032022'!A:E,5,FALSE),0),0)</f>
        <v>0</v>
      </c>
      <c r="H329" s="7">
        <f>IF(F329="I",IFERROR(VLOOKUP(D329,'BG 032022'!A:E,3,FALSE),0),0)</f>
        <v>101158.85</v>
      </c>
    </row>
    <row r="330" spans="1:8" s="110" customFormat="1" ht="12" customHeight="1">
      <c r="A330" s="108" t="s">
        <v>2</v>
      </c>
      <c r="B330" s="108" t="s">
        <v>323</v>
      </c>
      <c r="C330" s="108" t="s">
        <v>1083</v>
      </c>
      <c r="D330" s="112" t="s">
        <v>1012</v>
      </c>
      <c r="E330" s="109" t="s">
        <v>1120</v>
      </c>
      <c r="F330" s="109" t="s">
        <v>35</v>
      </c>
      <c r="G330" s="7">
        <f>IF(F330="I",IFERROR(VLOOKUP(D330,'BG 032022'!A:E,5,FALSE),0),0)</f>
        <v>0</v>
      </c>
      <c r="H330" s="7">
        <f>IF(F330="I",IFERROR(VLOOKUP(D330,'BG 032022'!A:E,3,FALSE),0),0)</f>
        <v>101158.85</v>
      </c>
    </row>
    <row r="331" spans="1:8" s="110" customFormat="1" ht="12" customHeight="1">
      <c r="A331" s="108" t="s">
        <v>2</v>
      </c>
      <c r="B331" s="108" t="s">
        <v>323</v>
      </c>
      <c r="C331" s="108" t="s">
        <v>1084</v>
      </c>
      <c r="D331" s="112" t="s">
        <v>1013</v>
      </c>
      <c r="E331" s="109" t="s">
        <v>1120</v>
      </c>
      <c r="F331" s="109" t="s">
        <v>35</v>
      </c>
      <c r="G331" s="7">
        <f>IF(F331="I",IFERROR(VLOOKUP(D331,'BG 032022'!A:E,5,FALSE),0),0)</f>
        <v>0</v>
      </c>
      <c r="H331" s="7">
        <f>IF(F331="I",IFERROR(VLOOKUP(D331,'BG 032022'!A:E,3,FALSE),0),0)</f>
        <v>101158.85</v>
      </c>
    </row>
    <row r="332" spans="1:8" s="110" customFormat="1" ht="12" customHeight="1">
      <c r="A332" s="108" t="s">
        <v>2</v>
      </c>
      <c r="B332" s="108" t="s">
        <v>323</v>
      </c>
      <c r="C332" s="108" t="s">
        <v>1085</v>
      </c>
      <c r="D332" s="112" t="s">
        <v>1014</v>
      </c>
      <c r="E332" s="109" t="s">
        <v>1120</v>
      </c>
      <c r="F332" s="109" t="s">
        <v>35</v>
      </c>
      <c r="G332" s="7">
        <f>IF(F332="I",IFERROR(VLOOKUP(D332,'BG 032022'!A:E,5,FALSE),0),0)</f>
        <v>102022.52</v>
      </c>
      <c r="H332" s="7">
        <f>IF(F332="I",IFERROR(VLOOKUP(D332,'BG 032022'!A:E,3,FALSE),0),0)</f>
        <v>101235.08</v>
      </c>
    </row>
    <row r="333" spans="1:8" s="110" customFormat="1" ht="12" customHeight="1">
      <c r="A333" s="108" t="s">
        <v>2</v>
      </c>
      <c r="B333" s="108" t="s">
        <v>323</v>
      </c>
      <c r="C333" s="108" t="s">
        <v>1086</v>
      </c>
      <c r="D333" s="112" t="s">
        <v>1015</v>
      </c>
      <c r="E333" s="109" t="s">
        <v>1120</v>
      </c>
      <c r="F333" s="109" t="s">
        <v>35</v>
      </c>
      <c r="G333" s="7">
        <f>IF(F333="I",IFERROR(VLOOKUP(D333,'BG 032022'!A:E,5,FALSE),0),0)</f>
        <v>102022.52</v>
      </c>
      <c r="H333" s="7">
        <f>IF(F333="I",IFERROR(VLOOKUP(D333,'BG 032022'!A:E,3,FALSE),0),0)</f>
        <v>101235.08</v>
      </c>
    </row>
    <row r="334" spans="1:8" s="110" customFormat="1" ht="12" customHeight="1">
      <c r="A334" s="108" t="s">
        <v>2</v>
      </c>
      <c r="B334" s="108" t="s">
        <v>323</v>
      </c>
      <c r="C334" s="108" t="s">
        <v>1087</v>
      </c>
      <c r="D334" s="112" t="s">
        <v>1016</v>
      </c>
      <c r="E334" s="109" t="s">
        <v>1120</v>
      </c>
      <c r="F334" s="109" t="s">
        <v>35</v>
      </c>
      <c r="G334" s="7">
        <f>IF(F334="I",IFERROR(VLOOKUP(D334,'BG 032022'!A:E,5,FALSE),0),0)</f>
        <v>102022.52</v>
      </c>
      <c r="H334" s="7">
        <f>IF(F334="I",IFERROR(VLOOKUP(D334,'BG 032022'!A:E,3,FALSE),0),0)</f>
        <v>101235.08</v>
      </c>
    </row>
    <row r="335" spans="1:8" s="110" customFormat="1" ht="12" customHeight="1">
      <c r="A335" s="108" t="s">
        <v>2</v>
      </c>
      <c r="B335" s="108" t="s">
        <v>323</v>
      </c>
      <c r="C335" s="108" t="s">
        <v>1088</v>
      </c>
      <c r="D335" s="112" t="s">
        <v>1017</v>
      </c>
      <c r="E335" s="109" t="s">
        <v>1120</v>
      </c>
      <c r="F335" s="109" t="s">
        <v>35</v>
      </c>
      <c r="G335" s="7">
        <f>IF(F335="I",IFERROR(VLOOKUP(D335,'BG 032022'!A:E,5,FALSE),0),0)</f>
        <v>102022.52</v>
      </c>
      <c r="H335" s="7">
        <f>IF(F335="I",IFERROR(VLOOKUP(D335,'BG 032022'!A:E,3,FALSE),0),0)</f>
        <v>101235.08</v>
      </c>
    </row>
    <row r="336" spans="1:8" s="110" customFormat="1" ht="12" customHeight="1">
      <c r="A336" s="108" t="s">
        <v>2</v>
      </c>
      <c r="B336" s="108" t="s">
        <v>323</v>
      </c>
      <c r="C336" s="108" t="s">
        <v>1089</v>
      </c>
      <c r="D336" s="112" t="s">
        <v>1018</v>
      </c>
      <c r="E336" s="109" t="s">
        <v>1120</v>
      </c>
      <c r="F336" s="109" t="s">
        <v>35</v>
      </c>
      <c r="G336" s="7">
        <f>IF(F336="I",IFERROR(VLOOKUP(D336,'BG 032022'!A:E,5,FALSE),0),0)</f>
        <v>102022.52</v>
      </c>
      <c r="H336" s="7">
        <f>IF(F336="I",IFERROR(VLOOKUP(D336,'BG 032022'!A:E,3,FALSE),0),0)</f>
        <v>101235.08</v>
      </c>
    </row>
    <row r="337" spans="1:8" s="110" customFormat="1" ht="12" customHeight="1">
      <c r="A337" s="108" t="s">
        <v>2</v>
      </c>
      <c r="B337" s="108" t="s">
        <v>323</v>
      </c>
      <c r="C337" s="108" t="s">
        <v>1090</v>
      </c>
      <c r="D337" s="112" t="s">
        <v>1019</v>
      </c>
      <c r="E337" s="109" t="s">
        <v>1120</v>
      </c>
      <c r="F337" s="109" t="s">
        <v>35</v>
      </c>
      <c r="G337" s="7">
        <f>IF(F337="I",IFERROR(VLOOKUP(D337,'BG 032022'!A:E,5,FALSE),0),0)</f>
        <v>102022.52</v>
      </c>
      <c r="H337" s="7">
        <f>IF(F337="I",IFERROR(VLOOKUP(D337,'BG 032022'!A:E,3,FALSE),0),0)</f>
        <v>101235.08</v>
      </c>
    </row>
    <row r="338" spans="1:8" s="110" customFormat="1" ht="12" customHeight="1">
      <c r="A338" s="108" t="s">
        <v>2</v>
      </c>
      <c r="B338" s="108" t="s">
        <v>323</v>
      </c>
      <c r="C338" s="108" t="s">
        <v>1091</v>
      </c>
      <c r="D338" s="112" t="s">
        <v>1020</v>
      </c>
      <c r="E338" s="109" t="s">
        <v>1120</v>
      </c>
      <c r="F338" s="109" t="s">
        <v>35</v>
      </c>
      <c r="G338" s="7">
        <f>IF(F338="I",IFERROR(VLOOKUP(D338,'BG 032022'!A:E,5,FALSE),0),0)</f>
        <v>102476.09</v>
      </c>
      <c r="H338" s="7">
        <f>IF(F338="I",IFERROR(VLOOKUP(D338,'BG 032022'!A:E,3,FALSE),0),0)</f>
        <v>101680.78</v>
      </c>
    </row>
    <row r="339" spans="1:8" s="110" customFormat="1" ht="12" customHeight="1">
      <c r="A339" s="108" t="s">
        <v>2</v>
      </c>
      <c r="B339" s="108" t="s">
        <v>323</v>
      </c>
      <c r="C339" s="108" t="s">
        <v>1092</v>
      </c>
      <c r="D339" s="112" t="s">
        <v>1021</v>
      </c>
      <c r="E339" s="109" t="s">
        <v>1120</v>
      </c>
      <c r="F339" s="109" t="s">
        <v>35</v>
      </c>
      <c r="G339" s="7">
        <f>IF(F339="I",IFERROR(VLOOKUP(D339,'BG 032022'!A:E,5,FALSE),0),0)</f>
        <v>102476.09</v>
      </c>
      <c r="H339" s="7">
        <f>IF(F339="I",IFERROR(VLOOKUP(D339,'BG 032022'!A:E,3,FALSE),0),0)</f>
        <v>101680.78</v>
      </c>
    </row>
    <row r="340" spans="1:8" s="110" customFormat="1" ht="12" customHeight="1">
      <c r="A340" s="108" t="s">
        <v>2</v>
      </c>
      <c r="B340" s="108" t="s">
        <v>323</v>
      </c>
      <c r="C340" s="108" t="s">
        <v>1093</v>
      </c>
      <c r="D340" s="112" t="s">
        <v>1022</v>
      </c>
      <c r="E340" s="109" t="s">
        <v>1120</v>
      </c>
      <c r="F340" s="109" t="s">
        <v>35</v>
      </c>
      <c r="G340" s="7">
        <f>IF(F340="I",IFERROR(VLOOKUP(D340,'BG 032022'!A:E,5,FALSE),0),0)</f>
        <v>102476.09</v>
      </c>
      <c r="H340" s="7">
        <f>IF(F340="I",IFERROR(VLOOKUP(D340,'BG 032022'!A:E,3,FALSE),0),0)</f>
        <v>101680.78</v>
      </c>
    </row>
    <row r="341" spans="1:8" s="110" customFormat="1" ht="12" customHeight="1">
      <c r="A341" s="108" t="s">
        <v>2</v>
      </c>
      <c r="B341" s="108" t="s">
        <v>323</v>
      </c>
      <c r="C341" s="108" t="s">
        <v>1094</v>
      </c>
      <c r="D341" s="112" t="s">
        <v>1023</v>
      </c>
      <c r="E341" s="109" t="s">
        <v>1120</v>
      </c>
      <c r="F341" s="109" t="s">
        <v>35</v>
      </c>
      <c r="G341" s="7">
        <f>IF(F341="I",IFERROR(VLOOKUP(D341,'BG 032022'!A:E,5,FALSE),0),0)</f>
        <v>102476.09</v>
      </c>
      <c r="H341" s="7">
        <f>IF(F341="I",IFERROR(VLOOKUP(D341,'BG 032022'!A:E,3,FALSE),0),0)</f>
        <v>101680.78</v>
      </c>
    </row>
    <row r="342" spans="1:8" s="110" customFormat="1" ht="12" customHeight="1">
      <c r="A342" s="108" t="s">
        <v>2</v>
      </c>
      <c r="B342" s="108" t="s">
        <v>323</v>
      </c>
      <c r="C342" s="108" t="s">
        <v>1095</v>
      </c>
      <c r="D342" s="112" t="s">
        <v>1024</v>
      </c>
      <c r="E342" s="109" t="s">
        <v>1120</v>
      </c>
      <c r="F342" s="109" t="s">
        <v>35</v>
      </c>
      <c r="G342" s="7">
        <f>IF(F342="I",IFERROR(VLOOKUP(D342,'BG 032022'!A:E,5,FALSE),0),0)</f>
        <v>102476.09</v>
      </c>
      <c r="H342" s="7">
        <f>IF(F342="I",IFERROR(VLOOKUP(D342,'BG 032022'!A:E,3,FALSE),0),0)</f>
        <v>101680.78</v>
      </c>
    </row>
    <row r="343" spans="1:8" s="110" customFormat="1" ht="12" customHeight="1">
      <c r="A343" s="108" t="s">
        <v>2</v>
      </c>
      <c r="B343" s="108" t="s">
        <v>323</v>
      </c>
      <c r="C343" s="108" t="s">
        <v>1096</v>
      </c>
      <c r="D343" s="112" t="s">
        <v>1025</v>
      </c>
      <c r="E343" s="109" t="s">
        <v>1120</v>
      </c>
      <c r="F343" s="109" t="s">
        <v>35</v>
      </c>
      <c r="G343" s="7">
        <f>IF(F343="I",IFERROR(VLOOKUP(D343,'BG 032022'!A:E,5,FALSE),0),0)</f>
        <v>102476.09</v>
      </c>
      <c r="H343" s="7">
        <f>IF(F343="I",IFERROR(VLOOKUP(D343,'BG 032022'!A:E,3,FALSE),0),0)</f>
        <v>101680.78</v>
      </c>
    </row>
    <row r="344" spans="1:8" s="110" customFormat="1" ht="12" customHeight="1">
      <c r="A344" s="108" t="s">
        <v>2</v>
      </c>
      <c r="B344" s="108" t="s">
        <v>323</v>
      </c>
      <c r="C344" s="108" t="s">
        <v>1097</v>
      </c>
      <c r="D344" s="112" t="s">
        <v>1026</v>
      </c>
      <c r="E344" s="109" t="s">
        <v>1120</v>
      </c>
      <c r="F344" s="109" t="s">
        <v>35</v>
      </c>
      <c r="G344" s="7">
        <f>IF(F344="I",IFERROR(VLOOKUP(D344,'BG 032022'!A:E,5,FALSE),0),0)</f>
        <v>102476.09</v>
      </c>
      <c r="H344" s="7">
        <f>IF(F344="I",IFERROR(VLOOKUP(D344,'BG 032022'!A:E,3,FALSE),0),0)</f>
        <v>101680.78</v>
      </c>
    </row>
    <row r="345" spans="1:8" s="110" customFormat="1" ht="12" customHeight="1">
      <c r="A345" s="108" t="s">
        <v>2</v>
      </c>
      <c r="B345" s="108" t="s">
        <v>323</v>
      </c>
      <c r="C345" s="108" t="s">
        <v>1098</v>
      </c>
      <c r="D345" s="112" t="s">
        <v>1027</v>
      </c>
      <c r="E345" s="109" t="s">
        <v>1120</v>
      </c>
      <c r="F345" s="109" t="s">
        <v>35</v>
      </c>
      <c r="G345" s="7">
        <f>IF(F345="I",IFERROR(VLOOKUP(D345,'BG 032022'!A:E,5,FALSE),0),0)</f>
        <v>102476.09</v>
      </c>
      <c r="H345" s="7">
        <f>IF(F345="I",IFERROR(VLOOKUP(D345,'BG 032022'!A:E,3,FALSE),0),0)</f>
        <v>101680.78</v>
      </c>
    </row>
    <row r="346" spans="1:8" s="110" customFormat="1" ht="12" customHeight="1">
      <c r="A346" s="108" t="s">
        <v>2</v>
      </c>
      <c r="B346" s="108" t="s">
        <v>323</v>
      </c>
      <c r="C346" s="108" t="s">
        <v>1099</v>
      </c>
      <c r="D346" s="112" t="s">
        <v>1028</v>
      </c>
      <c r="E346" s="109" t="s">
        <v>1120</v>
      </c>
      <c r="F346" s="109" t="s">
        <v>35</v>
      </c>
      <c r="G346" s="7">
        <f>IF(F346="I",IFERROR(VLOOKUP(D346,'BG 032022'!A:E,5,FALSE),0),0)</f>
        <v>102476.09</v>
      </c>
      <c r="H346" s="7">
        <f>IF(F346="I",IFERROR(VLOOKUP(D346,'BG 032022'!A:E,3,FALSE),0),0)</f>
        <v>101680.78</v>
      </c>
    </row>
    <row r="347" spans="1:8" s="110" customFormat="1" ht="12" customHeight="1">
      <c r="A347" s="108" t="s">
        <v>2</v>
      </c>
      <c r="B347" s="108" t="s">
        <v>323</v>
      </c>
      <c r="C347" s="108" t="s">
        <v>1100</v>
      </c>
      <c r="D347" s="112" t="s">
        <v>1029</v>
      </c>
      <c r="E347" s="109" t="s">
        <v>1120</v>
      </c>
      <c r="F347" s="109" t="s">
        <v>35</v>
      </c>
      <c r="G347" s="7">
        <f>IF(F347="I",IFERROR(VLOOKUP(D347,'BG 032022'!A:E,5,FALSE),0),0)</f>
        <v>50668.479999999996</v>
      </c>
      <c r="H347" s="7">
        <f>IF(F347="I",IFERROR(VLOOKUP(D347,'BG 032022'!A:E,3,FALSE),0),0)</f>
        <v>50218.52</v>
      </c>
    </row>
    <row r="348" spans="1:8" s="110" customFormat="1" ht="12" customHeight="1">
      <c r="A348" s="108" t="s">
        <v>2</v>
      </c>
      <c r="B348" s="108" t="s">
        <v>323</v>
      </c>
      <c r="C348" s="108" t="s">
        <v>1101</v>
      </c>
      <c r="D348" s="112" t="s">
        <v>1030</v>
      </c>
      <c r="E348" s="109" t="s">
        <v>1120</v>
      </c>
      <c r="F348" s="109" t="s">
        <v>35</v>
      </c>
      <c r="G348" s="7">
        <f>IF(F348="I",IFERROR(VLOOKUP(D348,'BG 032022'!A:E,5,FALSE),0),0)</f>
        <v>50668.479999999996</v>
      </c>
      <c r="H348" s="7">
        <f>IF(F348="I",IFERROR(VLOOKUP(D348,'BG 032022'!A:E,3,FALSE),0),0)</f>
        <v>50218.52</v>
      </c>
    </row>
    <row r="349" spans="1:8" s="110" customFormat="1" ht="12" customHeight="1">
      <c r="A349" s="108" t="s">
        <v>2</v>
      </c>
      <c r="B349" s="108" t="s">
        <v>323</v>
      </c>
      <c r="C349" s="108" t="s">
        <v>1102</v>
      </c>
      <c r="D349" s="112" t="s">
        <v>1031</v>
      </c>
      <c r="E349" s="109" t="s">
        <v>1120</v>
      </c>
      <c r="F349" s="109" t="s">
        <v>35</v>
      </c>
      <c r="G349" s="7">
        <f>IF(F349="I",IFERROR(VLOOKUP(D349,'BG 032022'!A:E,5,FALSE),0),0)</f>
        <v>50668.479999999996</v>
      </c>
      <c r="H349" s="7">
        <f>IF(F349="I",IFERROR(VLOOKUP(D349,'BG 032022'!A:E,3,FALSE),0),0)</f>
        <v>50218.52</v>
      </c>
    </row>
    <row r="350" spans="1:8" s="110" customFormat="1" ht="12" customHeight="1">
      <c r="A350" s="108" t="s">
        <v>2</v>
      </c>
      <c r="B350" s="108" t="s">
        <v>323</v>
      </c>
      <c r="C350" s="108" t="s">
        <v>1103</v>
      </c>
      <c r="D350" s="112" t="s">
        <v>1032</v>
      </c>
      <c r="E350" s="109" t="s">
        <v>1120</v>
      </c>
      <c r="F350" s="109" t="s">
        <v>35</v>
      </c>
      <c r="G350" s="7">
        <f>IF(F350="I",IFERROR(VLOOKUP(D350,'BG 032022'!A:E,5,FALSE),0),0)</f>
        <v>50668.479999999996</v>
      </c>
      <c r="H350" s="7">
        <f>IF(F350="I",IFERROR(VLOOKUP(D350,'BG 032022'!A:E,3,FALSE),0),0)</f>
        <v>50218.52</v>
      </c>
    </row>
    <row r="351" spans="1:8" s="110" customFormat="1" ht="12" customHeight="1">
      <c r="A351" s="108" t="s">
        <v>2</v>
      </c>
      <c r="B351" s="108" t="s">
        <v>323</v>
      </c>
      <c r="C351" s="108" t="s">
        <v>1104</v>
      </c>
      <c r="D351" s="112" t="s">
        <v>1033</v>
      </c>
      <c r="E351" s="109" t="s">
        <v>1120</v>
      </c>
      <c r="F351" s="109" t="s">
        <v>35</v>
      </c>
      <c r="G351" s="7">
        <f>IF(F351="I",IFERROR(VLOOKUP(D351,'BG 032022'!A:E,5,FALSE),0),0)</f>
        <v>50668.479999999996</v>
      </c>
      <c r="H351" s="7">
        <f>IF(F351="I",IFERROR(VLOOKUP(D351,'BG 032022'!A:E,3,FALSE),0),0)</f>
        <v>50218.52</v>
      </c>
    </row>
    <row r="352" spans="1:8" s="110" customFormat="1" ht="12" customHeight="1">
      <c r="A352" s="108" t="s">
        <v>2</v>
      </c>
      <c r="B352" s="108" t="s">
        <v>323</v>
      </c>
      <c r="C352" s="108" t="s">
        <v>1105</v>
      </c>
      <c r="D352" s="112" t="s">
        <v>1034</v>
      </c>
      <c r="E352" s="109" t="s">
        <v>1120</v>
      </c>
      <c r="F352" s="109" t="s">
        <v>35</v>
      </c>
      <c r="G352" s="7">
        <f>IF(F352="I",IFERROR(VLOOKUP(D352,'BG 032022'!A:E,5,FALSE),0),0)</f>
        <v>50668.479999999996</v>
      </c>
      <c r="H352" s="7">
        <f>IF(F352="I",IFERROR(VLOOKUP(D352,'BG 032022'!A:E,3,FALSE),0),0)</f>
        <v>50218.52</v>
      </c>
    </row>
    <row r="353" spans="1:8" s="110" customFormat="1" ht="12" customHeight="1">
      <c r="A353" s="108" t="s">
        <v>2</v>
      </c>
      <c r="B353" s="108" t="s">
        <v>323</v>
      </c>
      <c r="C353" s="108" t="s">
        <v>1106</v>
      </c>
      <c r="D353" s="112" t="s">
        <v>1035</v>
      </c>
      <c r="E353" s="109" t="s">
        <v>1120</v>
      </c>
      <c r="F353" s="109" t="s">
        <v>35</v>
      </c>
      <c r="G353" s="7">
        <f>IF(F353="I",IFERROR(VLOOKUP(D353,'BG 032022'!A:E,5,FALSE),0),0)</f>
        <v>50668.479999999996</v>
      </c>
      <c r="H353" s="7">
        <f>IF(F353="I",IFERROR(VLOOKUP(D353,'BG 032022'!A:E,3,FALSE),0),0)</f>
        <v>50218.52</v>
      </c>
    </row>
    <row r="354" spans="1:8" s="110" customFormat="1" ht="12" customHeight="1">
      <c r="A354" s="108" t="s">
        <v>2</v>
      </c>
      <c r="B354" s="108" t="s">
        <v>323</v>
      </c>
      <c r="C354" s="108" t="s">
        <v>1107</v>
      </c>
      <c r="D354" s="112" t="s">
        <v>1036</v>
      </c>
      <c r="E354" s="109" t="s">
        <v>1120</v>
      </c>
      <c r="F354" s="109" t="s">
        <v>35</v>
      </c>
      <c r="G354" s="7">
        <f>IF(F354="I",IFERROR(VLOOKUP(D354,'BG 032022'!A:E,5,FALSE),0),0)</f>
        <v>25334.239999999998</v>
      </c>
      <c r="H354" s="7">
        <f>IF(F354="I",IFERROR(VLOOKUP(D354,'BG 032022'!A:E,3,FALSE),0),0)</f>
        <v>25109.26</v>
      </c>
    </row>
    <row r="355" spans="1:8" s="110" customFormat="1" ht="12" customHeight="1">
      <c r="A355" s="108" t="s">
        <v>2</v>
      </c>
      <c r="B355" s="108" t="s">
        <v>323</v>
      </c>
      <c r="C355" s="108" t="s">
        <v>1108</v>
      </c>
      <c r="D355" s="112" t="s">
        <v>1037</v>
      </c>
      <c r="E355" s="109" t="s">
        <v>1120</v>
      </c>
      <c r="F355" s="109" t="s">
        <v>35</v>
      </c>
      <c r="G355" s="7">
        <f>IF(F355="I",IFERROR(VLOOKUP(D355,'BG 032022'!A:E,5,FALSE),0),0)</f>
        <v>25334.239999999998</v>
      </c>
      <c r="H355" s="7">
        <f>IF(F355="I",IFERROR(VLOOKUP(D355,'BG 032022'!A:E,3,FALSE),0),0)</f>
        <v>25109.26</v>
      </c>
    </row>
    <row r="356" spans="1:8" s="110" customFormat="1" ht="12" customHeight="1">
      <c r="A356" s="108" t="s">
        <v>2</v>
      </c>
      <c r="B356" s="108" t="s">
        <v>323</v>
      </c>
      <c r="C356" s="108" t="s">
        <v>1109</v>
      </c>
      <c r="D356" s="112" t="s">
        <v>1038</v>
      </c>
      <c r="E356" s="109" t="s">
        <v>1120</v>
      </c>
      <c r="F356" s="109" t="s">
        <v>35</v>
      </c>
      <c r="G356" s="7">
        <f>IF(F356="I",IFERROR(VLOOKUP(D356,'BG 032022'!A:E,5,FALSE),0),0)</f>
        <v>25334.239999999998</v>
      </c>
      <c r="H356" s="7">
        <f>IF(F356="I",IFERROR(VLOOKUP(D356,'BG 032022'!A:E,3,FALSE),0),0)</f>
        <v>25109.26</v>
      </c>
    </row>
    <row r="357" spans="1:8" s="110" customFormat="1" ht="12" customHeight="1">
      <c r="A357" s="108" t="s">
        <v>2</v>
      </c>
      <c r="B357" s="108" t="s">
        <v>323</v>
      </c>
      <c r="C357" s="108" t="s">
        <v>1110</v>
      </c>
      <c r="D357" s="112" t="s">
        <v>1039</v>
      </c>
      <c r="E357" s="109" t="s">
        <v>1120</v>
      </c>
      <c r="F357" s="109" t="s">
        <v>35</v>
      </c>
      <c r="G357" s="7">
        <f>IF(F357="I",IFERROR(VLOOKUP(D357,'BG 032022'!A:E,5,FALSE),0),0)</f>
        <v>25334.239999999998</v>
      </c>
      <c r="H357" s="7">
        <f>IF(F357="I",IFERROR(VLOOKUP(D357,'BG 032022'!A:E,3,FALSE),0),0)</f>
        <v>25109.26</v>
      </c>
    </row>
    <row r="358" spans="1:8" s="110" customFormat="1" ht="12" customHeight="1">
      <c r="A358" s="108" t="s">
        <v>2</v>
      </c>
      <c r="B358" s="108" t="s">
        <v>323</v>
      </c>
      <c r="C358" s="108" t="s">
        <v>1111</v>
      </c>
      <c r="D358" s="112" t="s">
        <v>1040</v>
      </c>
      <c r="E358" s="109" t="s">
        <v>1120</v>
      </c>
      <c r="F358" s="109" t="s">
        <v>35</v>
      </c>
      <c r="G358" s="7">
        <f>IF(F358="I",IFERROR(VLOOKUP(D358,'BG 032022'!A:E,5,FALSE),0),0)</f>
        <v>25334.239999999998</v>
      </c>
      <c r="H358" s="7">
        <f>IF(F358="I",IFERROR(VLOOKUP(D358,'BG 032022'!A:E,3,FALSE),0),0)</f>
        <v>25109.26</v>
      </c>
    </row>
    <row r="359" spans="1:8" s="110" customFormat="1" ht="12" customHeight="1">
      <c r="A359" s="108" t="s">
        <v>2</v>
      </c>
      <c r="B359" s="108" t="s">
        <v>323</v>
      </c>
      <c r="C359" s="108" t="s">
        <v>1112</v>
      </c>
      <c r="D359" s="112" t="s">
        <v>1041</v>
      </c>
      <c r="E359" s="109" t="s">
        <v>1120</v>
      </c>
      <c r="F359" s="109" t="s">
        <v>35</v>
      </c>
      <c r="G359" s="7">
        <f>IF(F359="I",IFERROR(VLOOKUP(D359,'BG 032022'!A:E,5,FALSE),0),0)</f>
        <v>25334.239999999998</v>
      </c>
      <c r="H359" s="7">
        <f>IF(F359="I",IFERROR(VLOOKUP(D359,'BG 032022'!A:E,3,FALSE),0),0)</f>
        <v>25109.26</v>
      </c>
    </row>
    <row r="360" spans="1:8" s="110" customFormat="1" ht="12" customHeight="1">
      <c r="A360" s="108" t="s">
        <v>2</v>
      </c>
      <c r="B360" s="108" t="s">
        <v>323</v>
      </c>
      <c r="C360" s="108" t="s">
        <v>1113</v>
      </c>
      <c r="D360" s="112" t="s">
        <v>1042</v>
      </c>
      <c r="E360" s="109" t="s">
        <v>1120</v>
      </c>
      <c r="F360" s="109" t="s">
        <v>35</v>
      </c>
      <c r="G360" s="7">
        <f>IF(F360="I",IFERROR(VLOOKUP(D360,'BG 032022'!A:E,5,FALSE),0),0)</f>
        <v>102211.46</v>
      </c>
      <c r="H360" s="7">
        <f>IF(F360="I",IFERROR(VLOOKUP(D360,'BG 032022'!A:E,3,FALSE),0),0)</f>
        <v>102582.05</v>
      </c>
    </row>
    <row r="361" spans="1:8" s="110" customFormat="1" ht="12" customHeight="1">
      <c r="A361" s="108" t="s">
        <v>2</v>
      </c>
      <c r="B361" s="108" t="s">
        <v>323</v>
      </c>
      <c r="C361" s="108" t="s">
        <v>1114</v>
      </c>
      <c r="D361" s="112" t="s">
        <v>1043</v>
      </c>
      <c r="E361" s="109" t="s">
        <v>1120</v>
      </c>
      <c r="F361" s="109" t="s">
        <v>35</v>
      </c>
      <c r="G361" s="7">
        <f>IF(F361="I",IFERROR(VLOOKUP(D361,'BG 032022'!A:E,5,FALSE),0),0)</f>
        <v>102211.46</v>
      </c>
      <c r="H361" s="7">
        <f>IF(F361="I",IFERROR(VLOOKUP(D361,'BG 032022'!A:E,3,FALSE),0),0)</f>
        <v>102582.05</v>
      </c>
    </row>
    <row r="362" spans="1:8" s="110" customFormat="1" ht="12" customHeight="1">
      <c r="A362" s="108" t="s">
        <v>2</v>
      </c>
      <c r="B362" s="108" t="s">
        <v>323</v>
      </c>
      <c r="C362" s="108" t="s">
        <v>1115</v>
      </c>
      <c r="D362" s="112" t="s">
        <v>1044</v>
      </c>
      <c r="E362" s="109" t="s">
        <v>1120</v>
      </c>
      <c r="F362" s="109" t="s">
        <v>35</v>
      </c>
      <c r="G362" s="7">
        <f>IF(F362="I",IFERROR(VLOOKUP(D362,'BG 032022'!A:E,5,FALSE),0),0)</f>
        <v>102211.46</v>
      </c>
      <c r="H362" s="7">
        <f>IF(F362="I",IFERROR(VLOOKUP(D362,'BG 032022'!A:E,3,FALSE),0),0)</f>
        <v>102582.05</v>
      </c>
    </row>
    <row r="363" spans="1:8" s="110" customFormat="1" ht="12" customHeight="1">
      <c r="A363" s="108" t="s">
        <v>2</v>
      </c>
      <c r="B363" s="108" t="s">
        <v>323</v>
      </c>
      <c r="C363" s="108" t="s">
        <v>1115</v>
      </c>
      <c r="D363" s="112" t="s">
        <v>1258</v>
      </c>
      <c r="E363" s="109" t="s">
        <v>1120</v>
      </c>
      <c r="F363" s="109" t="s">
        <v>35</v>
      </c>
      <c r="G363" s="7">
        <f>IF(F363="I",IFERROR(VLOOKUP(D363,'BG 032022'!A:E,5,FALSE),0),0)</f>
        <v>204540.34</v>
      </c>
      <c r="H363" s="7">
        <f>IF(F363="I",IFERROR(VLOOKUP(D363,'BG 032022'!A:E,3,FALSE),0),0)</f>
        <v>0</v>
      </c>
    </row>
    <row r="364" spans="1:8" s="110" customFormat="1" ht="12" customHeight="1">
      <c r="A364" s="108" t="s">
        <v>2</v>
      </c>
      <c r="B364" s="108" t="s">
        <v>323</v>
      </c>
      <c r="C364" s="108" t="s">
        <v>1115</v>
      </c>
      <c r="D364" s="112" t="s">
        <v>1259</v>
      </c>
      <c r="E364" s="109" t="s">
        <v>1120</v>
      </c>
      <c r="F364" s="109" t="s">
        <v>35</v>
      </c>
      <c r="G364" s="7">
        <f>IF(F364="I",IFERROR(VLOOKUP(D364,'BG 032022'!A:E,5,FALSE),0),0)</f>
        <v>100423.03</v>
      </c>
      <c r="H364" s="7">
        <f>IF(F364="I",IFERROR(VLOOKUP(D364,'BG 032022'!A:E,3,FALSE),0),0)</f>
        <v>0</v>
      </c>
    </row>
    <row r="365" spans="1:8" s="110" customFormat="1" ht="12" customHeight="1">
      <c r="A365" s="108" t="s">
        <v>2</v>
      </c>
      <c r="B365" s="108" t="s">
        <v>323</v>
      </c>
      <c r="C365" s="108" t="s">
        <v>1115</v>
      </c>
      <c r="D365" s="112" t="s">
        <v>1260</v>
      </c>
      <c r="E365" s="109" t="s">
        <v>1120</v>
      </c>
      <c r="F365" s="109" t="s">
        <v>35</v>
      </c>
      <c r="G365" s="7">
        <f>IF(F365="I",IFERROR(VLOOKUP(D365,'BG 032022'!A:E,5,FALSE),0),0)</f>
        <v>100423.03</v>
      </c>
      <c r="H365" s="7">
        <f>IF(F365="I",IFERROR(VLOOKUP(D365,'BG 032022'!A:E,3,FALSE),0),0)</f>
        <v>0</v>
      </c>
    </row>
    <row r="366" spans="1:8" s="110" customFormat="1" ht="12" customHeight="1">
      <c r="A366" s="108" t="s">
        <v>2</v>
      </c>
      <c r="B366" s="108" t="s">
        <v>323</v>
      </c>
      <c r="C366" s="108" t="s">
        <v>1115</v>
      </c>
      <c r="D366" s="112" t="s">
        <v>1261</v>
      </c>
      <c r="E366" s="109" t="s">
        <v>1120</v>
      </c>
      <c r="F366" s="109" t="s">
        <v>35</v>
      </c>
      <c r="G366" s="7">
        <f>IF(F366="I",IFERROR(VLOOKUP(D366,'BG 032022'!A:E,5,FALSE),0),0)</f>
        <v>100423.03</v>
      </c>
      <c r="H366" s="7">
        <f>IF(F366="I",IFERROR(VLOOKUP(D366,'BG 032022'!A:E,3,FALSE),0),0)</f>
        <v>0</v>
      </c>
    </row>
    <row r="367" spans="1:8" s="110" customFormat="1" ht="12" customHeight="1">
      <c r="A367" s="108" t="s">
        <v>2</v>
      </c>
      <c r="B367" s="108" t="s">
        <v>323</v>
      </c>
      <c r="C367" s="108" t="s">
        <v>1115</v>
      </c>
      <c r="D367" s="112" t="s">
        <v>1262</v>
      </c>
      <c r="E367" s="109" t="s">
        <v>1120</v>
      </c>
      <c r="F367" s="109" t="s">
        <v>35</v>
      </c>
      <c r="G367" s="7">
        <f>IF(F367="I",IFERROR(VLOOKUP(D367,'BG 032022'!A:E,5,FALSE),0),0)</f>
        <v>100423.03</v>
      </c>
      <c r="H367" s="7">
        <f>IF(F367="I",IFERROR(VLOOKUP(D367,'BG 032022'!A:E,3,FALSE),0),0)</f>
        <v>0</v>
      </c>
    </row>
    <row r="368" spans="1:8" s="110" customFormat="1" ht="12" customHeight="1">
      <c r="A368" s="108" t="s">
        <v>2</v>
      </c>
      <c r="B368" s="108" t="s">
        <v>323</v>
      </c>
      <c r="C368" s="108" t="s">
        <v>1115</v>
      </c>
      <c r="D368" s="112" t="s">
        <v>1263</v>
      </c>
      <c r="E368" s="109" t="s">
        <v>1120</v>
      </c>
      <c r="F368" s="109" t="s">
        <v>35</v>
      </c>
      <c r="G368" s="7">
        <f>IF(F368="I",IFERROR(VLOOKUP(D368,'BG 032022'!A:E,5,FALSE),0),0)</f>
        <v>100423.03</v>
      </c>
      <c r="H368" s="7">
        <f>IF(F368="I",IFERROR(VLOOKUP(D368,'BG 032022'!A:E,3,FALSE),0),0)</f>
        <v>0</v>
      </c>
    </row>
    <row r="369" spans="1:8" s="110" customFormat="1" ht="12" customHeight="1">
      <c r="A369" s="108" t="s">
        <v>2</v>
      </c>
      <c r="B369" s="108" t="s">
        <v>323</v>
      </c>
      <c r="C369" s="108" t="s">
        <v>1115</v>
      </c>
      <c r="D369" s="112" t="s">
        <v>1264</v>
      </c>
      <c r="E369" s="109" t="s">
        <v>1120</v>
      </c>
      <c r="F369" s="109" t="s">
        <v>35</v>
      </c>
      <c r="G369" s="7">
        <f>IF(F369="I",IFERROR(VLOOKUP(D369,'BG 032022'!A:E,5,FALSE),0),0)</f>
        <v>502072.05</v>
      </c>
      <c r="H369" s="7">
        <f>IF(F369="I",IFERROR(VLOOKUP(D369,'BG 032022'!A:E,3,FALSE),0),0)</f>
        <v>0</v>
      </c>
    </row>
    <row r="370" spans="1:8" s="110" customFormat="1" ht="12" customHeight="1">
      <c r="A370" s="108" t="s">
        <v>2</v>
      </c>
      <c r="B370" s="108" t="s">
        <v>323</v>
      </c>
      <c r="C370" s="108" t="s">
        <v>1115</v>
      </c>
      <c r="D370" s="112" t="s">
        <v>1265</v>
      </c>
      <c r="E370" s="109" t="s">
        <v>1120</v>
      </c>
      <c r="F370" s="109" t="s">
        <v>35</v>
      </c>
      <c r="G370" s="7">
        <f>IF(F370="I",IFERROR(VLOOKUP(D370,'BG 032022'!A:E,5,FALSE),0),0)</f>
        <v>502072.05</v>
      </c>
      <c r="H370" s="7">
        <f>IF(F370="I",IFERROR(VLOOKUP(D370,'BG 032022'!A:E,3,FALSE),0),0)</f>
        <v>0</v>
      </c>
    </row>
    <row r="371" spans="1:8" s="110" customFormat="1" ht="12" customHeight="1">
      <c r="A371" s="108" t="s">
        <v>2</v>
      </c>
      <c r="B371" s="108" t="s">
        <v>323</v>
      </c>
      <c r="C371" s="108" t="s">
        <v>1115</v>
      </c>
      <c r="D371" s="112" t="s">
        <v>1266</v>
      </c>
      <c r="E371" s="109" t="s">
        <v>1120</v>
      </c>
      <c r="F371" s="109" t="s">
        <v>35</v>
      </c>
      <c r="G371" s="7">
        <f>IF(F371="I",IFERROR(VLOOKUP(D371,'BG 032022'!A:E,5,FALSE),0),0)</f>
        <v>200360.48</v>
      </c>
      <c r="H371" s="7">
        <f>IF(F371="I",IFERROR(VLOOKUP(D371,'BG 032022'!A:E,3,FALSE),0),0)</f>
        <v>0</v>
      </c>
    </row>
    <row r="372" spans="1:8" s="110" customFormat="1" ht="12" customHeight="1">
      <c r="A372" s="108" t="s">
        <v>2</v>
      </c>
      <c r="B372" s="108" t="s">
        <v>323</v>
      </c>
      <c r="C372" s="108" t="s">
        <v>1115</v>
      </c>
      <c r="D372" s="112" t="s">
        <v>1267</v>
      </c>
      <c r="E372" s="109" t="s">
        <v>1120</v>
      </c>
      <c r="F372" s="109" t="s">
        <v>35</v>
      </c>
      <c r="G372" s="7">
        <f>IF(F372="I",IFERROR(VLOOKUP(D372,'BG 032022'!A:E,5,FALSE),0),0)</f>
        <v>200360.48</v>
      </c>
      <c r="H372" s="7">
        <f>IF(F372="I",IFERROR(VLOOKUP(D372,'BG 032022'!A:E,3,FALSE),0),0)</f>
        <v>0</v>
      </c>
    </row>
    <row r="373" spans="1:8" s="110" customFormat="1" ht="12" customHeight="1">
      <c r="A373" s="108" t="s">
        <v>2</v>
      </c>
      <c r="B373" s="108" t="s">
        <v>323</v>
      </c>
      <c r="C373" s="108" t="s">
        <v>1115</v>
      </c>
      <c r="D373" s="112" t="s">
        <v>1268</v>
      </c>
      <c r="E373" s="109" t="s">
        <v>1120</v>
      </c>
      <c r="F373" s="109" t="s">
        <v>35</v>
      </c>
      <c r="G373" s="7">
        <f>IF(F373="I",IFERROR(VLOOKUP(D373,'BG 032022'!A:E,5,FALSE),0),0)</f>
        <v>100180.24</v>
      </c>
      <c r="H373" s="7">
        <f>IF(F373="I",IFERROR(VLOOKUP(D373,'BG 032022'!A:E,3,FALSE),0),0)</f>
        <v>0</v>
      </c>
    </row>
    <row r="374" spans="1:8" s="110" customFormat="1" ht="12" customHeight="1">
      <c r="A374" s="108" t="s">
        <v>2</v>
      </c>
      <c r="B374" s="108" t="s">
        <v>323</v>
      </c>
      <c r="C374" s="108" t="s">
        <v>1115</v>
      </c>
      <c r="D374" s="112" t="s">
        <v>1269</v>
      </c>
      <c r="E374" s="109" t="s">
        <v>1120</v>
      </c>
      <c r="F374" s="109" t="s">
        <v>35</v>
      </c>
      <c r="G374" s="7">
        <f>IF(F374="I",IFERROR(VLOOKUP(D374,'BG 032022'!A:E,5,FALSE),0),0)</f>
        <v>100180.24</v>
      </c>
      <c r="H374" s="7">
        <f>IF(F374="I",IFERROR(VLOOKUP(D374,'BG 032022'!A:E,3,FALSE),0),0)</f>
        <v>0</v>
      </c>
    </row>
    <row r="375" spans="1:8" s="110" customFormat="1" ht="12" customHeight="1">
      <c r="A375" s="108" t="s">
        <v>2</v>
      </c>
      <c r="B375" s="108" t="s">
        <v>323</v>
      </c>
      <c r="C375" s="108" t="s">
        <v>1115</v>
      </c>
      <c r="D375" s="112" t="s">
        <v>1270</v>
      </c>
      <c r="E375" s="109" t="s">
        <v>1120</v>
      </c>
      <c r="F375" s="109" t="s">
        <v>35</v>
      </c>
      <c r="G375" s="7">
        <f>IF(F375="I",IFERROR(VLOOKUP(D375,'BG 032022'!A:E,5,FALSE),0),0)</f>
        <v>100180.24</v>
      </c>
      <c r="H375" s="7">
        <f>IF(F375="I",IFERROR(VLOOKUP(D375,'BG 032022'!A:E,3,FALSE),0),0)</f>
        <v>0</v>
      </c>
    </row>
    <row r="376" spans="1:8" s="110" customFormat="1" ht="12" customHeight="1">
      <c r="A376" s="108" t="s">
        <v>2</v>
      </c>
      <c r="B376" s="108" t="s">
        <v>323</v>
      </c>
      <c r="C376" s="108" t="s">
        <v>1115</v>
      </c>
      <c r="D376" s="112" t="s">
        <v>1271</v>
      </c>
      <c r="E376" s="109" t="s">
        <v>1120</v>
      </c>
      <c r="F376" s="109" t="s">
        <v>35</v>
      </c>
      <c r="G376" s="7">
        <f>IF(F376="I",IFERROR(VLOOKUP(D376,'BG 032022'!A:E,5,FALSE),0),0)</f>
        <v>100180.24</v>
      </c>
      <c r="H376" s="7">
        <f>IF(F376="I",IFERROR(VLOOKUP(D376,'BG 032022'!A:E,3,FALSE),0),0)</f>
        <v>0</v>
      </c>
    </row>
    <row r="377" spans="1:8" s="110" customFormat="1" ht="12" customHeight="1">
      <c r="A377" s="108" t="s">
        <v>2</v>
      </c>
      <c r="B377" s="108" t="s">
        <v>323</v>
      </c>
      <c r="C377" s="108" t="s">
        <v>1115</v>
      </c>
      <c r="D377" s="112" t="s">
        <v>1272</v>
      </c>
      <c r="E377" s="109" t="s">
        <v>1120</v>
      </c>
      <c r="F377" s="109" t="s">
        <v>35</v>
      </c>
      <c r="G377" s="7">
        <f>IF(F377="I",IFERROR(VLOOKUP(D377,'BG 032022'!A:E,5,FALSE),0),0)</f>
        <v>257875.49</v>
      </c>
      <c r="H377" s="7">
        <f>IF(F377="I",IFERROR(VLOOKUP(D377,'BG 032022'!A:E,3,FALSE),0),0)</f>
        <v>0</v>
      </c>
    </row>
    <row r="378" spans="1:8" s="110" customFormat="1" ht="12" customHeight="1">
      <c r="A378" s="108" t="s">
        <v>2</v>
      </c>
      <c r="B378" s="108" t="s">
        <v>323</v>
      </c>
      <c r="C378" s="108" t="s">
        <v>1115</v>
      </c>
      <c r="D378" s="112" t="s">
        <v>1273</v>
      </c>
      <c r="E378" s="109" t="s">
        <v>1120</v>
      </c>
      <c r="F378" s="109" t="s">
        <v>35</v>
      </c>
      <c r="G378" s="7">
        <f>IF(F378="I",IFERROR(VLOOKUP(D378,'BG 032022'!A:E,5,FALSE),0),0)</f>
        <v>257875.49</v>
      </c>
      <c r="H378" s="7">
        <f>IF(F378="I",IFERROR(VLOOKUP(D378,'BG 032022'!A:E,3,FALSE),0),0)</f>
        <v>0</v>
      </c>
    </row>
    <row r="379" spans="1:8" s="110" customFormat="1" ht="12" customHeight="1">
      <c r="A379" s="108" t="s">
        <v>2</v>
      </c>
      <c r="B379" s="108" t="s">
        <v>323</v>
      </c>
      <c r="C379" s="108" t="s">
        <v>1115</v>
      </c>
      <c r="D379" s="112" t="s">
        <v>1274</v>
      </c>
      <c r="E379" s="109" t="s">
        <v>1120</v>
      </c>
      <c r="F379" s="109" t="s">
        <v>35</v>
      </c>
      <c r="G379" s="7">
        <f>IF(F379="I",IFERROR(VLOOKUP(D379,'BG 032022'!A:E,5,FALSE),0),0)</f>
        <v>257875.49</v>
      </c>
      <c r="H379" s="7">
        <f>IF(F379="I",IFERROR(VLOOKUP(D379,'BG 032022'!A:E,3,FALSE),0),0)</f>
        <v>0</v>
      </c>
    </row>
    <row r="380" spans="1:8" s="110" customFormat="1" ht="12" customHeight="1">
      <c r="A380" s="108" t="s">
        <v>2</v>
      </c>
      <c r="B380" s="108" t="s">
        <v>323</v>
      </c>
      <c r="C380" s="108" t="s">
        <v>1115</v>
      </c>
      <c r="D380" s="112" t="s">
        <v>1275</v>
      </c>
      <c r="E380" s="109" t="s">
        <v>1120</v>
      </c>
      <c r="F380" s="109" t="s">
        <v>35</v>
      </c>
      <c r="G380" s="7">
        <f>IF(F380="I",IFERROR(VLOOKUP(D380,'BG 032022'!A:E,5,FALSE),0),0)</f>
        <v>257875.49</v>
      </c>
      <c r="H380" s="7">
        <f>IF(F380="I",IFERROR(VLOOKUP(D380,'BG 032022'!A:E,3,FALSE),0),0)</f>
        <v>0</v>
      </c>
    </row>
    <row r="381" spans="1:8" s="110" customFormat="1" ht="12" customHeight="1">
      <c r="A381" s="108" t="s">
        <v>2</v>
      </c>
      <c r="B381" s="108" t="s">
        <v>323</v>
      </c>
      <c r="C381" s="108" t="s">
        <v>1115</v>
      </c>
      <c r="D381" s="112" t="s">
        <v>1276</v>
      </c>
      <c r="E381" s="109" t="s">
        <v>1120</v>
      </c>
      <c r="F381" s="109" t="s">
        <v>35</v>
      </c>
      <c r="G381" s="7">
        <f>IF(F381="I",IFERROR(VLOOKUP(D381,'BG 032022'!A:E,5,FALSE),0),0)</f>
        <v>257875.49</v>
      </c>
      <c r="H381" s="7">
        <f>IF(F381="I",IFERROR(VLOOKUP(D381,'BG 032022'!A:E,3,FALSE),0),0)</f>
        <v>0</v>
      </c>
    </row>
    <row r="382" spans="1:8" s="110" customFormat="1" ht="12" customHeight="1">
      <c r="A382" s="108" t="s">
        <v>2</v>
      </c>
      <c r="B382" s="108" t="s">
        <v>323</v>
      </c>
      <c r="C382" s="108" t="s">
        <v>1115</v>
      </c>
      <c r="D382" s="112" t="s">
        <v>1277</v>
      </c>
      <c r="E382" s="109" t="s">
        <v>1120</v>
      </c>
      <c r="F382" s="109" t="s">
        <v>35</v>
      </c>
      <c r="G382" s="7">
        <f>IF(F382="I",IFERROR(VLOOKUP(D382,'BG 032022'!A:E,5,FALSE),0),0)</f>
        <v>257875.49</v>
      </c>
      <c r="H382" s="7">
        <f>IF(F382="I",IFERROR(VLOOKUP(D382,'BG 032022'!A:E,3,FALSE),0),0)</f>
        <v>0</v>
      </c>
    </row>
    <row r="383" spans="1:8" s="110" customFormat="1" ht="12" customHeight="1">
      <c r="A383" s="108" t="s">
        <v>2</v>
      </c>
      <c r="B383" s="108" t="s">
        <v>323</v>
      </c>
      <c r="C383" s="108" t="s">
        <v>1115</v>
      </c>
      <c r="D383" s="112" t="s">
        <v>1278</v>
      </c>
      <c r="E383" s="109" t="s">
        <v>1120</v>
      </c>
      <c r="F383" s="109" t="s">
        <v>35</v>
      </c>
      <c r="G383" s="7">
        <f>IF(F383="I",IFERROR(VLOOKUP(D383,'BG 032022'!A:E,5,FALSE),0),0)</f>
        <v>100804.21</v>
      </c>
      <c r="H383" s="7">
        <f>IF(F383="I",IFERROR(VLOOKUP(D383,'BG 032022'!A:E,3,FALSE),0),0)</f>
        <v>0</v>
      </c>
    </row>
    <row r="384" spans="1:8" s="110" customFormat="1" ht="12" customHeight="1">
      <c r="A384" s="108" t="s">
        <v>2</v>
      </c>
      <c r="B384" s="108" t="s">
        <v>323</v>
      </c>
      <c r="C384" s="108" t="s">
        <v>1115</v>
      </c>
      <c r="D384" s="112" t="s">
        <v>1279</v>
      </c>
      <c r="E384" s="109" t="s">
        <v>1120</v>
      </c>
      <c r="F384" s="109" t="s">
        <v>35</v>
      </c>
      <c r="G384" s="7">
        <f>IF(F384="I",IFERROR(VLOOKUP(D384,'BG 032022'!A:E,5,FALSE),0),0)</f>
        <v>100804.21</v>
      </c>
      <c r="H384" s="7">
        <f>IF(F384="I",IFERROR(VLOOKUP(D384,'BG 032022'!A:E,3,FALSE),0),0)</f>
        <v>0</v>
      </c>
    </row>
    <row r="385" spans="1:8" s="110" customFormat="1" ht="12" customHeight="1">
      <c r="A385" s="108" t="s">
        <v>2</v>
      </c>
      <c r="B385" s="108" t="s">
        <v>323</v>
      </c>
      <c r="C385" s="108" t="s">
        <v>1115</v>
      </c>
      <c r="D385" s="112" t="s">
        <v>1280</v>
      </c>
      <c r="E385" s="109" t="s">
        <v>1120</v>
      </c>
      <c r="F385" s="109" t="s">
        <v>35</v>
      </c>
      <c r="G385" s="7">
        <f>IF(F385="I",IFERROR(VLOOKUP(D385,'BG 032022'!A:E,5,FALSE),0),0)</f>
        <v>100804.21</v>
      </c>
      <c r="H385" s="7">
        <f>IF(F385="I",IFERROR(VLOOKUP(D385,'BG 032022'!A:E,3,FALSE),0),0)</f>
        <v>0</v>
      </c>
    </row>
    <row r="386" spans="1:8" s="110" customFormat="1" ht="12" customHeight="1">
      <c r="A386" s="108" t="s">
        <v>2</v>
      </c>
      <c r="B386" s="108" t="s">
        <v>323</v>
      </c>
      <c r="C386" s="108" t="s">
        <v>1115</v>
      </c>
      <c r="D386" s="112" t="s">
        <v>1281</v>
      </c>
      <c r="E386" s="109" t="s">
        <v>1120</v>
      </c>
      <c r="F386" s="109" t="s">
        <v>35</v>
      </c>
      <c r="G386" s="7">
        <f>IF(F386="I",IFERROR(VLOOKUP(D386,'BG 032022'!A:E,5,FALSE),0),0)</f>
        <v>100804.21</v>
      </c>
      <c r="H386" s="7">
        <f>IF(F386="I",IFERROR(VLOOKUP(D386,'BG 032022'!A:E,3,FALSE),0),0)</f>
        <v>0</v>
      </c>
    </row>
    <row r="387" spans="1:8" s="110" customFormat="1" ht="12" customHeight="1">
      <c r="A387" s="108" t="s">
        <v>2</v>
      </c>
      <c r="B387" s="108" t="s">
        <v>323</v>
      </c>
      <c r="C387" s="108" t="s">
        <v>1115</v>
      </c>
      <c r="D387" s="112" t="s">
        <v>1282</v>
      </c>
      <c r="E387" s="109" t="s">
        <v>1120</v>
      </c>
      <c r="F387" s="109" t="s">
        <v>35</v>
      </c>
      <c r="G387" s="7">
        <f>IF(F387="I",IFERROR(VLOOKUP(D387,'BG 032022'!A:E,5,FALSE),0),0)</f>
        <v>100804.21</v>
      </c>
      <c r="H387" s="7">
        <f>IF(F387="I",IFERROR(VLOOKUP(D387,'BG 032022'!A:E,3,FALSE),0),0)</f>
        <v>0</v>
      </c>
    </row>
    <row r="388" spans="1:8" s="110" customFormat="1" ht="12" customHeight="1">
      <c r="A388" s="108" t="s">
        <v>2</v>
      </c>
      <c r="B388" s="108" t="s">
        <v>323</v>
      </c>
      <c r="C388" s="108" t="s">
        <v>1115</v>
      </c>
      <c r="D388" s="112" t="s">
        <v>1283</v>
      </c>
      <c r="E388" s="109" t="s">
        <v>1120</v>
      </c>
      <c r="F388" s="109" t="s">
        <v>35</v>
      </c>
      <c r="G388" s="7">
        <f>IF(F388="I",IFERROR(VLOOKUP(D388,'BG 032022'!A:E,5,FALSE),0),0)</f>
        <v>1007696.23</v>
      </c>
      <c r="H388" s="7">
        <f>IF(F388="I",IFERROR(VLOOKUP(D388,'BG 032022'!A:E,3,FALSE),0),0)</f>
        <v>0</v>
      </c>
    </row>
    <row r="389" spans="1:8" s="110" customFormat="1" ht="12" customHeight="1">
      <c r="A389" s="108" t="s">
        <v>2</v>
      </c>
      <c r="B389" s="108" t="s">
        <v>323</v>
      </c>
      <c r="C389" s="108" t="s">
        <v>179</v>
      </c>
      <c r="D389" s="112" t="s">
        <v>178</v>
      </c>
      <c r="E389" s="109" t="s">
        <v>1120</v>
      </c>
      <c r="F389" s="109" t="s">
        <v>34</v>
      </c>
      <c r="G389" s="7">
        <f>IF(F389="I",IFERROR(VLOOKUP(D389,'BG 032022'!A:E,5,FALSE),0),0)</f>
        <v>0</v>
      </c>
      <c r="H389" s="7">
        <f>IF(F389="I",IFERROR(VLOOKUP(D389,'BG 032022'!A:E,3,FALSE),0),0)</f>
        <v>0</v>
      </c>
    </row>
    <row r="390" spans="1:8" s="110" customFormat="1" ht="12" customHeight="1">
      <c r="A390" s="108" t="s">
        <v>2</v>
      </c>
      <c r="B390" s="108" t="s">
        <v>323</v>
      </c>
      <c r="C390" s="108" t="s">
        <v>945</v>
      </c>
      <c r="D390" s="112" t="s">
        <v>180</v>
      </c>
      <c r="E390" s="109" t="s">
        <v>1120</v>
      </c>
      <c r="F390" s="109" t="s">
        <v>35</v>
      </c>
      <c r="G390" s="7">
        <f>IF(F390="I",IFERROR(VLOOKUP(D390,'BG 032022'!A:E,5,FALSE),0),0)</f>
        <v>3888268.62</v>
      </c>
      <c r="H390" s="7">
        <f>IF(F390="I",IFERROR(VLOOKUP(D390,'BG 032022'!A:E,3,FALSE),0),0)</f>
        <v>739913.33</v>
      </c>
    </row>
    <row r="391" spans="1:8" s="110" customFormat="1" ht="12" customHeight="1">
      <c r="A391" s="108" t="s">
        <v>2</v>
      </c>
      <c r="B391" s="108"/>
      <c r="C391" s="108" t="s">
        <v>182</v>
      </c>
      <c r="D391" s="112" t="s">
        <v>181</v>
      </c>
      <c r="E391" s="109" t="s">
        <v>1120</v>
      </c>
      <c r="F391" s="109" t="s">
        <v>34</v>
      </c>
      <c r="G391" s="7">
        <f>IF(F391="I",IFERROR(VLOOKUP(D391,'BG 032022'!A:E,5,FALSE),0),0)</f>
        <v>0</v>
      </c>
      <c r="H391" s="7">
        <f>IF(F391="I",IFERROR(VLOOKUP(D391,'BG 032022'!A:E,3,FALSE),0),0)</f>
        <v>0</v>
      </c>
    </row>
    <row r="392" spans="1:8" s="110" customFormat="1" ht="12" customHeight="1">
      <c r="A392" s="108" t="s">
        <v>2</v>
      </c>
      <c r="B392" s="108"/>
      <c r="C392" s="108" t="s">
        <v>184</v>
      </c>
      <c r="D392" s="112" t="s">
        <v>183</v>
      </c>
      <c r="E392" s="109" t="s">
        <v>1120</v>
      </c>
      <c r="F392" s="109" t="s">
        <v>34</v>
      </c>
      <c r="G392" s="7">
        <f>IF(F392="I",IFERROR(VLOOKUP(D392,'BG 032022'!A:E,5,FALSE),0),0)</f>
        <v>0</v>
      </c>
      <c r="H392" s="7">
        <f>IF(F392="I",IFERROR(VLOOKUP(D392,'BG 032022'!A:E,3,FALSE),0),0)</f>
        <v>0</v>
      </c>
    </row>
    <row r="393" spans="1:8" s="110" customFormat="1" ht="12" customHeight="1">
      <c r="A393" s="108" t="s">
        <v>2</v>
      </c>
      <c r="B393" s="108" t="s">
        <v>1290</v>
      </c>
      <c r="C393" s="108" t="s">
        <v>186</v>
      </c>
      <c r="D393" s="112" t="s">
        <v>185</v>
      </c>
      <c r="E393" s="109" t="s">
        <v>1120</v>
      </c>
      <c r="F393" s="109" t="s">
        <v>35</v>
      </c>
      <c r="G393" s="7">
        <f>IF(F393="I",IFERROR(VLOOKUP(D393,'BG 032022'!A:E,5,FALSE),0),0)</f>
        <v>8765.19</v>
      </c>
      <c r="H393" s="7">
        <f>IF(F393="I",IFERROR(VLOOKUP(D393,'BG 032022'!A:E,3,FALSE),0),0)</f>
        <v>1166.06</v>
      </c>
    </row>
    <row r="394" spans="1:8" s="110" customFormat="1" ht="12" customHeight="1">
      <c r="A394" s="108" t="s">
        <v>2</v>
      </c>
      <c r="B394" s="108"/>
      <c r="C394" s="108" t="s">
        <v>947</v>
      </c>
      <c r="D394" s="112" t="s">
        <v>946</v>
      </c>
      <c r="E394" s="109" t="s">
        <v>1120</v>
      </c>
      <c r="F394" s="109" t="s">
        <v>34</v>
      </c>
      <c r="G394" s="7">
        <f>IF(F394="I",IFERROR(VLOOKUP(D394,'BG 032022'!A:E,5,FALSE),0),0)</f>
        <v>0</v>
      </c>
      <c r="H394" s="7">
        <f>IF(F394="I",IFERROR(VLOOKUP(D394,'BG 032022'!A:E,3,FALSE),0),0)</f>
        <v>0</v>
      </c>
    </row>
    <row r="395" spans="1:8" s="110" customFormat="1" ht="12" customHeight="1">
      <c r="A395" s="108" t="s">
        <v>2</v>
      </c>
      <c r="B395" s="108" t="s">
        <v>1290</v>
      </c>
      <c r="C395" s="108" t="s">
        <v>949</v>
      </c>
      <c r="D395" s="112" t="s">
        <v>1284</v>
      </c>
      <c r="E395" s="109" t="s">
        <v>1120</v>
      </c>
      <c r="F395" s="109" t="s">
        <v>35</v>
      </c>
      <c r="G395" s="7">
        <f>IF(F395="I",IFERROR(VLOOKUP(D395,'BG 032022'!A:E,5,FALSE),0),0)</f>
        <v>-1776.37</v>
      </c>
      <c r="H395" s="7">
        <f>IF(F395="I",IFERROR(VLOOKUP(D395,'BG 032022'!A:E,3,FALSE),0),0)</f>
        <v>0</v>
      </c>
    </row>
    <row r="396" spans="1:8" s="110" customFormat="1" ht="12" customHeight="1">
      <c r="A396" s="108" t="s">
        <v>2</v>
      </c>
      <c r="B396" s="108" t="s">
        <v>1290</v>
      </c>
      <c r="C396" s="108" t="s">
        <v>949</v>
      </c>
      <c r="D396" s="112" t="s">
        <v>948</v>
      </c>
      <c r="E396" s="109" t="s">
        <v>1120</v>
      </c>
      <c r="F396" s="109" t="s">
        <v>35</v>
      </c>
      <c r="G396" s="7">
        <f>IF(F396="I",IFERROR(VLOOKUP(D396,'BG 032022'!A:E,5,FALSE),0),0)</f>
        <v>292.7</v>
      </c>
      <c r="H396" s="7">
        <f>IF(F396="I",IFERROR(VLOOKUP(D396,'BG 032022'!A:E,3,FALSE),0),0)</f>
        <v>-65.12</v>
      </c>
    </row>
    <row r="397" spans="1:8" s="110" customFormat="1" ht="12" customHeight="1">
      <c r="A397" s="108" t="s">
        <v>3</v>
      </c>
      <c r="B397" s="108"/>
      <c r="C397" s="108" t="s">
        <v>113</v>
      </c>
      <c r="D397" s="112" t="s">
        <v>112</v>
      </c>
      <c r="E397" s="109" t="s">
        <v>1120</v>
      </c>
      <c r="F397" s="109" t="s">
        <v>34</v>
      </c>
      <c r="G397" s="7">
        <f>IF(F397="I",IFERROR(VLOOKUP(D397,'BG 032022'!A:E,5,FALSE),0),0)</f>
        <v>0</v>
      </c>
      <c r="H397" s="7">
        <f>IF(F397="I",IFERROR(VLOOKUP(D397,'BG 032022'!A:E,3,FALSE),0),0)</f>
        <v>0</v>
      </c>
    </row>
    <row r="398" spans="1:8" s="110" customFormat="1" ht="12" customHeight="1">
      <c r="A398" s="108" t="s">
        <v>3</v>
      </c>
      <c r="B398" s="108"/>
      <c r="C398" s="108" t="s">
        <v>115</v>
      </c>
      <c r="D398" s="112" t="s">
        <v>114</v>
      </c>
      <c r="E398" s="109" t="s">
        <v>1120</v>
      </c>
      <c r="F398" s="109" t="s">
        <v>34</v>
      </c>
      <c r="G398" s="7">
        <f>IF(F398="I",IFERROR(VLOOKUP(D398,'BG 032022'!A:E,5,FALSE),0),0)</f>
        <v>0</v>
      </c>
      <c r="H398" s="7">
        <f>IF(F398="I",IFERROR(VLOOKUP(D398,'BG 032022'!A:E,3,FALSE),0),0)</f>
        <v>0</v>
      </c>
    </row>
    <row r="399" spans="1:8" s="110" customFormat="1" ht="12" customHeight="1">
      <c r="A399" s="108" t="s">
        <v>3</v>
      </c>
      <c r="B399" s="108"/>
      <c r="C399" s="108" t="s">
        <v>1116</v>
      </c>
      <c r="D399" s="112" t="s">
        <v>1045</v>
      </c>
      <c r="E399" s="109" t="s">
        <v>1120</v>
      </c>
      <c r="F399" s="109" t="s">
        <v>34</v>
      </c>
      <c r="G399" s="7">
        <f>IF(F399="I",IFERROR(VLOOKUP(D399,'BG 032022'!A:E,5,FALSE),0),0)</f>
        <v>0</v>
      </c>
      <c r="H399" s="7">
        <f>IF(F399="I",IFERROR(VLOOKUP(D399,'BG 032022'!A:E,3,FALSE),0),0)</f>
        <v>0</v>
      </c>
    </row>
    <row r="400" spans="1:8" s="110" customFormat="1" ht="12" customHeight="1">
      <c r="A400" s="108" t="s">
        <v>3</v>
      </c>
      <c r="B400" s="108" t="s">
        <v>327</v>
      </c>
      <c r="C400" s="108" t="s">
        <v>391</v>
      </c>
      <c r="D400" s="112" t="s">
        <v>1046</v>
      </c>
      <c r="E400" s="109" t="s">
        <v>1120</v>
      </c>
      <c r="F400" s="109" t="s">
        <v>35</v>
      </c>
      <c r="G400" s="7">
        <f>IF(F400="I",IFERROR(VLOOKUP(D400,'BG 032022'!A:E,5,FALSE),0),0)</f>
        <v>212.86</v>
      </c>
      <c r="H400" s="7">
        <f>IF(F400="I",IFERROR(VLOOKUP(D400,'BG 032022'!A:E,3,FALSE),0),0)</f>
        <v>212.86</v>
      </c>
    </row>
    <row r="401" spans="1:8" s="110" customFormat="1" ht="12" customHeight="1">
      <c r="A401" s="108" t="s">
        <v>3</v>
      </c>
      <c r="B401" s="108"/>
      <c r="C401" s="108" t="s">
        <v>188</v>
      </c>
      <c r="D401" s="112" t="s">
        <v>187</v>
      </c>
      <c r="E401" s="109" t="s">
        <v>1120</v>
      </c>
      <c r="F401" s="109" t="s">
        <v>34</v>
      </c>
      <c r="G401" s="7">
        <f>IF(F401="I",IFERROR(VLOOKUP(D401,'BG 032022'!A:E,5,FALSE),0),0)</f>
        <v>0</v>
      </c>
      <c r="H401" s="7">
        <f>IF(F401="I",IFERROR(VLOOKUP(D401,'BG 032022'!A:E,3,FALSE),0),0)</f>
        <v>0</v>
      </c>
    </row>
    <row r="402" spans="1:8" s="110" customFormat="1" ht="12" customHeight="1">
      <c r="A402" s="108" t="s">
        <v>3</v>
      </c>
      <c r="B402" s="108" t="s">
        <v>1291</v>
      </c>
      <c r="C402" s="108" t="s">
        <v>190</v>
      </c>
      <c r="D402" s="112" t="s">
        <v>189</v>
      </c>
      <c r="E402" s="109" t="s">
        <v>1120</v>
      </c>
      <c r="F402" s="109" t="s">
        <v>35</v>
      </c>
      <c r="G402" s="7">
        <f>IF(F402="I",IFERROR(VLOOKUP(D402,'BG 032022'!A:E,5,FALSE),0),0)</f>
        <v>6090.42</v>
      </c>
      <c r="H402" s="7">
        <f>IF(F402="I",IFERROR(VLOOKUP(D402,'BG 032022'!A:E,3,FALSE),0),0)</f>
        <v>583.72</v>
      </c>
    </row>
    <row r="403" spans="1:8" s="110" customFormat="1" ht="12" customHeight="1">
      <c r="A403" s="108" t="s">
        <v>3</v>
      </c>
      <c r="B403" s="108"/>
      <c r="C403" s="108" t="s">
        <v>117</v>
      </c>
      <c r="D403" s="112" t="s">
        <v>116</v>
      </c>
      <c r="E403" s="109" t="s">
        <v>1120</v>
      </c>
      <c r="F403" s="109" t="s">
        <v>34</v>
      </c>
      <c r="G403" s="7">
        <f>IF(F403="I",IFERROR(VLOOKUP(D403,'BG 032022'!A:E,5,FALSE),0),0)</f>
        <v>0</v>
      </c>
      <c r="H403" s="7">
        <f>IF(F403="I",IFERROR(VLOOKUP(D403,'BG 032022'!A:E,3,FALSE),0),0)</f>
        <v>0</v>
      </c>
    </row>
    <row r="404" spans="1:8" s="110" customFormat="1" ht="12" customHeight="1">
      <c r="A404" s="108" t="s">
        <v>3</v>
      </c>
      <c r="B404" s="108" t="s">
        <v>327</v>
      </c>
      <c r="C404" s="108" t="s">
        <v>119</v>
      </c>
      <c r="D404" s="112" t="s">
        <v>118</v>
      </c>
      <c r="E404" s="109" t="s">
        <v>1120</v>
      </c>
      <c r="F404" s="109" t="s">
        <v>35</v>
      </c>
      <c r="G404" s="7">
        <f>IF(F404="I",IFERROR(VLOOKUP(D404,'BG 032022'!A:E,5,FALSE),0),0)</f>
        <v>37465.01</v>
      </c>
      <c r="H404" s="7">
        <f>IF(F404="I",IFERROR(VLOOKUP(D404,'BG 032022'!A:E,3,FALSE),0),0)</f>
        <v>31517.81</v>
      </c>
    </row>
    <row r="405" spans="1:8" s="110" customFormat="1" ht="12" customHeight="1">
      <c r="A405" s="108" t="s">
        <v>3</v>
      </c>
      <c r="B405" s="108" t="s">
        <v>327</v>
      </c>
      <c r="C405" s="108" t="s">
        <v>120</v>
      </c>
      <c r="D405" s="112" t="s">
        <v>191</v>
      </c>
      <c r="E405" s="109" t="s">
        <v>1120</v>
      </c>
      <c r="F405" s="109" t="s">
        <v>35</v>
      </c>
      <c r="G405" s="7">
        <f>IF(F405="I",IFERROR(VLOOKUP(D405,'BG 032022'!A:E,5,FALSE),0),0)</f>
        <v>3746.5</v>
      </c>
      <c r="H405" s="7">
        <f>IF(F405="I",IFERROR(VLOOKUP(D405,'BG 032022'!A:E,3,FALSE),0),0)</f>
        <v>3151.7799999999997</v>
      </c>
    </row>
    <row r="406" spans="1:8" s="110" customFormat="1" ht="12" customHeight="1">
      <c r="A406" s="108" t="s">
        <v>3</v>
      </c>
      <c r="B406" s="108" t="s">
        <v>325</v>
      </c>
      <c r="C406" s="108" t="s">
        <v>120</v>
      </c>
      <c r="D406" s="112" t="s">
        <v>1285</v>
      </c>
      <c r="E406" s="109" t="s">
        <v>1120</v>
      </c>
      <c r="F406" s="109" t="s">
        <v>35</v>
      </c>
      <c r="G406" s="7">
        <f>IF(F406="I",IFERROR(VLOOKUP(D406,'BG 032022'!A:E,5,FALSE),0),0)</f>
        <v>35.44</v>
      </c>
      <c r="H406" s="7">
        <f>IF(F406="I",IFERROR(VLOOKUP(D406,'BG 032022'!A:E,3,FALSE),0),0)</f>
        <v>0</v>
      </c>
    </row>
    <row r="407" spans="1:8" s="110" customFormat="1" ht="12" customHeight="1">
      <c r="A407" s="108" t="s">
        <v>5</v>
      </c>
      <c r="B407" s="108"/>
      <c r="C407" s="108" t="s">
        <v>122</v>
      </c>
      <c r="D407" s="112" t="s">
        <v>121</v>
      </c>
      <c r="E407" s="109" t="s">
        <v>1120</v>
      </c>
      <c r="F407" s="109" t="s">
        <v>34</v>
      </c>
      <c r="G407" s="7">
        <f>IF(F407="I",IFERROR(VLOOKUP(D407,'BG 032022'!A:E,5,FALSE),0),0)</f>
        <v>0</v>
      </c>
      <c r="H407" s="7">
        <f>IF(F407="I",IFERROR(VLOOKUP(D407,'BG 032022'!A:E,3,FALSE),0),0)</f>
        <v>0</v>
      </c>
    </row>
    <row r="408" spans="1:8" s="110" customFormat="1" ht="12" customHeight="1">
      <c r="A408" s="108" t="s">
        <v>5</v>
      </c>
      <c r="B408" s="108"/>
      <c r="C408" s="108" t="s">
        <v>124</v>
      </c>
      <c r="D408" s="112" t="s">
        <v>123</v>
      </c>
      <c r="E408" s="109" t="s">
        <v>1120</v>
      </c>
      <c r="F408" s="109" t="s">
        <v>34</v>
      </c>
      <c r="G408" s="7">
        <f>IF(F408="I",IFERROR(VLOOKUP(D408,'BG 032022'!A:E,5,FALSE),0),0)</f>
        <v>0</v>
      </c>
      <c r="H408" s="7">
        <f>IF(F408="I",IFERROR(VLOOKUP(D408,'BG 032022'!A:E,3,FALSE),0),0)</f>
        <v>0</v>
      </c>
    </row>
    <row r="409" spans="1:8" s="110" customFormat="1" ht="12" customHeight="1">
      <c r="A409" s="108" t="s">
        <v>5</v>
      </c>
      <c r="B409" s="108" t="s">
        <v>56</v>
      </c>
      <c r="C409" s="108" t="s">
        <v>126</v>
      </c>
      <c r="D409" s="112" t="s">
        <v>125</v>
      </c>
      <c r="E409" s="109" t="s">
        <v>1120</v>
      </c>
      <c r="F409" s="109" t="s">
        <v>35</v>
      </c>
      <c r="G409" s="7">
        <f>IF(F409="I",IFERROR(VLOOKUP(D409,'BG 032022'!A:E,5,FALSE),0),0)</f>
        <v>81887916.319999993</v>
      </c>
      <c r="H409" s="7">
        <f>IF(F409="I",IFERROR(VLOOKUP(D409,'BG 032022'!A:E,3,FALSE),0),0)</f>
        <v>61768993.43</v>
      </c>
    </row>
    <row r="410" spans="1:8" s="110" customFormat="1" ht="12" customHeight="1">
      <c r="A410" s="108" t="s">
        <v>5</v>
      </c>
      <c r="B410" s="108" t="s">
        <v>55</v>
      </c>
      <c r="C410" s="108" t="s">
        <v>307</v>
      </c>
      <c r="D410" s="112" t="s">
        <v>306</v>
      </c>
      <c r="E410" s="109" t="s">
        <v>1120</v>
      </c>
      <c r="F410" s="109" t="s">
        <v>35</v>
      </c>
      <c r="G410" s="7">
        <f>IF(F410="I",IFERROR(VLOOKUP(D410,'BG 032022'!A:E,5,FALSE),0),0)</f>
        <v>-44093906.460000001</v>
      </c>
      <c r="H410" s="7">
        <f>IF(F410="I",IFERROR(VLOOKUP(D410,'BG 032022'!A:E,3,FALSE),0),0)</f>
        <v>-32155259.57</v>
      </c>
    </row>
    <row r="411" spans="1:8" s="110" customFormat="1" ht="12" customHeight="1">
      <c r="A411" s="108" t="s">
        <v>5</v>
      </c>
      <c r="B411" s="108"/>
      <c r="C411" s="108" t="s">
        <v>128</v>
      </c>
      <c r="D411" s="112" t="s">
        <v>127</v>
      </c>
      <c r="E411" s="109" t="s">
        <v>1120</v>
      </c>
      <c r="F411" s="109" t="s">
        <v>34</v>
      </c>
      <c r="G411" s="7">
        <f>IF(F411="I",IFERROR(VLOOKUP(D411,'BG 032022'!A:E,5,FALSE),0),0)</f>
        <v>0</v>
      </c>
      <c r="H411" s="7">
        <f>IF(F411="I",IFERROR(VLOOKUP(D411,'BG 032022'!A:E,3,FALSE),0),0)</f>
        <v>0</v>
      </c>
    </row>
    <row r="412" spans="1:8" s="110" customFormat="1" ht="12" customHeight="1">
      <c r="A412" s="108" t="s">
        <v>5</v>
      </c>
      <c r="B412" s="108"/>
      <c r="C412" s="108" t="s">
        <v>128</v>
      </c>
      <c r="D412" s="112" t="s">
        <v>1118</v>
      </c>
      <c r="E412" s="109" t="s">
        <v>1120</v>
      </c>
      <c r="F412" s="109" t="s">
        <v>35</v>
      </c>
      <c r="G412" s="7">
        <f>IF(F412="I",IFERROR(VLOOKUP(D412,'BG 032022'!A:E,5,FALSE),0),0)</f>
        <v>412327.02</v>
      </c>
      <c r="H412" s="7">
        <f>IF(F412="I",IFERROR(VLOOKUP(D412,'BG 032022'!A:E,3,FALSE),0),0)</f>
        <v>412327.02</v>
      </c>
    </row>
    <row r="413" spans="1:8" s="110" customFormat="1" ht="12" customHeight="1">
      <c r="A413" s="108" t="s">
        <v>5</v>
      </c>
      <c r="B413" s="108"/>
      <c r="C413" s="108" t="s">
        <v>128</v>
      </c>
      <c r="D413" s="112" t="s">
        <v>1119</v>
      </c>
      <c r="E413" s="109" t="s">
        <v>1120</v>
      </c>
      <c r="F413" s="109" t="s">
        <v>35</v>
      </c>
      <c r="G413" s="7">
        <f>IF(F413="I",IFERROR(VLOOKUP(D413,'BG 032022'!A:E,5,FALSE),0),0)</f>
        <v>161491.47</v>
      </c>
      <c r="H413" s="7">
        <f>IF(F413="I",IFERROR(VLOOKUP(D413,'BG 032022'!A:E,3,FALSE),0),0)</f>
        <v>0</v>
      </c>
    </row>
    <row r="414" spans="1:8" s="110" customFormat="1" ht="12" customHeight="1">
      <c r="A414" s="108" t="s">
        <v>21</v>
      </c>
      <c r="B414" s="108"/>
      <c r="C414" s="108" t="s">
        <v>130</v>
      </c>
      <c r="D414" s="112" t="s">
        <v>129</v>
      </c>
      <c r="E414" s="109" t="s">
        <v>1120</v>
      </c>
      <c r="F414" s="109" t="s">
        <v>34</v>
      </c>
      <c r="G414" s="7">
        <f>IF(F414="I",IFERROR(VLOOKUP(D414,'BG 032022'!A:E,5,FALSE),0),0)</f>
        <v>0</v>
      </c>
      <c r="H414" s="7">
        <f>IF(F414="I",IFERROR(VLOOKUP(D414,'BG 032022'!A:E,3,FALSE),0),0)</f>
        <v>0</v>
      </c>
    </row>
    <row r="415" spans="1:8" s="110" customFormat="1" ht="12" customHeight="1">
      <c r="A415" s="108" t="s">
        <v>21</v>
      </c>
      <c r="B415" s="108"/>
      <c r="C415" s="108" t="s">
        <v>398</v>
      </c>
      <c r="D415" s="112" t="s">
        <v>374</v>
      </c>
      <c r="E415" s="109" t="s">
        <v>1120</v>
      </c>
      <c r="F415" s="109" t="s">
        <v>34</v>
      </c>
      <c r="G415" s="7">
        <f>IF(F415="I",IFERROR(VLOOKUP(D415,'BG 032022'!A:E,5,FALSE),0),0)</f>
        <v>0</v>
      </c>
      <c r="H415" s="7">
        <f>IF(F415="I",IFERROR(VLOOKUP(D415,'BG 032022'!A:E,3,FALSE),0),0)</f>
        <v>0</v>
      </c>
    </row>
    <row r="416" spans="1:8" s="110" customFormat="1" ht="12" customHeight="1">
      <c r="A416" s="108" t="s">
        <v>21</v>
      </c>
      <c r="B416" s="15"/>
      <c r="C416" s="108" t="s">
        <v>394</v>
      </c>
      <c r="D416" s="112" t="s">
        <v>395</v>
      </c>
      <c r="E416" s="109" t="s">
        <v>1120</v>
      </c>
      <c r="F416" s="109" t="s">
        <v>34</v>
      </c>
      <c r="G416" s="7">
        <f>IF(F416="I",IFERROR(VLOOKUP(D416,'BG 032022'!A:E,5,FALSE),0),0)</f>
        <v>0</v>
      </c>
      <c r="H416" s="7">
        <f>IF(F416="I",IFERROR(VLOOKUP(D416,'BG 032022'!A:E,3,FALSE),0),0)</f>
        <v>0</v>
      </c>
    </row>
    <row r="417" spans="1:8" s="110" customFormat="1" ht="12" customHeight="1">
      <c r="A417" s="108" t="s">
        <v>21</v>
      </c>
      <c r="B417" s="15" t="s">
        <v>335</v>
      </c>
      <c r="C417" s="108" t="s">
        <v>394</v>
      </c>
      <c r="D417" s="112" t="s">
        <v>395</v>
      </c>
      <c r="E417" s="109" t="s">
        <v>1120</v>
      </c>
      <c r="F417" s="109" t="s">
        <v>35</v>
      </c>
      <c r="G417" s="7">
        <f>IF(F417="I",IFERROR(VLOOKUP(D417,'BG 032022'!A:E,5,FALSE),0),0)</f>
        <v>1013482.32</v>
      </c>
      <c r="H417" s="7">
        <f>IF(F417="I",IFERROR(VLOOKUP(D417,'BG 032022'!A:E,3,FALSE),0),0)</f>
        <v>0</v>
      </c>
    </row>
    <row r="418" spans="1:8" s="110" customFormat="1" ht="12" customHeight="1">
      <c r="A418" s="108" t="s">
        <v>21</v>
      </c>
      <c r="B418" s="108"/>
      <c r="C418" s="108" t="s">
        <v>132</v>
      </c>
      <c r="D418" s="112" t="s">
        <v>131</v>
      </c>
      <c r="E418" s="109" t="s">
        <v>1120</v>
      </c>
      <c r="F418" s="109" t="s">
        <v>34</v>
      </c>
      <c r="G418" s="7">
        <f>IF(F418="I",IFERROR(VLOOKUP(D418,'BG 032022'!A:E,5,FALSE),0),0)</f>
        <v>0</v>
      </c>
      <c r="H418" s="7">
        <f>IF(F418="I",IFERROR(VLOOKUP(D418,'BG 032022'!A:E,3,FALSE),0),0)</f>
        <v>0</v>
      </c>
    </row>
    <row r="419" spans="1:8" s="110" customFormat="1" ht="12" customHeight="1">
      <c r="A419" s="108" t="s">
        <v>21</v>
      </c>
      <c r="B419" s="108"/>
      <c r="C419" s="108" t="s">
        <v>951</v>
      </c>
      <c r="D419" s="112" t="s">
        <v>950</v>
      </c>
      <c r="E419" s="109" t="s">
        <v>1120</v>
      </c>
      <c r="F419" s="109" t="s">
        <v>34</v>
      </c>
      <c r="G419" s="7">
        <f>IF(F419="I",IFERROR(VLOOKUP(D419,'BG 032022'!A:E,5,FALSE),0),0)</f>
        <v>0</v>
      </c>
      <c r="H419" s="7">
        <f>IF(F419="I",IFERROR(VLOOKUP(D419,'BG 032022'!A:E,3,FALSE),0),0)</f>
        <v>0</v>
      </c>
    </row>
    <row r="420" spans="1:8" s="110" customFormat="1" ht="12" customHeight="1">
      <c r="A420" s="108" t="s">
        <v>21</v>
      </c>
      <c r="B420" s="108" t="s">
        <v>1124</v>
      </c>
      <c r="C420" s="108" t="s">
        <v>951</v>
      </c>
      <c r="D420" s="112" t="s">
        <v>950</v>
      </c>
      <c r="E420" s="109" t="s">
        <v>1120</v>
      </c>
      <c r="F420" s="109" t="s">
        <v>35</v>
      </c>
      <c r="G420" s="7">
        <f>IF(F420="I",IFERROR(VLOOKUP(D420,'BG 032022'!A:E,5,FALSE),0),0)</f>
        <v>319.95999999999998</v>
      </c>
      <c r="H420" s="7">
        <f>IF(F420="I",IFERROR(VLOOKUP(D420,'BG 032022'!A:E,3,FALSE),0),0)</f>
        <v>0</v>
      </c>
    </row>
    <row r="421" spans="1:8" s="110" customFormat="1" ht="12" customHeight="1">
      <c r="A421" s="108" t="s">
        <v>21</v>
      </c>
      <c r="B421" s="108"/>
      <c r="C421" s="108" t="s">
        <v>134</v>
      </c>
      <c r="D421" s="112" t="s">
        <v>133</v>
      </c>
      <c r="E421" s="109" t="s">
        <v>1120</v>
      </c>
      <c r="F421" s="109" t="s">
        <v>34</v>
      </c>
      <c r="G421" s="7">
        <f>IF(F421="I",IFERROR(VLOOKUP(D421,'BG 032022'!A:E,5,FALSE),0),0)</f>
        <v>0</v>
      </c>
      <c r="H421" s="7">
        <f>IF(F421="I",IFERROR(VLOOKUP(D421,'BG 032022'!A:E,3,FALSE),0),0)</f>
        <v>0</v>
      </c>
    </row>
    <row r="422" spans="1:8" s="110" customFormat="1" ht="12" customHeight="1">
      <c r="A422" s="108" t="s">
        <v>21</v>
      </c>
      <c r="B422" s="108"/>
      <c r="C422" s="108" t="s">
        <v>136</v>
      </c>
      <c r="D422" s="112" t="s">
        <v>135</v>
      </c>
      <c r="E422" s="109" t="s">
        <v>1120</v>
      </c>
      <c r="F422" s="109" t="s">
        <v>34</v>
      </c>
      <c r="G422" s="7">
        <f>IF(F422="I",IFERROR(VLOOKUP(D422,'BG 032022'!A:E,5,FALSE),0),0)</f>
        <v>0</v>
      </c>
      <c r="H422" s="7">
        <f>IF(F422="I",IFERROR(VLOOKUP(D422,'BG 032022'!A:E,3,FALSE),0),0)</f>
        <v>0</v>
      </c>
    </row>
    <row r="423" spans="1:8" s="110" customFormat="1" ht="12" customHeight="1">
      <c r="A423" s="108" t="s">
        <v>21</v>
      </c>
      <c r="B423" s="118" t="s">
        <v>1122</v>
      </c>
      <c r="C423" s="108" t="s">
        <v>136</v>
      </c>
      <c r="D423" s="112" t="s">
        <v>135</v>
      </c>
      <c r="E423" s="109" t="s">
        <v>1120</v>
      </c>
      <c r="F423" s="109" t="s">
        <v>35</v>
      </c>
      <c r="G423" s="7">
        <f>IF(F423="I",IFERROR(VLOOKUP(D423,'BG 032022'!A:E,5,FALSE),0),0)</f>
        <v>99584.66</v>
      </c>
      <c r="H423" s="7">
        <f>IF(F423="I",IFERROR(VLOOKUP(D423,'BG 032022'!A:E,3,FALSE),0),0)</f>
        <v>0</v>
      </c>
    </row>
    <row r="424" spans="1:8" s="110" customFormat="1" ht="12" customHeight="1">
      <c r="A424" s="108" t="s">
        <v>21</v>
      </c>
      <c r="B424" s="108"/>
      <c r="C424" s="108" t="s">
        <v>137</v>
      </c>
      <c r="D424" s="112" t="s">
        <v>192</v>
      </c>
      <c r="E424" s="109" t="s">
        <v>1120</v>
      </c>
      <c r="F424" s="109" t="s">
        <v>34</v>
      </c>
      <c r="G424" s="7">
        <f>IF(F424="I",IFERROR(VLOOKUP(D424,'BG 032022'!A:E,5,FALSE),0),0)</f>
        <v>0</v>
      </c>
      <c r="H424" s="7">
        <f>IF(F424="I",IFERROR(VLOOKUP(D424,'BG 032022'!A:E,3,FALSE),0),0)</f>
        <v>0</v>
      </c>
    </row>
    <row r="425" spans="1:8" s="110" customFormat="1" ht="12" customHeight="1">
      <c r="A425" s="108" t="s">
        <v>21</v>
      </c>
      <c r="B425" s="118" t="s">
        <v>1122</v>
      </c>
      <c r="C425" s="108" t="s">
        <v>137</v>
      </c>
      <c r="D425" s="112" t="s">
        <v>192</v>
      </c>
      <c r="E425" s="109" t="s">
        <v>1120</v>
      </c>
      <c r="F425" s="109" t="s">
        <v>35</v>
      </c>
      <c r="G425" s="7">
        <f>IF(F425="I",IFERROR(VLOOKUP(D425,'BG 032022'!A:E,5,FALSE),0),0)</f>
        <v>9958.4599999999991</v>
      </c>
      <c r="H425" s="7">
        <f>IF(F425="I",IFERROR(VLOOKUP(D425,'BG 032022'!A:E,3,FALSE),0),0)</f>
        <v>0</v>
      </c>
    </row>
    <row r="426" spans="1:8" s="110" customFormat="1" ht="12" customHeight="1">
      <c r="A426" s="108" t="s">
        <v>20</v>
      </c>
      <c r="B426" s="108"/>
      <c r="C426" s="108" t="s">
        <v>139</v>
      </c>
      <c r="D426" s="112" t="s">
        <v>138</v>
      </c>
      <c r="E426" s="109" t="s">
        <v>1120</v>
      </c>
      <c r="F426" s="109" t="s">
        <v>34</v>
      </c>
      <c r="G426" s="7">
        <f>IF(F426="I",IFERROR(VLOOKUP(D426,'BG 032022'!A:E,5,FALSE),0),0)</f>
        <v>0</v>
      </c>
      <c r="H426" s="7">
        <f>IF(F426="I",IFERROR(VLOOKUP(D426,'BG 032022'!A:E,3,FALSE),0),0)</f>
        <v>0</v>
      </c>
    </row>
    <row r="427" spans="1:8" s="110" customFormat="1" ht="12" customHeight="1">
      <c r="A427" s="108" t="s">
        <v>20</v>
      </c>
      <c r="B427" s="108"/>
      <c r="C427" s="108" t="s">
        <v>378</v>
      </c>
      <c r="D427" s="112" t="s">
        <v>377</v>
      </c>
      <c r="E427" s="109" t="s">
        <v>1120</v>
      </c>
      <c r="F427" s="109" t="s">
        <v>34</v>
      </c>
      <c r="G427" s="7">
        <f>IF(F427="I",IFERROR(VLOOKUP(D427,'BG 032022'!A:E,5,FALSE),0),0)</f>
        <v>0</v>
      </c>
      <c r="H427" s="7">
        <f>IF(F427="I",IFERROR(VLOOKUP(D427,'BG 032022'!A:E,3,FALSE),0),0)</f>
        <v>0</v>
      </c>
    </row>
    <row r="428" spans="1:8" s="110" customFormat="1" ht="12" customHeight="1">
      <c r="A428" s="108" t="s">
        <v>20</v>
      </c>
      <c r="B428" s="108"/>
      <c r="C428" s="108" t="s">
        <v>396</v>
      </c>
      <c r="D428" s="112" t="s">
        <v>397</v>
      </c>
      <c r="E428" s="109" t="s">
        <v>1120</v>
      </c>
      <c r="F428" s="109" t="s">
        <v>34</v>
      </c>
      <c r="G428" s="7">
        <f>IF(F428="I",IFERROR(VLOOKUP(D428,'BG 032022'!A:E,5,FALSE),0),0)</f>
        <v>0</v>
      </c>
      <c r="H428" s="7">
        <f>IF(F428="I",IFERROR(VLOOKUP(D428,'BG 032022'!A:E,3,FALSE),0),0)</f>
        <v>0</v>
      </c>
    </row>
    <row r="429" spans="1:8" s="110" customFormat="1" ht="12" customHeight="1">
      <c r="A429" s="108" t="s">
        <v>20</v>
      </c>
      <c r="B429" s="15" t="s">
        <v>333</v>
      </c>
      <c r="C429" s="108" t="s">
        <v>396</v>
      </c>
      <c r="D429" s="112" t="s">
        <v>397</v>
      </c>
      <c r="E429" s="109" t="s">
        <v>1120</v>
      </c>
      <c r="F429" s="109" t="s">
        <v>35</v>
      </c>
      <c r="G429" s="7">
        <f>IF(F429="I",IFERROR(VLOOKUP(D429,'BG 032022'!A:E,5,FALSE),0),0)</f>
        <v>1013633</v>
      </c>
      <c r="H429" s="7">
        <f>IF(F429="I",IFERROR(VLOOKUP(D429,'BG 032022'!A:E,3,FALSE),0),0)</f>
        <v>0</v>
      </c>
    </row>
    <row r="430" spans="1:8" s="110" customFormat="1" ht="12" customHeight="1">
      <c r="A430" s="108" t="s">
        <v>20</v>
      </c>
      <c r="B430" s="15"/>
      <c r="C430" s="108" t="s">
        <v>309</v>
      </c>
      <c r="D430" s="112" t="s">
        <v>308</v>
      </c>
      <c r="E430" s="109" t="s">
        <v>1120</v>
      </c>
      <c r="F430" s="109" t="s">
        <v>34</v>
      </c>
      <c r="G430" s="7">
        <f>IF(F430="I",IFERROR(VLOOKUP(D430,'BG 032022'!A:E,5,FALSE),0),0)</f>
        <v>0</v>
      </c>
      <c r="H430" s="7">
        <f>IF(F430="I",IFERROR(VLOOKUP(D430,'BG 032022'!A:E,3,FALSE),0),0)</f>
        <v>0</v>
      </c>
    </row>
    <row r="431" spans="1:8" s="110" customFormat="1" ht="12" customHeight="1">
      <c r="A431" s="108" t="s">
        <v>20</v>
      </c>
      <c r="B431" s="15" t="s">
        <v>329</v>
      </c>
      <c r="C431" s="108" t="s">
        <v>311</v>
      </c>
      <c r="D431" s="112" t="s">
        <v>310</v>
      </c>
      <c r="E431" s="109" t="s">
        <v>1120</v>
      </c>
      <c r="F431" s="109" t="s">
        <v>34</v>
      </c>
      <c r="G431" s="7">
        <f>IF(F431="I",IFERROR(VLOOKUP(D431,'BG 032022'!A:E,5,FALSE),0),0)</f>
        <v>0</v>
      </c>
      <c r="H431" s="7">
        <f>IF(F431="I",IFERROR(VLOOKUP(D431,'BG 032022'!A:E,3,FALSE),0),0)</f>
        <v>0</v>
      </c>
    </row>
    <row r="432" spans="1:8" s="110" customFormat="1" ht="12" customHeight="1">
      <c r="A432" s="108" t="s">
        <v>20</v>
      </c>
      <c r="B432" s="15" t="s">
        <v>329</v>
      </c>
      <c r="C432" s="108" t="s">
        <v>311</v>
      </c>
      <c r="D432" s="112" t="s">
        <v>310</v>
      </c>
      <c r="E432" s="109" t="s">
        <v>1120</v>
      </c>
      <c r="F432" s="109" t="s">
        <v>35</v>
      </c>
      <c r="G432" s="7">
        <f>IF(F432="I",IFERROR(VLOOKUP(D432,'BG 032022'!A:E,5,FALSE),0),0)</f>
        <v>50796.33</v>
      </c>
      <c r="H432" s="7">
        <f>IF(F432="I",IFERROR(VLOOKUP(D432,'BG 032022'!A:E,3,FALSE),0),0)</f>
        <v>0</v>
      </c>
    </row>
    <row r="433" spans="1:8" s="110" customFormat="1" ht="12" customHeight="1">
      <c r="A433" s="108" t="s">
        <v>20</v>
      </c>
      <c r="B433" s="15" t="s">
        <v>329</v>
      </c>
      <c r="C433" s="108" t="s">
        <v>382</v>
      </c>
      <c r="D433" s="112" t="s">
        <v>381</v>
      </c>
      <c r="E433" s="109" t="s">
        <v>1120</v>
      </c>
      <c r="F433" s="109" t="s">
        <v>34</v>
      </c>
      <c r="G433" s="7">
        <f>IF(F433="I",IFERROR(VLOOKUP(D433,'BG 032022'!A:E,5,FALSE),0),0)</f>
        <v>0</v>
      </c>
      <c r="H433" s="7">
        <f>IF(F433="I",IFERROR(VLOOKUP(D433,'BG 032022'!A:E,3,FALSE),0),0)</f>
        <v>0</v>
      </c>
    </row>
    <row r="434" spans="1:8" s="110" customFormat="1" ht="12" customHeight="1">
      <c r="A434" s="108" t="s">
        <v>20</v>
      </c>
      <c r="B434" s="15" t="s">
        <v>329</v>
      </c>
      <c r="C434" s="108" t="s">
        <v>382</v>
      </c>
      <c r="D434" s="112" t="s">
        <v>381</v>
      </c>
      <c r="E434" s="109" t="s">
        <v>1120</v>
      </c>
      <c r="F434" s="109" t="s">
        <v>35</v>
      </c>
      <c r="G434" s="7">
        <f>IF(F434="I",IFERROR(VLOOKUP(D434,'BG 032022'!A:E,5,FALSE),0),0)</f>
        <v>2991.78</v>
      </c>
      <c r="H434" s="7">
        <f>IF(F434="I",IFERROR(VLOOKUP(D434,'BG 032022'!A:E,3,FALSE),0),0)</f>
        <v>0</v>
      </c>
    </row>
    <row r="435" spans="1:8" s="110" customFormat="1" ht="12" customHeight="1">
      <c r="A435" s="108" t="s">
        <v>20</v>
      </c>
      <c r="B435" s="15" t="s">
        <v>329</v>
      </c>
      <c r="C435" s="108" t="s">
        <v>313</v>
      </c>
      <c r="D435" s="112" t="s">
        <v>312</v>
      </c>
      <c r="E435" s="109" t="s">
        <v>1120</v>
      </c>
      <c r="F435" s="109" t="s">
        <v>34</v>
      </c>
      <c r="G435" s="7">
        <f>IF(F435="I",IFERROR(VLOOKUP(D435,'BG 032022'!A:E,5,FALSE),0),0)</f>
        <v>0</v>
      </c>
      <c r="H435" s="7">
        <f>IF(F435="I",IFERROR(VLOOKUP(D435,'BG 032022'!A:E,3,FALSE),0),0)</f>
        <v>0</v>
      </c>
    </row>
    <row r="436" spans="1:8" s="110" customFormat="1" ht="12" customHeight="1">
      <c r="A436" s="108" t="s">
        <v>20</v>
      </c>
      <c r="B436" s="15" t="s">
        <v>329</v>
      </c>
      <c r="C436" s="108" t="s">
        <v>313</v>
      </c>
      <c r="D436" s="112" t="s">
        <v>312</v>
      </c>
      <c r="E436" s="109" t="s">
        <v>1120</v>
      </c>
      <c r="F436" s="109" t="s">
        <v>35</v>
      </c>
      <c r="G436" s="7">
        <f>IF(F436="I",IFERROR(VLOOKUP(D436,'BG 032022'!A:E,5,FALSE),0),0)</f>
        <v>170650.97</v>
      </c>
      <c r="H436" s="7">
        <f>IF(F436="I",IFERROR(VLOOKUP(D436,'BG 032022'!A:E,3,FALSE),0),0)</f>
        <v>0</v>
      </c>
    </row>
    <row r="437" spans="1:8" s="110" customFormat="1" ht="12" customHeight="1">
      <c r="A437" s="108" t="s">
        <v>20</v>
      </c>
      <c r="B437" s="108"/>
      <c r="C437" s="108" t="s">
        <v>141</v>
      </c>
      <c r="D437" s="112" t="s">
        <v>140</v>
      </c>
      <c r="E437" s="109" t="s">
        <v>1120</v>
      </c>
      <c r="F437" s="109" t="s">
        <v>34</v>
      </c>
      <c r="G437" s="7">
        <f>IF(F437="I",IFERROR(VLOOKUP(D437,'BG 032022'!A:E,5,FALSE),0),0)</f>
        <v>0</v>
      </c>
      <c r="H437" s="7">
        <f>IF(F437="I",IFERROR(VLOOKUP(D437,'BG 032022'!A:E,3,FALSE),0),0)</f>
        <v>0</v>
      </c>
    </row>
    <row r="438" spans="1:8" s="110" customFormat="1" ht="12" customHeight="1">
      <c r="A438" s="108" t="s">
        <v>20</v>
      </c>
      <c r="B438" s="108"/>
      <c r="C438" s="108" t="s">
        <v>143</v>
      </c>
      <c r="D438" s="112" t="s">
        <v>142</v>
      </c>
      <c r="E438" s="109" t="s">
        <v>1120</v>
      </c>
      <c r="F438" s="109" t="s">
        <v>34</v>
      </c>
      <c r="G438" s="7">
        <f>IF(F438="I",IFERROR(VLOOKUP(D438,'BG 032022'!A:E,5,FALSE),0),0)</f>
        <v>0</v>
      </c>
      <c r="H438" s="7">
        <f>IF(F438="I",IFERROR(VLOOKUP(D438,'BG 032022'!A:E,3,FALSE),0),0)</f>
        <v>0</v>
      </c>
    </row>
    <row r="439" spans="1:8" s="110" customFormat="1" ht="12" customHeight="1">
      <c r="A439" s="108" t="s">
        <v>20</v>
      </c>
      <c r="B439" s="15" t="s">
        <v>331</v>
      </c>
      <c r="C439" s="108" t="s">
        <v>143</v>
      </c>
      <c r="D439" s="112" t="s">
        <v>142</v>
      </c>
      <c r="E439" s="109" t="s">
        <v>1120</v>
      </c>
      <c r="F439" s="109" t="s">
        <v>35</v>
      </c>
      <c r="G439" s="7">
        <f>IF(F439="I",IFERROR(VLOOKUP(D439,'BG 032022'!A:E,5,FALSE),0),0)</f>
        <v>26926.47</v>
      </c>
      <c r="H439" s="7">
        <f>IF(F439="I",IFERROR(VLOOKUP(D439,'BG 032022'!A:E,3,FALSE),0),0)</f>
        <v>0</v>
      </c>
    </row>
    <row r="440" spans="1:8" s="110" customFormat="1" ht="12" customHeight="1">
      <c r="A440" s="108" t="s">
        <v>20</v>
      </c>
      <c r="B440" s="15"/>
      <c r="C440" s="108" t="s">
        <v>145</v>
      </c>
      <c r="D440" s="112" t="s">
        <v>144</v>
      </c>
      <c r="E440" s="109" t="s">
        <v>1120</v>
      </c>
      <c r="F440" s="109" t="s">
        <v>34</v>
      </c>
      <c r="G440" s="7">
        <f>IF(F440="I",IFERROR(VLOOKUP(D440,'BG 032022'!A:E,5,FALSE),0),0)</f>
        <v>0</v>
      </c>
      <c r="H440" s="7">
        <f>IF(F440="I",IFERROR(VLOOKUP(D440,'BG 032022'!A:E,3,FALSE),0),0)</f>
        <v>0</v>
      </c>
    </row>
    <row r="441" spans="1:8" s="110" customFormat="1" ht="12" customHeight="1">
      <c r="A441" s="108" t="s">
        <v>20</v>
      </c>
      <c r="B441" s="15" t="s">
        <v>329</v>
      </c>
      <c r="C441" s="108" t="s">
        <v>953</v>
      </c>
      <c r="D441" s="112" t="s">
        <v>952</v>
      </c>
      <c r="E441" s="109" t="s">
        <v>1120</v>
      </c>
      <c r="F441" s="109" t="s">
        <v>34</v>
      </c>
      <c r="G441" s="7">
        <f>IF(F441="I",IFERROR(VLOOKUP(D441,'BG 032022'!A:E,5,FALSE),0),0)</f>
        <v>0</v>
      </c>
      <c r="H441" s="7">
        <f>IF(F441="I",IFERROR(VLOOKUP(D441,'BG 032022'!A:E,3,FALSE),0),0)</f>
        <v>0</v>
      </c>
    </row>
    <row r="442" spans="1:8" s="110" customFormat="1" ht="12" customHeight="1">
      <c r="A442" s="108" t="s">
        <v>20</v>
      </c>
      <c r="B442" s="15" t="s">
        <v>329</v>
      </c>
      <c r="C442" s="108" t="s">
        <v>953</v>
      </c>
      <c r="D442" s="112" t="s">
        <v>952</v>
      </c>
      <c r="E442" s="109" t="s">
        <v>1120</v>
      </c>
      <c r="F442" s="109" t="s">
        <v>35</v>
      </c>
      <c r="G442" s="7">
        <f>IF(F442="I",IFERROR(VLOOKUP(D442,'BG 032022'!A:E,5,FALSE),0),0)</f>
        <v>5256.92</v>
      </c>
      <c r="H442" s="7">
        <f>IF(F442="I",IFERROR(VLOOKUP(D442,'BG 032022'!A:E,3,FALSE),0),0)</f>
        <v>0</v>
      </c>
    </row>
    <row r="443" spans="1:8" s="110" customFormat="1" ht="12" customHeight="1">
      <c r="A443" s="108" t="s">
        <v>20</v>
      </c>
      <c r="B443" s="15" t="s">
        <v>329</v>
      </c>
      <c r="C443" s="108" t="s">
        <v>194</v>
      </c>
      <c r="D443" s="112" t="s">
        <v>193</v>
      </c>
      <c r="E443" s="109" t="s">
        <v>1120</v>
      </c>
      <c r="F443" s="109" t="s">
        <v>34</v>
      </c>
      <c r="G443" s="7">
        <f>IF(F443="I",IFERROR(VLOOKUP(D443,'BG 032022'!A:E,5,FALSE),0),0)</f>
        <v>0</v>
      </c>
      <c r="H443" s="7">
        <f>IF(F443="I",IFERROR(VLOOKUP(D443,'BG 032022'!A:E,3,FALSE),0),0)</f>
        <v>0</v>
      </c>
    </row>
    <row r="444" spans="1:8" s="110" customFormat="1" ht="12" customHeight="1">
      <c r="A444" s="108" t="s">
        <v>20</v>
      </c>
      <c r="B444" s="15" t="s">
        <v>329</v>
      </c>
      <c r="C444" s="108" t="s">
        <v>194</v>
      </c>
      <c r="D444" s="112" t="s">
        <v>193</v>
      </c>
      <c r="E444" s="109" t="s">
        <v>1120</v>
      </c>
      <c r="F444" s="109" t="s">
        <v>35</v>
      </c>
      <c r="G444" s="7">
        <f>IF(F444="I",IFERROR(VLOOKUP(D444,'BG 032022'!A:E,5,FALSE),0),0)</f>
        <v>-25727.51</v>
      </c>
      <c r="H444" s="7">
        <f>IF(F444="I",IFERROR(VLOOKUP(D444,'BG 032022'!A:E,3,FALSE),0),0)</f>
        <v>0</v>
      </c>
    </row>
    <row r="445" spans="1:8" s="110" customFormat="1" ht="12" customHeight="1">
      <c r="A445" s="108" t="s">
        <v>20</v>
      </c>
      <c r="B445" s="15" t="s">
        <v>329</v>
      </c>
      <c r="C445" s="108" t="s">
        <v>315</v>
      </c>
      <c r="D445" s="112" t="s">
        <v>314</v>
      </c>
      <c r="E445" s="109" t="s">
        <v>1120</v>
      </c>
      <c r="F445" s="109" t="s">
        <v>34</v>
      </c>
      <c r="G445" s="7">
        <f>IF(F445="I",IFERROR(VLOOKUP(D445,'BG 032022'!A:E,5,FALSE),0),0)</f>
        <v>0</v>
      </c>
      <c r="H445" s="7">
        <f>IF(F445="I",IFERROR(VLOOKUP(D445,'BG 032022'!A:E,3,FALSE),0),0)</f>
        <v>0</v>
      </c>
    </row>
    <row r="446" spans="1:8" s="110" customFormat="1" ht="12" customHeight="1">
      <c r="A446" s="108" t="s">
        <v>20</v>
      </c>
      <c r="B446" s="15" t="s">
        <v>329</v>
      </c>
      <c r="C446" s="108" t="s">
        <v>315</v>
      </c>
      <c r="D446" s="112" t="s">
        <v>314</v>
      </c>
      <c r="E446" s="109" t="s">
        <v>1120</v>
      </c>
      <c r="F446" s="109" t="s">
        <v>35</v>
      </c>
      <c r="G446" s="7">
        <f>IF(F446="I",IFERROR(VLOOKUP(D446,'BG 032022'!A:E,5,FALSE),0),0)</f>
        <v>-1526.36</v>
      </c>
      <c r="H446" s="7">
        <f>IF(F446="I",IFERROR(VLOOKUP(D446,'BG 032022'!A:E,3,FALSE),0),0)</f>
        <v>0</v>
      </c>
    </row>
    <row r="447" spans="1:8" s="110" customFormat="1" ht="12" customHeight="1">
      <c r="A447" s="108" t="s">
        <v>20</v>
      </c>
      <c r="B447" s="15" t="s">
        <v>329</v>
      </c>
      <c r="C447" s="108" t="s">
        <v>147</v>
      </c>
      <c r="D447" s="112" t="s">
        <v>146</v>
      </c>
      <c r="E447" s="109" t="s">
        <v>1120</v>
      </c>
      <c r="F447" s="109" t="s">
        <v>34</v>
      </c>
      <c r="G447" s="7">
        <f>IF(F447="I",IFERROR(VLOOKUP(D447,'BG 032022'!A:E,5,FALSE),0),0)</f>
        <v>0</v>
      </c>
      <c r="H447" s="7">
        <f>IF(F447="I",IFERROR(VLOOKUP(D447,'BG 032022'!A:E,3,FALSE),0),0)</f>
        <v>0</v>
      </c>
    </row>
    <row r="448" spans="1:8" s="110" customFormat="1" ht="12" customHeight="1">
      <c r="A448" s="108" t="s">
        <v>20</v>
      </c>
      <c r="B448" s="15" t="s">
        <v>329</v>
      </c>
      <c r="C448" s="108" t="s">
        <v>147</v>
      </c>
      <c r="D448" s="112" t="s">
        <v>146</v>
      </c>
      <c r="E448" s="109" t="s">
        <v>1120</v>
      </c>
      <c r="F448" s="109" t="s">
        <v>35</v>
      </c>
      <c r="G448" s="7">
        <f>IF(F448="I",IFERROR(VLOOKUP(D448,'BG 032022'!A:E,5,FALSE),0),0)</f>
        <v>41835.269999999997</v>
      </c>
      <c r="H448" s="7">
        <f>IF(F448="I",IFERROR(VLOOKUP(D448,'BG 032022'!A:E,3,FALSE),0),0)</f>
        <v>0</v>
      </c>
    </row>
    <row r="450" spans="6:8">
      <c r="F450" s="16" t="s">
        <v>2</v>
      </c>
      <c r="G450" s="5">
        <f>SUMIF(A:A,F450,G:G)</f>
        <v>38415378.579999954</v>
      </c>
      <c r="H450" s="5">
        <f>SUMIF(A:A,F450,H:H)</f>
        <v>30061527.050000042</v>
      </c>
    </row>
    <row r="451" spans="6:8">
      <c r="F451" s="16" t="s">
        <v>3</v>
      </c>
      <c r="G451" s="5">
        <f>SUMIF(A:A,F451,G:G)</f>
        <v>47550.23</v>
      </c>
      <c r="H451" s="5">
        <f>SUMIF(A:A,F451,H:H)</f>
        <v>35466.170000000006</v>
      </c>
    </row>
    <row r="452" spans="6:8">
      <c r="F452" s="16" t="s">
        <v>5</v>
      </c>
      <c r="G452" s="5">
        <f>SUMIF(A:A,F452,G:G)</f>
        <v>38367828.349999994</v>
      </c>
      <c r="H452" s="5">
        <f>SUMIF(A:A,F452,H:H)</f>
        <v>30026060.879999999</v>
      </c>
    </row>
    <row r="453" spans="6:8" ht="12">
      <c r="F453" s="17" t="s">
        <v>22</v>
      </c>
      <c r="G453" s="6">
        <f>+G450-G451-G452</f>
        <v>0</v>
      </c>
      <c r="H453" s="6">
        <f>+H450-H451-H452</f>
        <v>4.0978193283081055E-8</v>
      </c>
    </row>
    <row r="454" spans="6:8">
      <c r="F454" s="16" t="s">
        <v>20</v>
      </c>
      <c r="G454" s="5">
        <f>SUMIF(A:A,F454,G:G)</f>
        <v>1284836.8699999999</v>
      </c>
      <c r="H454" s="5">
        <f>SUMIF(B:B,#REF!,H:H)</f>
        <v>0</v>
      </c>
    </row>
    <row r="455" spans="6:8">
      <c r="F455" s="16" t="s">
        <v>21</v>
      </c>
      <c r="G455" s="5">
        <f>SUMIF(A:A,F455,G:G)</f>
        <v>1123345.3999999999</v>
      </c>
      <c r="H455" s="5">
        <f>SUMIF(B:B,#REF!,H:H)</f>
        <v>0</v>
      </c>
    </row>
    <row r="456" spans="6:8" ht="12">
      <c r="F456" s="17" t="s">
        <v>22</v>
      </c>
      <c r="G456" s="6">
        <f>+G454-G455-G427-G413</f>
        <v>0</v>
      </c>
      <c r="H456" s="6">
        <f>+H454+H455</f>
        <v>0</v>
      </c>
    </row>
    <row r="463" spans="6:8">
      <c r="G463" s="119"/>
    </row>
  </sheetData>
  <autoFilter ref="A4:H448" xr:uid="{7A4BF0E0-2780-4E2B-8602-04B77CB1CE3C}"/>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70C0"/>
    <pageSetUpPr fitToPage="1"/>
  </sheetPr>
  <dimension ref="A1:K47"/>
  <sheetViews>
    <sheetView showGridLines="0" tabSelected="1" zoomScale="90" zoomScaleNormal="90" zoomScaleSheetLayoutView="80" workbookViewId="0">
      <pane ySplit="15" topLeftCell="A37" activePane="bottomLeft" state="frozen"/>
      <selection pane="bottomLeft" activeCell="F44" sqref="F44"/>
    </sheetView>
  </sheetViews>
  <sheetFormatPr baseColWidth="10" defaultColWidth="11.44140625" defaultRowHeight="15.6"/>
  <cols>
    <col min="1" max="1" width="4.6640625" style="24" customWidth="1"/>
    <col min="2" max="2" width="44.21875" style="24" customWidth="1"/>
    <col min="3" max="3" width="19.5546875" style="24" customWidth="1"/>
    <col min="4" max="4" width="15.5546875" style="115" customWidth="1"/>
    <col min="5" max="6" width="21.88671875" style="24" customWidth="1"/>
    <col min="7" max="7" width="18.88671875" style="24" bestFit="1" customWidth="1"/>
    <col min="8" max="8" width="17.6640625" style="24" customWidth="1"/>
    <col min="9" max="9" width="16.6640625" style="24" customWidth="1"/>
    <col min="10" max="10" width="18.88671875" style="24" bestFit="1" customWidth="1"/>
    <col min="11" max="11" width="13.5546875" style="24" bestFit="1" customWidth="1"/>
    <col min="12" max="16384" width="11.44140625" style="24"/>
  </cols>
  <sheetData>
    <row r="1" spans="1:11">
      <c r="D1" s="58"/>
    </row>
    <row r="2" spans="1:11">
      <c r="B2" s="63"/>
      <c r="C2" s="63"/>
      <c r="D2" s="113"/>
      <c r="E2" s="63"/>
      <c r="F2" s="63"/>
      <c r="G2" s="63"/>
      <c r="H2" s="63"/>
      <c r="I2" s="63"/>
      <c r="J2" s="63"/>
      <c r="K2" s="63"/>
    </row>
    <row r="3" spans="1:11">
      <c r="D3" s="58"/>
    </row>
    <row r="4" spans="1:11">
      <c r="D4" s="58"/>
    </row>
    <row r="5" spans="1:11">
      <c r="D5" s="58"/>
    </row>
    <row r="6" spans="1:11">
      <c r="D6" s="58"/>
    </row>
    <row r="7" spans="1:11">
      <c r="B7" s="65"/>
      <c r="C7" s="65"/>
      <c r="D7" s="114"/>
      <c r="E7" s="65"/>
      <c r="F7" s="65"/>
      <c r="G7" s="65"/>
      <c r="H7" s="65"/>
      <c r="I7" s="65"/>
      <c r="J7" s="65"/>
      <c r="K7" s="65"/>
    </row>
    <row r="8" spans="1:11">
      <c r="B8" s="42"/>
      <c r="F8" s="60" t="s">
        <v>319</v>
      </c>
    </row>
    <row r="9" spans="1:11">
      <c r="B9" s="377" t="s">
        <v>195</v>
      </c>
      <c r="C9" s="377"/>
      <c r="D9" s="377"/>
      <c r="E9" s="377"/>
      <c r="F9" s="377"/>
    </row>
    <row r="10" spans="1:11">
      <c r="B10" s="377" t="s">
        <v>47</v>
      </c>
      <c r="C10" s="377"/>
      <c r="D10" s="377"/>
      <c r="E10" s="377"/>
      <c r="F10" s="377"/>
    </row>
    <row r="11" spans="1:11">
      <c r="B11" s="43" t="s">
        <v>1286</v>
      </c>
      <c r="C11" s="43"/>
      <c r="D11" s="43"/>
      <c r="E11" s="43"/>
      <c r="F11" s="43"/>
    </row>
    <row r="12" spans="1:11">
      <c r="B12" s="365" t="s">
        <v>1287</v>
      </c>
      <c r="C12" s="43"/>
      <c r="D12" s="43"/>
      <c r="E12" s="43"/>
      <c r="F12" s="43"/>
    </row>
    <row r="13" spans="1:11">
      <c r="B13" s="379" t="s">
        <v>211</v>
      </c>
      <c r="C13" s="379"/>
      <c r="D13" s="379"/>
      <c r="E13" s="379"/>
      <c r="F13" s="379"/>
    </row>
    <row r="14" spans="1:11" ht="7.5" customHeight="1"/>
    <row r="15" spans="1:11" ht="45" customHeight="1">
      <c r="A15" s="44"/>
      <c r="B15" s="380" t="s">
        <v>2</v>
      </c>
      <c r="C15" s="381"/>
      <c r="D15" s="381"/>
      <c r="E15" s="73">
        <v>44651</v>
      </c>
      <c r="F15" s="73">
        <v>44561</v>
      </c>
    </row>
    <row r="16" spans="1:11">
      <c r="A16" s="44"/>
      <c r="B16" s="69"/>
      <c r="C16" s="45"/>
      <c r="D16" s="116"/>
      <c r="E16" s="74"/>
      <c r="F16" s="74"/>
    </row>
    <row r="17" spans="1:10">
      <c r="A17" s="44"/>
      <c r="B17" s="69" t="s">
        <v>1121</v>
      </c>
      <c r="C17" s="45"/>
      <c r="D17" s="116" t="s">
        <v>322</v>
      </c>
      <c r="E17" s="74">
        <f>SUMIF(Clasificación!B:B,'Activo Neto'!B17,Clasificación!G:G)</f>
        <v>4591383.6099999994</v>
      </c>
      <c r="F17" s="74">
        <f>SUMIF(Clasificación!B:B,'Activo Neto'!B17,Clasificación!H:H)</f>
        <v>1974735.54</v>
      </c>
    </row>
    <row r="18" spans="1:10">
      <c r="A18" s="44"/>
      <c r="B18" s="70"/>
      <c r="C18" s="45"/>
      <c r="D18" s="47"/>
      <c r="E18" s="74"/>
      <c r="F18" s="74"/>
    </row>
    <row r="19" spans="1:10">
      <c r="A19" s="44"/>
      <c r="B19" s="69" t="s">
        <v>323</v>
      </c>
      <c r="C19" s="45"/>
      <c r="D19" s="47" t="s">
        <v>324</v>
      </c>
      <c r="E19" s="74">
        <f>SUMIF(Clasificación!B:B,'Activo Neto'!B19,Clasificación!G:G)</f>
        <v>33816713.449999936</v>
      </c>
      <c r="F19" s="74">
        <f>SUMIF(Clasificación!B:B,'Activo Neto'!B19,Clasificación!H:H)</f>
        <v>28085690.570000049</v>
      </c>
      <c r="G19" s="362"/>
      <c r="I19" s="61"/>
      <c r="J19" s="61"/>
    </row>
    <row r="20" spans="1:10">
      <c r="A20" s="44"/>
      <c r="B20" s="69"/>
      <c r="C20" s="46"/>
      <c r="D20" s="47"/>
      <c r="E20" s="74"/>
      <c r="F20" s="74"/>
      <c r="I20" s="61"/>
      <c r="J20" s="61"/>
    </row>
    <row r="21" spans="1:10">
      <c r="A21" s="44"/>
      <c r="B21" s="69" t="s">
        <v>1290</v>
      </c>
      <c r="C21" s="46"/>
      <c r="D21" s="47"/>
      <c r="E21" s="74">
        <f>SUMIF(Clasificación!B:B,'Activo Neto'!B21,Clasificación!G:G)-Clasificación!G402</f>
        <v>1191.1000000000004</v>
      </c>
      <c r="F21" s="74">
        <f>SUMIF(Clasificación!B:B,'Activo Neto'!B21,Clasificación!H:H)-Clasificación!H402</f>
        <v>517.22</v>
      </c>
      <c r="I21" s="61"/>
      <c r="J21" s="61"/>
    </row>
    <row r="22" spans="1:10">
      <c r="A22" s="44"/>
      <c r="B22" s="69"/>
      <c r="C22" s="46"/>
      <c r="D22" s="47"/>
      <c r="E22" s="75"/>
      <c r="F22" s="75"/>
      <c r="I22" s="61"/>
      <c r="J22" s="61"/>
    </row>
    <row r="23" spans="1:10">
      <c r="A23" s="44"/>
      <c r="B23" s="70" t="s">
        <v>42</v>
      </c>
      <c r="C23" s="68"/>
      <c r="D23" s="68"/>
      <c r="E23" s="75">
        <f>SUM(E17:E22)</f>
        <v>38409288.159999937</v>
      </c>
      <c r="F23" s="75">
        <f>+SUM(F17:F22)</f>
        <v>30060943.330000047</v>
      </c>
      <c r="G23" s="48"/>
    </row>
    <row r="24" spans="1:10">
      <c r="A24" s="44"/>
      <c r="B24" s="70"/>
      <c r="C24" s="68"/>
      <c r="D24" s="68"/>
      <c r="E24" s="75"/>
      <c r="F24" s="75"/>
      <c r="G24" s="48"/>
    </row>
    <row r="25" spans="1:10">
      <c r="A25" s="44"/>
      <c r="B25" s="70"/>
      <c r="C25" s="49"/>
      <c r="D25" s="50"/>
      <c r="E25" s="76"/>
      <c r="F25" s="76"/>
    </row>
    <row r="26" spans="1:10">
      <c r="A26" s="44"/>
      <c r="B26" s="69" t="s">
        <v>325</v>
      </c>
      <c r="C26" s="50"/>
      <c r="D26" s="50" t="s">
        <v>326</v>
      </c>
      <c r="E26" s="74">
        <f>-SUMIF(Clasificación!B:B,'Activo Neto'!B26,Clasificación!G:G)</f>
        <v>-35.44</v>
      </c>
      <c r="F26" s="74">
        <f>-SUMIF(Clasificación!B:B,'Activo Neto'!B26,Clasificación!H:H)</f>
        <v>0</v>
      </c>
    </row>
    <row r="27" spans="1:10">
      <c r="A27" s="44"/>
      <c r="B27" s="69"/>
      <c r="C27" s="46"/>
      <c r="D27" s="47"/>
      <c r="E27" s="77"/>
      <c r="F27" s="77"/>
      <c r="I27" s="61"/>
    </row>
    <row r="28" spans="1:10">
      <c r="A28" s="44"/>
      <c r="B28" s="69" t="s">
        <v>327</v>
      </c>
      <c r="C28" s="46"/>
      <c r="D28" s="47" t="s">
        <v>328</v>
      </c>
      <c r="E28" s="74">
        <f>-SUMIF(Clasificación!B:B,'Activo Neto'!B28,Clasificación!G:G)</f>
        <v>-41424.370000000003</v>
      </c>
      <c r="F28" s="74">
        <f>-SUMIF(Clasificación!B:B,'Activo Neto'!B28,Clasificación!H:H)</f>
        <v>-34882.450000000004</v>
      </c>
      <c r="G28" s="362"/>
      <c r="I28" s="61"/>
    </row>
    <row r="29" spans="1:10">
      <c r="A29" s="44"/>
      <c r="B29" s="70"/>
      <c r="C29" s="46"/>
      <c r="D29" s="47"/>
      <c r="E29" s="77"/>
      <c r="F29" s="77"/>
      <c r="I29" s="61"/>
    </row>
    <row r="30" spans="1:10">
      <c r="A30" s="44"/>
      <c r="B30" s="69" t="s">
        <v>43</v>
      </c>
      <c r="C30" s="46"/>
      <c r="D30" s="47"/>
      <c r="E30" s="74">
        <f>-SUMIF(Clasificación!B:B,'Activo Neto'!B30,Clasificación!G:G)</f>
        <v>0</v>
      </c>
      <c r="F30" s="74">
        <f>-SUMIF(Clasificación!B:B,'Activo Neto'!B30,Clasificación!H:H)</f>
        <v>0</v>
      </c>
      <c r="I30" s="61"/>
    </row>
    <row r="31" spans="1:10">
      <c r="A31" s="44"/>
      <c r="B31" s="70"/>
      <c r="C31" s="46"/>
      <c r="D31" s="47"/>
      <c r="E31" s="78"/>
      <c r="F31" s="78"/>
      <c r="I31" s="61"/>
    </row>
    <row r="32" spans="1:10">
      <c r="A32" s="44"/>
      <c r="B32" s="70" t="s">
        <v>44</v>
      </c>
      <c r="C32" s="49"/>
      <c r="D32" s="50"/>
      <c r="E32" s="75">
        <f>+E23+SUM(E25:E31)</f>
        <v>38367828.349999934</v>
      </c>
      <c r="F32" s="75">
        <f>+F23+SUM(F25:F31)</f>
        <v>30026060.880000047</v>
      </c>
      <c r="G32" s="144"/>
    </row>
    <row r="33" spans="1:9">
      <c r="A33" s="44"/>
      <c r="B33" s="70" t="s">
        <v>45</v>
      </c>
      <c r="C33" s="47"/>
      <c r="D33" s="47"/>
      <c r="E33" s="79">
        <v>370885.27506159001</v>
      </c>
      <c r="F33" s="79">
        <v>291706.59769999998</v>
      </c>
      <c r="H33" s="52"/>
    </row>
    <row r="34" spans="1:9">
      <c r="A34" s="44"/>
      <c r="B34" s="71" t="s">
        <v>46</v>
      </c>
      <c r="C34" s="72"/>
      <c r="D34" s="117"/>
      <c r="E34" s="80">
        <v>103.449412</v>
      </c>
      <c r="F34" s="80">
        <v>102.9324</v>
      </c>
      <c r="H34" s="53"/>
      <c r="I34" s="61"/>
    </row>
    <row r="35" spans="1:9">
      <c r="B35" s="54"/>
      <c r="C35" s="55"/>
      <c r="D35" s="55"/>
      <c r="E35" s="367"/>
      <c r="F35" s="367"/>
    </row>
    <row r="36" spans="1:9" ht="15" customHeight="1">
      <c r="B36" s="378" t="s">
        <v>350</v>
      </c>
      <c r="C36" s="378"/>
      <c r="D36" s="378"/>
      <c r="E36" s="378"/>
      <c r="F36" s="378"/>
      <c r="G36" s="56"/>
      <c r="H36" s="56"/>
      <c r="I36" s="56"/>
    </row>
    <row r="37" spans="1:9" ht="15" customHeight="1">
      <c r="E37" s="363"/>
      <c r="F37" s="363"/>
      <c r="G37" s="56"/>
      <c r="H37" s="56"/>
      <c r="I37" s="56"/>
    </row>
    <row r="38" spans="1:9" ht="15" customHeight="1">
      <c r="G38" s="56"/>
      <c r="H38" s="56"/>
      <c r="I38" s="56"/>
    </row>
    <row r="39" spans="1:9" ht="15" customHeight="1">
      <c r="B39" s="24" t="s">
        <v>1123</v>
      </c>
      <c r="G39" s="56"/>
      <c r="H39" s="56"/>
      <c r="I39" s="56"/>
    </row>
    <row r="40" spans="1:9" ht="15" customHeight="1">
      <c r="G40" s="56"/>
      <c r="H40" s="56"/>
      <c r="I40" s="56"/>
    </row>
    <row r="41" spans="1:9" ht="15" customHeight="1">
      <c r="G41" s="56"/>
      <c r="H41" s="56"/>
      <c r="I41" s="56"/>
    </row>
    <row r="42" spans="1:9" ht="15" customHeight="1">
      <c r="G42" s="56"/>
      <c r="H42" s="56"/>
      <c r="I42" s="56"/>
    </row>
    <row r="43" spans="1:9">
      <c r="B43" s="57"/>
    </row>
    <row r="44" spans="1:9">
      <c r="B44" s="62"/>
      <c r="C44" s="62"/>
      <c r="D44" s="62"/>
      <c r="E44" s="62"/>
      <c r="F44" s="62"/>
    </row>
    <row r="45" spans="1:9" s="153" customFormat="1">
      <c r="A45" s="272"/>
      <c r="B45" s="323" t="s">
        <v>33</v>
      </c>
      <c r="D45" s="323" t="s">
        <v>32</v>
      </c>
      <c r="E45" s="366"/>
      <c r="F45" s="58" t="s">
        <v>218</v>
      </c>
    </row>
    <row r="46" spans="1:9" s="153" customFormat="1">
      <c r="A46" s="272"/>
      <c r="B46" s="324" t="s">
        <v>13</v>
      </c>
      <c r="D46" s="324" t="s">
        <v>31</v>
      </c>
      <c r="E46" s="320"/>
      <c r="F46" s="324" t="s">
        <v>30</v>
      </c>
    </row>
    <row r="47" spans="1:9">
      <c r="B47" s="57"/>
    </row>
  </sheetData>
  <customSheetViews>
    <customSheetView guid="{F3648BCD-1CED-4BBB-AE63-37BDB925883F}" scale="80" showGridLines="0">
      <pane ySplit="7" topLeftCell="A8" activePane="bottomLeft" state="frozen"/>
      <selection pane="bottomLeft" activeCell="B38" sqref="B38"/>
      <colBreaks count="1" manualBreakCount="1">
        <brk id="7" max="1048575" man="1"/>
      </colBreaks>
      <pageMargins left="0.7" right="0.7" top="0.75" bottom="0.75" header="0.3" footer="0.3"/>
      <pageSetup paperSize="9" scale="46" orientation="portrait" r:id="rId1"/>
    </customSheetView>
    <customSheetView guid="{5FCC9217-B3E9-4B91-A943-5F21728EBEE9}" scale="80" showPageBreaks="1" showGridLines="0" printArea="1">
      <pane ySplit="7" topLeftCell="A8" activePane="bottomLeft" state="frozen"/>
      <selection pane="bottomLeft" activeCell="B7" sqref="B7:G72"/>
      <colBreaks count="1" manualBreakCount="1">
        <brk id="7" max="1048575" man="1"/>
      </colBreaks>
      <pageMargins left="0.7" right="0.7" top="0.75" bottom="0.75" header="0.3" footer="0.3"/>
      <pageSetup paperSize="9" scale="46" orientation="portrait" r:id="rId2"/>
    </customSheetView>
    <customSheetView guid="{7015FC6D-0680-4B00-AA0E-B83DA1D0B666}" scale="80" showPageBreaks="1" showGridLines="0" printArea="1">
      <pane ySplit="7" topLeftCell="A62" activePane="bottomLeft" state="frozen"/>
      <selection pane="bottomLeft" activeCell="F77" sqref="F77"/>
      <colBreaks count="1" manualBreakCount="1">
        <brk id="7" max="1048575" man="1"/>
      </colBreaks>
      <pageMargins left="0.7" right="0.7" top="0.75" bottom="0.75" header="0.3" footer="0.3"/>
      <pageSetup paperSize="9" scale="46" orientation="portrait" r:id="rId3"/>
    </customSheetView>
    <customSheetView guid="{B9F63820-5C32-455A-BC9D-0BE84D6B0867}" scale="80" showGridLines="0" state="hidden">
      <pane ySplit="7" topLeftCell="A62" activePane="bottomLeft" state="frozen"/>
      <selection pane="bottomLeft" activeCell="F77" sqref="F77"/>
      <colBreaks count="1" manualBreakCount="1">
        <brk id="7" max="1048575" man="1"/>
      </colBreaks>
      <pageMargins left="0.7" right="0.7" top="0.75" bottom="0.75" header="0.3" footer="0.3"/>
      <pageSetup paperSize="9" scale="46" orientation="portrait" r:id="rId4"/>
    </customSheetView>
  </customSheetViews>
  <mergeCells count="5">
    <mergeCell ref="B9:F9"/>
    <mergeCell ref="B36:F36"/>
    <mergeCell ref="B10:F10"/>
    <mergeCell ref="B13:F13"/>
    <mergeCell ref="B15:D15"/>
  </mergeCells>
  <hyperlinks>
    <hyperlink ref="F8" location="Índice!A1" display="Índice" xr:uid="{00000000-0004-0000-0200-000000000000}"/>
  </hyperlinks>
  <pageMargins left="0.7" right="0.7" top="0.75" bottom="0.75" header="0.3" footer="0.3"/>
  <pageSetup paperSize="9" scale="55" fitToHeight="0" orientation="portrait" r:id="rId5"/>
  <colBreaks count="1" manualBreakCount="1">
    <brk id="6" max="1048575" man="1"/>
  </colBreaks>
  <drawing r:id="rId6"/>
  <legacyDrawing r:id="rId7"/>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70C0"/>
    <pageSetUpPr fitToPage="1"/>
  </sheetPr>
  <dimension ref="A1:N42"/>
  <sheetViews>
    <sheetView showGridLines="0" zoomScale="90" zoomScaleNormal="90" zoomScaleSheetLayoutView="90" workbookViewId="0">
      <pane ySplit="13" topLeftCell="A14" activePane="bottomLeft" state="frozen"/>
      <selection pane="bottomLeft" activeCell="A14" sqref="A14"/>
    </sheetView>
  </sheetViews>
  <sheetFormatPr baseColWidth="10" defaultColWidth="11.44140625" defaultRowHeight="15.6"/>
  <cols>
    <col min="1" max="1" width="2.88671875" style="24" customWidth="1"/>
    <col min="2" max="2" width="60.44140625" style="24" customWidth="1"/>
    <col min="3" max="3" width="11.109375" style="24" customWidth="1"/>
    <col min="4" max="4" width="9.21875" style="24" customWidth="1"/>
    <col min="5" max="5" width="7.77734375" style="44" customWidth="1"/>
    <col min="6" max="7" width="20.21875" style="24" customWidth="1"/>
    <col min="8" max="9" width="17.88671875" style="24" bestFit="1" customWidth="1"/>
    <col min="10" max="10" width="6.88671875" style="24" customWidth="1"/>
    <col min="11" max="16384" width="11.44140625" style="24"/>
  </cols>
  <sheetData>
    <row r="1" spans="2:14">
      <c r="D1" s="59"/>
      <c r="E1" s="24"/>
    </row>
    <row r="2" spans="2:14">
      <c r="B2" s="63"/>
      <c r="C2" s="63"/>
      <c r="D2" s="64"/>
      <c r="E2" s="63"/>
      <c r="F2" s="63"/>
      <c r="G2" s="63"/>
      <c r="H2" s="63"/>
      <c r="I2" s="63"/>
      <c r="J2" s="63"/>
      <c r="K2" s="63"/>
      <c r="L2" s="63"/>
      <c r="M2" s="63"/>
      <c r="N2" s="63"/>
    </row>
    <row r="3" spans="2:14">
      <c r="D3" s="59"/>
      <c r="E3" s="24"/>
    </row>
    <row r="4" spans="2:14">
      <c r="D4" s="59"/>
      <c r="E4" s="24"/>
    </row>
    <row r="5" spans="2:14">
      <c r="D5" s="59"/>
      <c r="E5" s="24"/>
    </row>
    <row r="6" spans="2:14">
      <c r="D6" s="59"/>
      <c r="E6" s="24"/>
    </row>
    <row r="7" spans="2:14">
      <c r="B7" s="65"/>
      <c r="C7" s="65"/>
      <c r="D7" s="66"/>
      <c r="E7" s="65"/>
      <c r="F7" s="65"/>
      <c r="G7" s="65"/>
      <c r="H7" s="65"/>
      <c r="I7" s="65"/>
      <c r="J7" s="65"/>
      <c r="K7" s="65"/>
      <c r="L7" s="65"/>
      <c r="M7" s="65"/>
      <c r="N7" s="65"/>
    </row>
    <row r="8" spans="2:14">
      <c r="B8" s="42"/>
      <c r="C8" s="122"/>
      <c r="D8" s="122"/>
      <c r="E8" s="122"/>
      <c r="F8" s="122"/>
      <c r="G8" s="60" t="s">
        <v>319</v>
      </c>
      <c r="H8" s="123"/>
      <c r="I8" s="123"/>
      <c r="J8" s="123"/>
    </row>
    <row r="9" spans="2:14">
      <c r="B9" s="382" t="s">
        <v>195</v>
      </c>
      <c r="C9" s="382"/>
      <c r="D9" s="382"/>
      <c r="E9" s="382"/>
      <c r="F9" s="382"/>
      <c r="G9" s="382"/>
      <c r="H9" s="123"/>
      <c r="I9" s="123"/>
      <c r="J9" s="123"/>
    </row>
    <row r="10" spans="2:14">
      <c r="B10" s="377" t="s">
        <v>48</v>
      </c>
      <c r="C10" s="377"/>
      <c r="D10" s="377"/>
      <c r="E10" s="377"/>
      <c r="F10" s="377"/>
      <c r="G10" s="377"/>
      <c r="H10" s="67"/>
      <c r="I10" s="67"/>
    </row>
    <row r="11" spans="2:14">
      <c r="B11" s="67" t="s">
        <v>1286</v>
      </c>
      <c r="C11" s="67"/>
      <c r="D11" s="67"/>
      <c r="E11" s="67"/>
      <c r="F11" s="67"/>
      <c r="G11" s="67"/>
      <c r="H11" s="67"/>
      <c r="I11" s="67"/>
    </row>
    <row r="12" spans="2:14">
      <c r="B12" s="43" t="s">
        <v>1289</v>
      </c>
      <c r="C12" s="67"/>
      <c r="D12" s="67"/>
      <c r="E12" s="67"/>
      <c r="F12" s="67"/>
      <c r="G12" s="67"/>
      <c r="H12" s="67"/>
      <c r="I12" s="67"/>
    </row>
    <row r="13" spans="2:14">
      <c r="B13" s="379" t="s">
        <v>211</v>
      </c>
      <c r="C13" s="379"/>
      <c r="D13" s="379"/>
      <c r="E13" s="379"/>
      <c r="F13" s="379"/>
      <c r="G13" s="379"/>
      <c r="H13" s="67"/>
      <c r="I13" s="67"/>
    </row>
    <row r="14" spans="2:14">
      <c r="B14" s="124"/>
      <c r="C14" s="124"/>
      <c r="D14" s="124"/>
      <c r="E14" s="124"/>
      <c r="F14" s="124"/>
      <c r="G14" s="124"/>
      <c r="H14" s="67"/>
      <c r="I14" s="67"/>
    </row>
    <row r="15" spans="2:14" ht="21.75" customHeight="1">
      <c r="B15" s="157" t="s">
        <v>16</v>
      </c>
      <c r="C15" s="158"/>
      <c r="D15" s="158"/>
      <c r="E15" s="158"/>
      <c r="F15" s="73">
        <v>44651</v>
      </c>
      <c r="G15" s="73">
        <v>44286</v>
      </c>
      <c r="I15" s="126"/>
      <c r="J15" s="44"/>
      <c r="K15" s="44"/>
    </row>
    <row r="16" spans="2:14" s="127" customFormat="1">
      <c r="B16" s="159"/>
      <c r="C16" s="128"/>
      <c r="D16" s="128"/>
      <c r="E16" s="128"/>
      <c r="F16" s="167"/>
      <c r="G16" s="167"/>
      <c r="I16" s="129"/>
      <c r="J16" s="130"/>
      <c r="K16" s="130"/>
    </row>
    <row r="17" spans="1:11" ht="15" customHeight="1">
      <c r="A17" s="131"/>
      <c r="B17" s="160" t="s">
        <v>348</v>
      </c>
      <c r="C17" s="116" t="s">
        <v>330</v>
      </c>
      <c r="D17" s="116"/>
      <c r="E17" s="116"/>
      <c r="F17" s="168">
        <f>SUMIF(Clasificación!B:B,'Estado de Ingresos y Egresos'!B17,Clasificación!G:G)</f>
        <v>244277.40000000002</v>
      </c>
      <c r="G17" s="168">
        <v>63180.03</v>
      </c>
      <c r="H17" s="132"/>
      <c r="I17" s="133"/>
      <c r="J17" s="44"/>
      <c r="K17" s="44"/>
    </row>
    <row r="18" spans="1:11" ht="15" customHeight="1">
      <c r="A18" s="131"/>
      <c r="B18" s="160" t="s">
        <v>331</v>
      </c>
      <c r="C18" s="116" t="s">
        <v>332</v>
      </c>
      <c r="D18" s="134"/>
      <c r="E18" s="116"/>
      <c r="F18" s="168">
        <f>SUMIF(Clasificación!B:B,'Estado de Ingresos y Egresos'!B18,Clasificación!G:G)</f>
        <v>26926.47</v>
      </c>
      <c r="G18" s="168">
        <v>0</v>
      </c>
      <c r="H18" s="132"/>
      <c r="I18" s="133"/>
      <c r="J18" s="135"/>
      <c r="K18" s="44"/>
    </row>
    <row r="19" spans="1:11">
      <c r="A19" s="131"/>
      <c r="B19" s="161" t="s">
        <v>333</v>
      </c>
      <c r="C19" s="154" t="s">
        <v>334</v>
      </c>
      <c r="D19" s="136"/>
      <c r="E19" s="116"/>
      <c r="F19" s="168">
        <f>SUMIF(Clasificación!B:B,'Estado de Ingresos y Egresos'!B19,Clasificación!G:G)-SUMIF(Clasificación!B:B,'Estado de Ingresos y Egresos'!B27,Clasificación!G:G)</f>
        <v>150.68000000005122</v>
      </c>
      <c r="G19" s="168">
        <v>217.21999999973923</v>
      </c>
      <c r="I19" s="44"/>
      <c r="J19" s="135"/>
      <c r="K19" s="44"/>
    </row>
    <row r="20" spans="1:11">
      <c r="A20" s="131"/>
      <c r="B20" s="161"/>
      <c r="C20" s="154"/>
      <c r="D20" s="136"/>
      <c r="E20" s="116"/>
      <c r="F20" s="168"/>
      <c r="G20" s="168"/>
      <c r="I20" s="44"/>
      <c r="J20" s="135"/>
      <c r="K20" s="44"/>
    </row>
    <row r="21" spans="1:11" s="115" customFormat="1" ht="15" customHeight="1">
      <c r="A21" s="131"/>
      <c r="B21" s="162" t="s">
        <v>39</v>
      </c>
      <c r="C21" s="116"/>
      <c r="D21" s="116"/>
      <c r="E21" s="116"/>
      <c r="F21" s="169">
        <f>SUM(F17:F20)</f>
        <v>271354.55000000005</v>
      </c>
      <c r="G21" s="169">
        <f>SUM(G17:G20)</f>
        <v>63397.249999999738</v>
      </c>
      <c r="I21" s="137"/>
      <c r="J21" s="138"/>
      <c r="K21" s="137"/>
    </row>
    <row r="22" spans="1:11" ht="21.75" customHeight="1">
      <c r="B22" s="163" t="s">
        <v>18</v>
      </c>
      <c r="C22" s="155"/>
      <c r="D22" s="125"/>
      <c r="E22" s="125"/>
      <c r="F22" s="170"/>
      <c r="G22" s="170"/>
      <c r="I22" s="126"/>
      <c r="J22" s="44"/>
      <c r="K22" s="44"/>
    </row>
    <row r="23" spans="1:11" ht="15" customHeight="1">
      <c r="A23" s="131"/>
      <c r="B23" s="161"/>
      <c r="C23" s="154"/>
      <c r="D23" s="136"/>
      <c r="E23" s="116"/>
      <c r="F23" s="168"/>
      <c r="G23" s="168"/>
      <c r="I23" s="44"/>
      <c r="J23" s="135"/>
      <c r="K23" s="44"/>
    </row>
    <row r="24" spans="1:11" ht="15" customHeight="1">
      <c r="A24" s="131"/>
      <c r="B24" s="161" t="s">
        <v>1122</v>
      </c>
      <c r="C24" s="154"/>
      <c r="D24" s="136"/>
      <c r="E24" s="116"/>
      <c r="F24" s="168">
        <f>-SUMIF(Clasificación!B:B,'Estado de Ingresos y Egresos'!B24,Clasificación!G:G)</f>
        <v>-109543.12</v>
      </c>
      <c r="G24" s="168">
        <v>-23499.93</v>
      </c>
      <c r="I24" s="44"/>
      <c r="J24" s="135"/>
      <c r="K24" s="44"/>
    </row>
    <row r="25" spans="1:11" ht="15" customHeight="1">
      <c r="A25" s="131"/>
      <c r="B25" s="161" t="s">
        <v>1124</v>
      </c>
      <c r="C25" s="154"/>
      <c r="D25" s="136"/>
      <c r="E25" s="116"/>
      <c r="F25" s="168">
        <f>-SUMIF(Clasificación!B:B,'Estado de Ingresos y Egresos'!B25,Clasificación!G:G)</f>
        <v>-319.95999999999998</v>
      </c>
      <c r="G25" s="168">
        <v>0</v>
      </c>
      <c r="I25" s="44"/>
      <c r="J25" s="135"/>
      <c r="K25" s="44"/>
    </row>
    <row r="26" spans="1:11" ht="15" customHeight="1">
      <c r="A26" s="139"/>
      <c r="B26" s="160" t="s">
        <v>349</v>
      </c>
      <c r="C26" s="140"/>
      <c r="D26" s="134"/>
      <c r="E26" s="140"/>
      <c r="F26" s="168">
        <f>SUMIF(Clasificación!B:B,'Estado de Ingresos y Egresos'!B26,Clasificación!G:G)</f>
        <v>0</v>
      </c>
      <c r="G26" s="168">
        <v>0</v>
      </c>
      <c r="I26" s="135"/>
      <c r="J26" s="44"/>
      <c r="K26" s="44"/>
    </row>
    <row r="27" spans="1:11" ht="15" customHeight="1">
      <c r="A27" s="141"/>
      <c r="B27" s="164" t="s">
        <v>335</v>
      </c>
      <c r="C27" s="156"/>
      <c r="D27" s="142"/>
      <c r="E27" s="143"/>
      <c r="F27" s="168">
        <v>0</v>
      </c>
      <c r="G27" s="168">
        <v>0</v>
      </c>
      <c r="I27" s="44"/>
      <c r="J27" s="135"/>
      <c r="K27" s="44"/>
    </row>
    <row r="28" spans="1:11" ht="15" customHeight="1">
      <c r="A28" s="141"/>
      <c r="B28" s="164"/>
      <c r="C28" s="156"/>
      <c r="D28" s="142"/>
      <c r="E28" s="143"/>
      <c r="F28" s="168"/>
      <c r="G28" s="168"/>
      <c r="I28" s="44"/>
      <c r="J28" s="135"/>
      <c r="K28" s="44"/>
    </row>
    <row r="29" spans="1:11" ht="15" customHeight="1">
      <c r="A29" s="131"/>
      <c r="B29" s="162" t="s">
        <v>40</v>
      </c>
      <c r="C29" s="154" t="s">
        <v>336</v>
      </c>
      <c r="D29" s="116"/>
      <c r="E29" s="116"/>
      <c r="F29" s="169">
        <f>SUM(F24:F28)</f>
        <v>-109863.08</v>
      </c>
      <c r="G29" s="169">
        <f>SUM(G24:G28)</f>
        <v>-23499.93</v>
      </c>
      <c r="I29" s="135"/>
      <c r="J29" s="44"/>
      <c r="K29" s="44"/>
    </row>
    <row r="30" spans="1:11" ht="15" customHeight="1">
      <c r="A30" s="131"/>
      <c r="B30" s="162"/>
      <c r="C30" s="116"/>
      <c r="D30" s="116"/>
      <c r="E30" s="116"/>
      <c r="F30" s="169"/>
      <c r="G30" s="169"/>
      <c r="I30" s="135"/>
      <c r="J30" s="44"/>
      <c r="K30" s="44"/>
    </row>
    <row r="31" spans="1:11" ht="15" customHeight="1">
      <c r="A31" s="131"/>
      <c r="B31" s="165" t="s">
        <v>4</v>
      </c>
      <c r="C31" s="166"/>
      <c r="D31" s="166"/>
      <c r="E31" s="166"/>
      <c r="F31" s="171">
        <f>+F21+F29</f>
        <v>161491.47000000003</v>
      </c>
      <c r="G31" s="171">
        <f>+G21+G29</f>
        <v>39897.319999999738</v>
      </c>
      <c r="H31" s="144">
        <f>+F31-Clasificación!G413</f>
        <v>0</v>
      </c>
      <c r="I31" s="135"/>
      <c r="J31" s="44"/>
      <c r="K31" s="44"/>
    </row>
    <row r="32" spans="1:11" ht="15" customHeight="1">
      <c r="F32" s="145"/>
      <c r="I32" s="44"/>
      <c r="J32" s="44"/>
      <c r="K32" s="44"/>
    </row>
    <row r="33" spans="1:10" ht="15" customHeight="1">
      <c r="B33" s="146" t="s">
        <v>350</v>
      </c>
      <c r="C33" s="146"/>
      <c r="D33" s="146"/>
      <c r="E33" s="146"/>
      <c r="F33" s="146"/>
      <c r="G33" s="146"/>
      <c r="J33" s="147"/>
    </row>
    <row r="34" spans="1:10" ht="15" customHeight="1">
      <c r="B34" s="148"/>
      <c r="C34" s="148"/>
      <c r="D34" s="148"/>
      <c r="E34" s="149"/>
      <c r="F34" s="147"/>
      <c r="H34" s="57"/>
      <c r="J34" s="150"/>
    </row>
    <row r="35" spans="1:10" ht="15" customHeight="1">
      <c r="B35" s="148"/>
      <c r="C35" s="148"/>
      <c r="D35" s="148"/>
      <c r="E35" s="149"/>
      <c r="F35" s="147"/>
      <c r="G35" s="151"/>
      <c r="H35" s="57"/>
      <c r="J35" s="150"/>
    </row>
    <row r="36" spans="1:10" ht="15" customHeight="1">
      <c r="B36" s="153" t="s">
        <v>354</v>
      </c>
      <c r="C36" s="148"/>
      <c r="D36" s="148"/>
      <c r="E36" s="149"/>
      <c r="F36" s="147"/>
      <c r="G36" s="151"/>
      <c r="H36" s="57"/>
      <c r="J36" s="150"/>
    </row>
    <row r="37" spans="1:10">
      <c r="C37" s="57"/>
      <c r="D37" s="57"/>
      <c r="E37" s="152"/>
      <c r="H37" s="57"/>
      <c r="J37" s="150"/>
    </row>
    <row r="38" spans="1:10">
      <c r="C38" s="57"/>
      <c r="D38" s="57"/>
      <c r="E38" s="152"/>
      <c r="H38" s="57"/>
      <c r="J38" s="150"/>
    </row>
    <row r="39" spans="1:10">
      <c r="C39" s="57"/>
      <c r="D39" s="57"/>
      <c r="E39" s="152"/>
      <c r="H39" s="57"/>
      <c r="J39" s="150"/>
    </row>
    <row r="40" spans="1:10">
      <c r="C40" s="57"/>
      <c r="D40" s="57"/>
      <c r="E40" s="152"/>
      <c r="H40" s="57"/>
      <c r="J40" s="150"/>
    </row>
    <row r="41" spans="1:10" s="153" customFormat="1">
      <c r="A41" s="272"/>
      <c r="B41" s="323" t="s">
        <v>33</v>
      </c>
      <c r="D41" s="323" t="s">
        <v>32</v>
      </c>
      <c r="G41" s="58" t="s">
        <v>218</v>
      </c>
    </row>
    <row r="42" spans="1:10" s="153" customFormat="1">
      <c r="A42" s="272"/>
      <c r="B42" s="324" t="s">
        <v>13</v>
      </c>
      <c r="D42" s="324" t="s">
        <v>31</v>
      </c>
      <c r="G42" s="324" t="s">
        <v>30</v>
      </c>
    </row>
  </sheetData>
  <customSheetViews>
    <customSheetView guid="{F3648BCD-1CED-4BBB-AE63-37BDB925883F}" scale="80" showGridLines="0" fitToPage="1">
      <pane ySplit="6" topLeftCell="A37" activePane="bottomLeft" state="frozen"/>
      <selection pane="bottomLeft" activeCell="B2" sqref="B2:G2"/>
      <pageMargins left="0.48" right="0.39" top="0.74803149606299213" bottom="0.74803149606299213" header="0.31496062992125984" footer="0.31496062992125984"/>
      <printOptions horizontalCentered="1"/>
      <pageSetup paperSize="9" scale="52" orientation="portrait" r:id="rId1"/>
    </customSheetView>
    <customSheetView guid="{5FCC9217-B3E9-4B91-A943-5F21728EBEE9}" scale="80" showPageBreaks="1" showGridLines="0" fitToPage="1" printArea="1">
      <pane ySplit="6" topLeftCell="A70" activePane="bottomLeft" state="frozen"/>
      <selection pane="bottomLeft" activeCell="B6" sqref="B6:G79"/>
      <pageMargins left="0.48" right="0.39" top="0.74803149606299213" bottom="0.74803149606299213" header="0.31496062992125984" footer="0.31496062992125984"/>
      <printOptions horizontalCentered="1"/>
      <pageSetup paperSize="9" scale="52" orientation="portrait" r:id="rId2"/>
    </customSheetView>
    <customSheetView guid="{7015FC6D-0680-4B00-AA0E-B83DA1D0B666}" scale="80" showPageBreaks="1" showGridLines="0" fitToPage="1" printArea="1">
      <pane ySplit="6" topLeftCell="A37" activePane="bottomLeft" state="frozen"/>
      <selection pane="bottomLeft" activeCell="B2" sqref="B2:G2"/>
      <pageMargins left="0.48" right="0.39" top="0.74803149606299213" bottom="0.74803149606299213" header="0.31496062992125984" footer="0.31496062992125984"/>
      <printOptions horizontalCentered="1"/>
      <pageSetup paperSize="9" scale="52" orientation="portrait" r:id="rId3"/>
    </customSheetView>
    <customSheetView guid="{B9F63820-5C32-455A-BC9D-0BE84D6B0867}" scale="80" showGridLines="0" fitToPage="1" state="hidden">
      <pane ySplit="6" topLeftCell="A28" activePane="bottomLeft" state="frozen"/>
      <selection pane="bottomLeft" activeCell="F51" sqref="F51"/>
      <pageMargins left="0.48" right="0.39" top="0.74803149606299213" bottom="0.74803149606299213" header="0.31496062992125984" footer="0.31496062992125984"/>
      <printOptions horizontalCentered="1"/>
      <pageSetup paperSize="9" scale="55" orientation="portrait" r:id="rId4"/>
    </customSheetView>
  </customSheetViews>
  <mergeCells count="3">
    <mergeCell ref="B9:G9"/>
    <mergeCell ref="B10:G10"/>
    <mergeCell ref="B13:G13"/>
  </mergeCells>
  <hyperlinks>
    <hyperlink ref="G8" location="Índice!A1" display="Índice" xr:uid="{00000000-0004-0000-0300-000000000000}"/>
  </hyperlinks>
  <printOptions horizontalCentered="1"/>
  <pageMargins left="0.48" right="0.39" top="0.74803149606299213" bottom="0.74803149606299213" header="0.31496062992125984" footer="0.31496062992125984"/>
  <pageSetup paperSize="9" scale="67" orientation="portrait" r:id="rId5"/>
  <drawing r:id="rId6"/>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70C0"/>
  </sheetPr>
  <dimension ref="A1:O63"/>
  <sheetViews>
    <sheetView showGridLines="0" zoomScale="90" zoomScaleNormal="90" zoomScaleSheetLayoutView="80" workbookViewId="0"/>
  </sheetViews>
  <sheetFormatPr baseColWidth="10" defaultColWidth="11.44140625" defaultRowHeight="15.6"/>
  <cols>
    <col min="1" max="1" width="4.44140625" style="24" customWidth="1"/>
    <col min="2" max="2" width="35.33203125" style="57" customWidth="1"/>
    <col min="3" max="3" width="11.6640625" style="24" customWidth="1"/>
    <col min="4" max="4" width="1.88671875" style="24" bestFit="1" customWidth="1"/>
    <col min="5" max="5" width="13.44140625" style="24" customWidth="1"/>
    <col min="6" max="6" width="6.5546875" style="24" customWidth="1"/>
    <col min="7" max="7" width="6.44140625" style="24" customWidth="1"/>
    <col min="8" max="8" width="9.44140625" style="24" customWidth="1"/>
    <col min="9" max="9" width="22.5546875" style="24" customWidth="1"/>
    <col min="10" max="10" width="11.33203125" style="24" customWidth="1"/>
    <col min="11" max="11" width="16.44140625" style="24" bestFit="1" customWidth="1"/>
    <col min="12" max="12" width="15.44140625" style="24" bestFit="1" customWidth="1"/>
    <col min="13" max="13" width="15.109375" style="24" bestFit="1" customWidth="1"/>
    <col min="14" max="14" width="15.44140625" style="24" bestFit="1" customWidth="1"/>
    <col min="15" max="15" width="21.88671875" style="24" bestFit="1" customWidth="1"/>
    <col min="16" max="16384" width="11.44140625" style="24"/>
  </cols>
  <sheetData>
    <row r="1" spans="2:15">
      <c r="B1" s="24"/>
      <c r="D1" s="59"/>
    </row>
    <row r="2" spans="2:15">
      <c r="B2" s="63"/>
      <c r="C2" s="63"/>
      <c r="D2" s="64"/>
      <c r="E2" s="63"/>
      <c r="F2" s="63"/>
      <c r="G2" s="63"/>
      <c r="H2" s="63"/>
      <c r="I2" s="63"/>
      <c r="J2" s="63"/>
      <c r="K2" s="63"/>
      <c r="L2" s="63"/>
      <c r="M2" s="63"/>
      <c r="N2" s="63"/>
      <c r="O2" s="63"/>
    </row>
    <row r="3" spans="2:15">
      <c r="B3" s="24"/>
      <c r="D3" s="59"/>
    </row>
    <row r="4" spans="2:15">
      <c r="B4" s="24"/>
      <c r="D4" s="59"/>
    </row>
    <row r="5" spans="2:15">
      <c r="B5" s="24"/>
      <c r="D5" s="59"/>
    </row>
    <row r="6" spans="2:15">
      <c r="B6" s="24"/>
      <c r="D6" s="59"/>
    </row>
    <row r="7" spans="2:15">
      <c r="B7" s="65"/>
      <c r="C7" s="65"/>
      <c r="D7" s="66"/>
      <c r="E7" s="65"/>
      <c r="F7" s="65"/>
      <c r="G7" s="65"/>
      <c r="H7" s="65"/>
      <c r="I7" s="65"/>
      <c r="J7" s="65"/>
      <c r="K7" s="65"/>
      <c r="L7" s="65"/>
      <c r="M7" s="65"/>
      <c r="N7" s="65"/>
      <c r="O7" s="65"/>
    </row>
    <row r="8" spans="2:15">
      <c r="B8" s="42"/>
      <c r="K8" s="60" t="s">
        <v>319</v>
      </c>
    </row>
    <row r="9" spans="2:15" s="127" customFormat="1">
      <c r="B9" s="383" t="s">
        <v>195</v>
      </c>
      <c r="C9" s="383"/>
      <c r="D9" s="383"/>
      <c r="E9" s="383"/>
      <c r="F9" s="383"/>
      <c r="G9" s="383"/>
      <c r="H9" s="383"/>
      <c r="I9" s="383"/>
      <c r="J9" s="383"/>
      <c r="K9" s="383"/>
    </row>
    <row r="10" spans="2:15" s="127" customFormat="1">
      <c r="B10" s="384" t="s">
        <v>57</v>
      </c>
      <c r="C10" s="384"/>
      <c r="D10" s="384"/>
      <c r="E10" s="384"/>
      <c r="F10" s="384"/>
      <c r="G10" s="384"/>
      <c r="H10" s="384"/>
      <c r="I10" s="384"/>
      <c r="J10" s="384"/>
      <c r="K10" s="384"/>
    </row>
    <row r="11" spans="2:15" s="127" customFormat="1">
      <c r="B11" s="67" t="s">
        <v>1286</v>
      </c>
      <c r="C11" s="67"/>
      <c r="D11" s="67"/>
      <c r="E11" s="67"/>
      <c r="F11" s="67"/>
      <c r="G11" s="67"/>
      <c r="H11" s="67"/>
      <c r="I11" s="67"/>
      <c r="J11" s="67"/>
      <c r="K11" s="67"/>
    </row>
    <row r="12" spans="2:15" s="127" customFormat="1">
      <c r="B12" s="365" t="s">
        <v>1287</v>
      </c>
      <c r="C12" s="67"/>
      <c r="D12" s="67"/>
      <c r="E12" s="67"/>
      <c r="F12" s="67"/>
      <c r="G12" s="67"/>
      <c r="H12" s="67"/>
      <c r="I12" s="67"/>
      <c r="J12" s="67"/>
      <c r="K12" s="67"/>
    </row>
    <row r="13" spans="2:15" s="127" customFormat="1">
      <c r="B13" s="385" t="s">
        <v>211</v>
      </c>
      <c r="C13" s="385"/>
      <c r="D13" s="385"/>
      <c r="E13" s="385"/>
      <c r="F13" s="385"/>
      <c r="G13" s="385"/>
      <c r="H13" s="385"/>
      <c r="I13" s="385"/>
      <c r="J13" s="385"/>
      <c r="K13" s="385"/>
    </row>
    <row r="14" spans="2:15" s="127" customFormat="1">
      <c r="B14" s="172"/>
      <c r="C14" s="67"/>
      <c r="D14" s="67"/>
      <c r="E14" s="67"/>
      <c r="F14" s="67"/>
      <c r="G14" s="67"/>
      <c r="H14" s="67"/>
      <c r="I14" s="67"/>
      <c r="J14" s="67"/>
      <c r="K14" s="67"/>
    </row>
    <row r="15" spans="2:15" s="150" customFormat="1" ht="40.799999999999997" customHeight="1">
      <c r="B15" s="179" t="s">
        <v>24</v>
      </c>
      <c r="C15" s="386" t="s">
        <v>58</v>
      </c>
      <c r="D15" s="386"/>
      <c r="E15" s="386"/>
      <c r="F15" s="386" t="s">
        <v>14</v>
      </c>
      <c r="G15" s="386"/>
      <c r="H15" s="386"/>
      <c r="I15" s="179" t="s">
        <v>1125</v>
      </c>
    </row>
    <row r="16" spans="2:15" s="150" customFormat="1" ht="35.1" customHeight="1">
      <c r="B16" s="180" t="s">
        <v>1209</v>
      </c>
      <c r="C16" s="387">
        <f>+'BG 032022'!C410</f>
        <v>29613733.859999999</v>
      </c>
      <c r="D16" s="387"/>
      <c r="E16" s="387"/>
      <c r="F16" s="388">
        <f>+'BG 032022'!C414</f>
        <v>412327.02</v>
      </c>
      <c r="G16" s="388"/>
      <c r="H16" s="388"/>
      <c r="I16" s="184">
        <f>+C16+F16</f>
        <v>30026060.879999999</v>
      </c>
      <c r="J16" s="183"/>
    </row>
    <row r="17" spans="1:15" s="150" customFormat="1" ht="35.1" customHeight="1">
      <c r="B17" s="185" t="s">
        <v>1210</v>
      </c>
      <c r="C17" s="389"/>
      <c r="D17" s="389"/>
      <c r="E17" s="389"/>
      <c r="F17" s="388"/>
      <c r="G17" s="388"/>
      <c r="H17" s="388"/>
      <c r="I17" s="186"/>
      <c r="J17" s="174"/>
    </row>
    <row r="18" spans="1:15" s="175" customFormat="1" ht="35.1" customHeight="1">
      <c r="B18" s="187" t="s">
        <v>56</v>
      </c>
      <c r="C18" s="393">
        <f>+'BG 032022'!D411</f>
        <v>20118922.890000001</v>
      </c>
      <c r="D18" s="393"/>
      <c r="E18" s="393"/>
      <c r="F18" s="390">
        <v>0</v>
      </c>
      <c r="G18" s="390"/>
      <c r="H18" s="390"/>
      <c r="I18" s="186"/>
      <c r="L18" s="176"/>
    </row>
    <row r="19" spans="1:15" s="175" customFormat="1" ht="35.1" customHeight="1">
      <c r="B19" s="187" t="s">
        <v>55</v>
      </c>
      <c r="C19" s="393">
        <f>+'BG 032022'!D412</f>
        <v>-11938646.890000001</v>
      </c>
      <c r="D19" s="393"/>
      <c r="E19" s="393"/>
      <c r="F19" s="390">
        <v>0</v>
      </c>
      <c r="G19" s="390"/>
      <c r="H19" s="390"/>
      <c r="I19" s="186"/>
      <c r="L19" s="176"/>
    </row>
    <row r="20" spans="1:15" s="175" customFormat="1" ht="35.1" customHeight="1">
      <c r="B20" s="188" t="s">
        <v>1212</v>
      </c>
      <c r="C20" s="393">
        <v>0</v>
      </c>
      <c r="D20" s="393"/>
      <c r="E20" s="393"/>
      <c r="F20" s="390">
        <f>+'BG 032022'!D415</f>
        <v>161491.47</v>
      </c>
      <c r="G20" s="390"/>
      <c r="H20" s="390"/>
      <c r="I20" s="186"/>
      <c r="J20" s="364"/>
      <c r="L20" s="176"/>
    </row>
    <row r="21" spans="1:15" s="175" customFormat="1" ht="35.1" customHeight="1">
      <c r="B21" s="180" t="s">
        <v>1211</v>
      </c>
      <c r="C21" s="388">
        <f>+SUM(C16:E20)</f>
        <v>37794009.859999999</v>
      </c>
      <c r="D21" s="388"/>
      <c r="E21" s="388"/>
      <c r="F21" s="388">
        <f>+SUM(F16:H20)</f>
        <v>573818.49</v>
      </c>
      <c r="G21" s="388"/>
      <c r="H21" s="388"/>
      <c r="I21" s="179" t="s">
        <v>1292</v>
      </c>
      <c r="J21" s="178"/>
      <c r="K21" s="178"/>
    </row>
    <row r="22" spans="1:15" s="175" customFormat="1" ht="35.1" customHeight="1">
      <c r="B22" s="181"/>
      <c r="C22" s="391"/>
      <c r="D22" s="391"/>
      <c r="E22" s="391"/>
      <c r="F22" s="392"/>
      <c r="G22" s="392"/>
      <c r="H22" s="392"/>
      <c r="I22" s="182">
        <f>+C21+F21</f>
        <v>38367828.350000001</v>
      </c>
      <c r="J22" s="178">
        <f>+I22-'BG 032022'!E409-'BG 032022'!E413</f>
        <v>2.0954757928848267E-9</v>
      </c>
      <c r="K22" s="178"/>
    </row>
    <row r="23" spans="1:15">
      <c r="O23" s="51"/>
    </row>
    <row r="24" spans="1:15">
      <c r="B24" s="146" t="s">
        <v>353</v>
      </c>
      <c r="C24" s="146"/>
      <c r="D24" s="146"/>
      <c r="E24" s="146"/>
      <c r="F24" s="146"/>
      <c r="G24" s="146"/>
      <c r="H24" s="146"/>
      <c r="I24" s="146"/>
      <c r="J24" s="146"/>
      <c r="K24" s="146"/>
      <c r="O24" s="51"/>
    </row>
    <row r="25" spans="1:15">
      <c r="O25" s="51"/>
    </row>
    <row r="26" spans="1:15">
      <c r="O26" s="51"/>
    </row>
    <row r="27" spans="1:15">
      <c r="B27" s="153" t="s">
        <v>354</v>
      </c>
      <c r="O27" s="51"/>
    </row>
    <row r="28" spans="1:15">
      <c r="B28" s="153"/>
      <c r="O28" s="51"/>
    </row>
    <row r="29" spans="1:15">
      <c r="O29" s="51"/>
    </row>
    <row r="30" spans="1:15">
      <c r="B30" s="24"/>
      <c r="O30" s="51"/>
    </row>
    <row r="31" spans="1:15">
      <c r="O31" s="51"/>
    </row>
    <row r="32" spans="1:15" s="153" customFormat="1">
      <c r="A32" s="272"/>
      <c r="B32" s="323" t="s">
        <v>33</v>
      </c>
      <c r="E32" s="323" t="s">
        <v>32</v>
      </c>
      <c r="G32" s="366"/>
      <c r="I32" s="58" t="s">
        <v>218</v>
      </c>
    </row>
    <row r="33" spans="1:9" s="153" customFormat="1">
      <c r="A33" s="272"/>
      <c r="B33" s="324" t="s">
        <v>13</v>
      </c>
      <c r="E33" s="324" t="s">
        <v>31</v>
      </c>
      <c r="G33" s="320"/>
      <c r="I33" s="324" t="s">
        <v>30</v>
      </c>
    </row>
    <row r="54" spans="4:8">
      <c r="H54" s="24">
        <f>SUM(H11:H53)</f>
        <v>0</v>
      </c>
    </row>
    <row r="63" spans="4:8">
      <c r="D63" s="24">
        <f>'Variación del Activo Neto'!G9</f>
        <v>0</v>
      </c>
    </row>
  </sheetData>
  <customSheetViews>
    <customSheetView guid="{F3648BCD-1CED-4BBB-AE63-37BDB925883F}" scale="80" showGridLines="0">
      <pane ySplit="7" topLeftCell="A8" activePane="bottomLeft" state="frozen"/>
      <selection pane="bottomLeft" activeCell="N12" sqref="N12"/>
      <pageMargins left="0.75" right="0.75" top="1" bottom="1" header="0.5" footer="0.5"/>
      <pageSetup scale="47" orientation="portrait" r:id="rId1"/>
      <headerFooter alignWithMargins="0"/>
    </customSheetView>
    <customSheetView guid="{5FCC9217-B3E9-4B91-A943-5F21728EBEE9}" scale="80" showPageBreaks="1" showGridLines="0" printArea="1">
      <pane ySplit="7" topLeftCell="A47" activePane="bottomLeft" state="frozen"/>
      <selection pane="bottomLeft" activeCell="K71" sqref="K71"/>
      <pageMargins left="0.75" right="0.75" top="1" bottom="1" header="0.5" footer="0.5"/>
      <pageSetup scale="47" orientation="portrait" r:id="rId2"/>
      <headerFooter alignWithMargins="0"/>
    </customSheetView>
    <customSheetView guid="{7015FC6D-0680-4B00-AA0E-B83DA1D0B666}" scale="80" showPageBreaks="1" showGridLines="0" printArea="1">
      <pane ySplit="7" topLeftCell="A8" activePane="bottomLeft" state="frozen"/>
      <selection pane="bottomLeft" activeCell="I11" sqref="I9:I11"/>
      <pageMargins left="0.75" right="0.75" top="1" bottom="1" header="0.5" footer="0.5"/>
      <pageSetup scale="47" orientation="portrait" r:id="rId3"/>
      <headerFooter alignWithMargins="0"/>
    </customSheetView>
    <customSheetView guid="{B9F63820-5C32-455A-BC9D-0BE84D6B0867}" scale="80" showGridLines="0" state="hidden">
      <pane ySplit="7" topLeftCell="A8" activePane="bottomLeft" state="frozen"/>
      <selection pane="bottomLeft" sqref="A1:K15"/>
      <pageMargins left="0.75" right="0.75" top="1" bottom="1" header="0.5" footer="0.5"/>
      <pageSetup scale="47" orientation="portrait" r:id="rId4"/>
      <headerFooter alignWithMargins="0"/>
    </customSheetView>
  </customSheetViews>
  <mergeCells count="19">
    <mergeCell ref="C22:E22"/>
    <mergeCell ref="F22:H22"/>
    <mergeCell ref="C21:E21"/>
    <mergeCell ref="C18:E18"/>
    <mergeCell ref="C20:E20"/>
    <mergeCell ref="F19:H19"/>
    <mergeCell ref="C19:E19"/>
    <mergeCell ref="F20:H20"/>
    <mergeCell ref="C16:E16"/>
    <mergeCell ref="F16:H16"/>
    <mergeCell ref="C17:E17"/>
    <mergeCell ref="F21:H21"/>
    <mergeCell ref="F17:H17"/>
    <mergeCell ref="F18:H18"/>
    <mergeCell ref="B9:K9"/>
    <mergeCell ref="B10:K10"/>
    <mergeCell ref="B13:K13"/>
    <mergeCell ref="C15:E15"/>
    <mergeCell ref="F15:H15"/>
  </mergeCells>
  <hyperlinks>
    <hyperlink ref="K8" location="Índice!A1" display="Índice" xr:uid="{00000000-0004-0000-0400-000000000000}"/>
  </hyperlinks>
  <pageMargins left="0.82677165354330717" right="0.23622047244094491" top="0.74803149606299213" bottom="0.74803149606299213" header="0.31496062992125984" footer="0.31496062992125984"/>
  <pageSetup scale="47" orientation="portrait" r:id="rId5"/>
  <headerFooter alignWithMargins="0"/>
  <drawing r:id="rId6"/>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C000"/>
  </sheetPr>
  <dimension ref="A1:AN441"/>
  <sheetViews>
    <sheetView zoomScaleNormal="100" workbookViewId="0">
      <pane xSplit="6" ySplit="3" topLeftCell="G406" activePane="bottomRight" state="frozen"/>
      <selection activeCell="D410" sqref="D410"/>
      <selection pane="topRight" activeCell="D410" sqref="D410"/>
      <selection pane="bottomLeft" activeCell="D410" sqref="D410"/>
      <selection pane="bottomRight" activeCell="A443" sqref="A443"/>
    </sheetView>
  </sheetViews>
  <sheetFormatPr baseColWidth="10" defaultColWidth="9.109375" defaultRowHeight="15" customHeight="1"/>
  <cols>
    <col min="1" max="1" width="53.33203125" style="82" bestFit="1" customWidth="1"/>
    <col min="2" max="2" width="16" style="230" customWidth="1"/>
    <col min="3" max="3" width="15" style="82" bestFit="1" customWidth="1"/>
    <col min="4" max="4" width="15.109375" style="82" bestFit="1" customWidth="1"/>
    <col min="5" max="5" width="16.5546875" style="82" bestFit="1" customWidth="1"/>
    <col min="6" max="6" width="14.109375" style="231" bestFit="1" customWidth="1"/>
    <col min="7" max="7" width="17.5546875" style="82" bestFit="1" customWidth="1"/>
    <col min="8" max="9" width="18.109375" style="82" bestFit="1" customWidth="1"/>
    <col min="10" max="10" width="13.5546875" style="82" bestFit="1" customWidth="1"/>
    <col min="11" max="11" width="13.6640625" style="82" bestFit="1" customWidth="1"/>
    <col min="12" max="12" width="13.109375" style="82" customWidth="1"/>
    <col min="13" max="13" width="13.44140625" style="82" bestFit="1" customWidth="1"/>
    <col min="14" max="14" width="16" style="218" bestFit="1" customWidth="1"/>
    <col min="15" max="40" width="9.109375" style="218"/>
    <col min="41" max="248" width="9.109375" style="82"/>
    <col min="249" max="249" width="33.6640625" style="82" customWidth="1"/>
    <col min="250" max="250" width="16" style="82" customWidth="1"/>
    <col min="251" max="252" width="15" style="82" bestFit="1" customWidth="1"/>
    <col min="253" max="253" width="16.5546875" style="82" bestFit="1" customWidth="1"/>
    <col min="254" max="254" width="12.5546875" style="82" customWidth="1"/>
    <col min="255" max="255" width="17.5546875" style="82" bestFit="1" customWidth="1"/>
    <col min="256" max="257" width="18.109375" style="82" bestFit="1" customWidth="1"/>
    <col min="258" max="258" width="12.88671875" style="82" bestFit="1" customWidth="1"/>
    <col min="259" max="260" width="16.5546875" style="82" bestFit="1" customWidth="1"/>
    <col min="261" max="262" width="13.109375" style="82" bestFit="1" customWidth="1"/>
    <col min="263" max="263" width="15.5546875" style="82" bestFit="1" customWidth="1"/>
    <col min="264" max="264" width="13.6640625" style="82" bestFit="1" customWidth="1"/>
    <col min="265" max="267" width="12.33203125" style="82" bestFit="1" customWidth="1"/>
    <col min="268" max="268" width="17.5546875" style="82" bestFit="1" customWidth="1"/>
    <col min="269" max="269" width="12.33203125" style="82" bestFit="1" customWidth="1"/>
    <col min="270" max="270" width="13.44140625" style="82" bestFit="1" customWidth="1"/>
    <col min="271" max="504" width="9.109375" style="82"/>
    <col min="505" max="505" width="33.6640625" style="82" customWidth="1"/>
    <col min="506" max="506" width="16" style="82" customWidth="1"/>
    <col min="507" max="508" width="15" style="82" bestFit="1" customWidth="1"/>
    <col min="509" max="509" width="16.5546875" style="82" bestFit="1" customWidth="1"/>
    <col min="510" max="510" width="12.5546875" style="82" customWidth="1"/>
    <col min="511" max="511" width="17.5546875" style="82" bestFit="1" customWidth="1"/>
    <col min="512" max="513" width="18.109375" style="82" bestFit="1" customWidth="1"/>
    <col min="514" max="514" width="12.88671875" style="82" bestFit="1" customWidth="1"/>
    <col min="515" max="516" width="16.5546875" style="82" bestFit="1" customWidth="1"/>
    <col min="517" max="518" width="13.109375" style="82" bestFit="1" customWidth="1"/>
    <col min="519" max="519" width="15.5546875" style="82" bestFit="1" customWidth="1"/>
    <col min="520" max="520" width="13.6640625" style="82" bestFit="1" customWidth="1"/>
    <col min="521" max="523" width="12.33203125" style="82" bestFit="1" customWidth="1"/>
    <col min="524" max="524" width="17.5546875" style="82" bestFit="1" customWidth="1"/>
    <col min="525" max="525" width="12.33203125" style="82" bestFit="1" customWidth="1"/>
    <col min="526" max="526" width="13.44140625" style="82" bestFit="1" customWidth="1"/>
    <col min="527" max="760" width="9.109375" style="82"/>
    <col min="761" max="761" width="33.6640625" style="82" customWidth="1"/>
    <col min="762" max="762" width="16" style="82" customWidth="1"/>
    <col min="763" max="764" width="15" style="82" bestFit="1" customWidth="1"/>
    <col min="765" max="765" width="16.5546875" style="82" bestFit="1" customWidth="1"/>
    <col min="766" max="766" width="12.5546875" style="82" customWidth="1"/>
    <col min="767" max="767" width="17.5546875" style="82" bestFit="1" customWidth="1"/>
    <col min="768" max="769" width="18.109375" style="82" bestFit="1" customWidth="1"/>
    <col min="770" max="770" width="12.88671875" style="82" bestFit="1" customWidth="1"/>
    <col min="771" max="772" width="16.5546875" style="82" bestFit="1" customWidth="1"/>
    <col min="773" max="774" width="13.109375" style="82" bestFit="1" customWidth="1"/>
    <col min="775" max="775" width="15.5546875" style="82" bestFit="1" customWidth="1"/>
    <col min="776" max="776" width="13.6640625" style="82" bestFit="1" customWidth="1"/>
    <col min="777" max="779" width="12.33203125" style="82" bestFit="1" customWidth="1"/>
    <col min="780" max="780" width="17.5546875" style="82" bestFit="1" customWidth="1"/>
    <col min="781" max="781" width="12.33203125" style="82" bestFit="1" customWidth="1"/>
    <col min="782" max="782" width="13.44140625" style="82" bestFit="1" customWidth="1"/>
    <col min="783" max="1016" width="9.109375" style="82"/>
    <col min="1017" max="1017" width="33.6640625" style="82" customWidth="1"/>
    <col min="1018" max="1018" width="16" style="82" customWidth="1"/>
    <col min="1019" max="1020" width="15" style="82" bestFit="1" customWidth="1"/>
    <col min="1021" max="1021" width="16.5546875" style="82" bestFit="1" customWidth="1"/>
    <col min="1022" max="1022" width="12.5546875" style="82" customWidth="1"/>
    <col min="1023" max="1023" width="17.5546875" style="82" bestFit="1" customWidth="1"/>
    <col min="1024" max="1025" width="18.109375" style="82" bestFit="1" customWidth="1"/>
    <col min="1026" max="1026" width="12.88671875" style="82" bestFit="1" customWidth="1"/>
    <col min="1027" max="1028" width="16.5546875" style="82" bestFit="1" customWidth="1"/>
    <col min="1029" max="1030" width="13.109375" style="82" bestFit="1" customWidth="1"/>
    <col min="1031" max="1031" width="15.5546875" style="82" bestFit="1" customWidth="1"/>
    <col min="1032" max="1032" width="13.6640625" style="82" bestFit="1" customWidth="1"/>
    <col min="1033" max="1035" width="12.33203125" style="82" bestFit="1" customWidth="1"/>
    <col min="1036" max="1036" width="17.5546875" style="82" bestFit="1" customWidth="1"/>
    <col min="1037" max="1037" width="12.33203125" style="82" bestFit="1" customWidth="1"/>
    <col min="1038" max="1038" width="13.44140625" style="82" bestFit="1" customWidth="1"/>
    <col min="1039" max="1272" width="9.109375" style="82"/>
    <col min="1273" max="1273" width="33.6640625" style="82" customWidth="1"/>
    <col min="1274" max="1274" width="16" style="82" customWidth="1"/>
    <col min="1275" max="1276" width="15" style="82" bestFit="1" customWidth="1"/>
    <col min="1277" max="1277" width="16.5546875" style="82" bestFit="1" customWidth="1"/>
    <col min="1278" max="1278" width="12.5546875" style="82" customWidth="1"/>
    <col min="1279" max="1279" width="17.5546875" style="82" bestFit="1" customWidth="1"/>
    <col min="1280" max="1281" width="18.109375" style="82" bestFit="1" customWidth="1"/>
    <col min="1282" max="1282" width="12.88671875" style="82" bestFit="1" customWidth="1"/>
    <col min="1283" max="1284" width="16.5546875" style="82" bestFit="1" customWidth="1"/>
    <col min="1285" max="1286" width="13.109375" style="82" bestFit="1" customWidth="1"/>
    <col min="1287" max="1287" width="15.5546875" style="82" bestFit="1" customWidth="1"/>
    <col min="1288" max="1288" width="13.6640625" style="82" bestFit="1" customWidth="1"/>
    <col min="1289" max="1291" width="12.33203125" style="82" bestFit="1" customWidth="1"/>
    <col min="1292" max="1292" width="17.5546875" style="82" bestFit="1" customWidth="1"/>
    <col min="1293" max="1293" width="12.33203125" style="82" bestFit="1" customWidth="1"/>
    <col min="1294" max="1294" width="13.44140625" style="82" bestFit="1" customWidth="1"/>
    <col min="1295" max="1528" width="9.109375" style="82"/>
    <col min="1529" max="1529" width="33.6640625" style="82" customWidth="1"/>
    <col min="1530" max="1530" width="16" style="82" customWidth="1"/>
    <col min="1531" max="1532" width="15" style="82" bestFit="1" customWidth="1"/>
    <col min="1533" max="1533" width="16.5546875" style="82" bestFit="1" customWidth="1"/>
    <col min="1534" max="1534" width="12.5546875" style="82" customWidth="1"/>
    <col min="1535" max="1535" width="17.5546875" style="82" bestFit="1" customWidth="1"/>
    <col min="1536" max="1537" width="18.109375" style="82" bestFit="1" customWidth="1"/>
    <col min="1538" max="1538" width="12.88671875" style="82" bestFit="1" customWidth="1"/>
    <col min="1539" max="1540" width="16.5546875" style="82" bestFit="1" customWidth="1"/>
    <col min="1541" max="1542" width="13.109375" style="82" bestFit="1" customWidth="1"/>
    <col min="1543" max="1543" width="15.5546875" style="82" bestFit="1" customWidth="1"/>
    <col min="1544" max="1544" width="13.6640625" style="82" bestFit="1" customWidth="1"/>
    <col min="1545" max="1547" width="12.33203125" style="82" bestFit="1" customWidth="1"/>
    <col min="1548" max="1548" width="17.5546875" style="82" bestFit="1" customWidth="1"/>
    <col min="1549" max="1549" width="12.33203125" style="82" bestFit="1" customWidth="1"/>
    <col min="1550" max="1550" width="13.44140625" style="82" bestFit="1" customWidth="1"/>
    <col min="1551" max="1784" width="9.109375" style="82"/>
    <col min="1785" max="1785" width="33.6640625" style="82" customWidth="1"/>
    <col min="1786" max="1786" width="16" style="82" customWidth="1"/>
    <col min="1787" max="1788" width="15" style="82" bestFit="1" customWidth="1"/>
    <col min="1789" max="1789" width="16.5546875" style="82" bestFit="1" customWidth="1"/>
    <col min="1790" max="1790" width="12.5546875" style="82" customWidth="1"/>
    <col min="1791" max="1791" width="17.5546875" style="82" bestFit="1" customWidth="1"/>
    <col min="1792" max="1793" width="18.109375" style="82" bestFit="1" customWidth="1"/>
    <col min="1794" max="1794" width="12.88671875" style="82" bestFit="1" customWidth="1"/>
    <col min="1795" max="1796" width="16.5546875" style="82" bestFit="1" customWidth="1"/>
    <col min="1797" max="1798" width="13.109375" style="82" bestFit="1" customWidth="1"/>
    <col min="1799" max="1799" width="15.5546875" style="82" bestFit="1" customWidth="1"/>
    <col min="1800" max="1800" width="13.6640625" style="82" bestFit="1" customWidth="1"/>
    <col min="1801" max="1803" width="12.33203125" style="82" bestFit="1" customWidth="1"/>
    <col min="1804" max="1804" width="17.5546875" style="82" bestFit="1" customWidth="1"/>
    <col min="1805" max="1805" width="12.33203125" style="82" bestFit="1" customWidth="1"/>
    <col min="1806" max="1806" width="13.44140625" style="82" bestFit="1" customWidth="1"/>
    <col min="1807" max="2040" width="9.109375" style="82"/>
    <col min="2041" max="2041" width="33.6640625" style="82" customWidth="1"/>
    <col min="2042" max="2042" width="16" style="82" customWidth="1"/>
    <col min="2043" max="2044" width="15" style="82" bestFit="1" customWidth="1"/>
    <col min="2045" max="2045" width="16.5546875" style="82" bestFit="1" customWidth="1"/>
    <col min="2046" max="2046" width="12.5546875" style="82" customWidth="1"/>
    <col min="2047" max="2047" width="17.5546875" style="82" bestFit="1" customWidth="1"/>
    <col min="2048" max="2049" width="18.109375" style="82" bestFit="1" customWidth="1"/>
    <col min="2050" max="2050" width="12.88671875" style="82" bestFit="1" customWidth="1"/>
    <col min="2051" max="2052" width="16.5546875" style="82" bestFit="1" customWidth="1"/>
    <col min="2053" max="2054" width="13.109375" style="82" bestFit="1" customWidth="1"/>
    <col min="2055" max="2055" width="15.5546875" style="82" bestFit="1" customWidth="1"/>
    <col min="2056" max="2056" width="13.6640625" style="82" bestFit="1" customWidth="1"/>
    <col min="2057" max="2059" width="12.33203125" style="82" bestFit="1" customWidth="1"/>
    <col min="2060" max="2060" width="17.5546875" style="82" bestFit="1" customWidth="1"/>
    <col min="2061" max="2061" width="12.33203125" style="82" bestFit="1" customWidth="1"/>
    <col min="2062" max="2062" width="13.44140625" style="82" bestFit="1" customWidth="1"/>
    <col min="2063" max="2296" width="9.109375" style="82"/>
    <col min="2297" max="2297" width="33.6640625" style="82" customWidth="1"/>
    <col min="2298" max="2298" width="16" style="82" customWidth="1"/>
    <col min="2299" max="2300" width="15" style="82" bestFit="1" customWidth="1"/>
    <col min="2301" max="2301" width="16.5546875" style="82" bestFit="1" customWidth="1"/>
    <col min="2302" max="2302" width="12.5546875" style="82" customWidth="1"/>
    <col min="2303" max="2303" width="17.5546875" style="82" bestFit="1" customWidth="1"/>
    <col min="2304" max="2305" width="18.109375" style="82" bestFit="1" customWidth="1"/>
    <col min="2306" max="2306" width="12.88671875" style="82" bestFit="1" customWidth="1"/>
    <col min="2307" max="2308" width="16.5546875" style="82" bestFit="1" customWidth="1"/>
    <col min="2309" max="2310" width="13.109375" style="82" bestFit="1" customWidth="1"/>
    <col min="2311" max="2311" width="15.5546875" style="82" bestFit="1" customWidth="1"/>
    <col min="2312" max="2312" width="13.6640625" style="82" bestFit="1" customWidth="1"/>
    <col min="2313" max="2315" width="12.33203125" style="82" bestFit="1" customWidth="1"/>
    <col min="2316" max="2316" width="17.5546875" style="82" bestFit="1" customWidth="1"/>
    <col min="2317" max="2317" width="12.33203125" style="82" bestFit="1" customWidth="1"/>
    <col min="2318" max="2318" width="13.44140625" style="82" bestFit="1" customWidth="1"/>
    <col min="2319" max="2552" width="9.109375" style="82"/>
    <col min="2553" max="2553" width="33.6640625" style="82" customWidth="1"/>
    <col min="2554" max="2554" width="16" style="82" customWidth="1"/>
    <col min="2555" max="2556" width="15" style="82" bestFit="1" customWidth="1"/>
    <col min="2557" max="2557" width="16.5546875" style="82" bestFit="1" customWidth="1"/>
    <col min="2558" max="2558" width="12.5546875" style="82" customWidth="1"/>
    <col min="2559" max="2559" width="17.5546875" style="82" bestFit="1" customWidth="1"/>
    <col min="2560" max="2561" width="18.109375" style="82" bestFit="1" customWidth="1"/>
    <col min="2562" max="2562" width="12.88671875" style="82" bestFit="1" customWidth="1"/>
    <col min="2563" max="2564" width="16.5546875" style="82" bestFit="1" customWidth="1"/>
    <col min="2565" max="2566" width="13.109375" style="82" bestFit="1" customWidth="1"/>
    <col min="2567" max="2567" width="15.5546875" style="82" bestFit="1" customWidth="1"/>
    <col min="2568" max="2568" width="13.6640625" style="82" bestFit="1" customWidth="1"/>
    <col min="2569" max="2571" width="12.33203125" style="82" bestFit="1" customWidth="1"/>
    <col min="2572" max="2572" width="17.5546875" style="82" bestFit="1" customWidth="1"/>
    <col min="2573" max="2573" width="12.33203125" style="82" bestFit="1" customWidth="1"/>
    <col min="2574" max="2574" width="13.44140625" style="82" bestFit="1" customWidth="1"/>
    <col min="2575" max="2808" width="9.109375" style="82"/>
    <col min="2809" max="2809" width="33.6640625" style="82" customWidth="1"/>
    <col min="2810" max="2810" width="16" style="82" customWidth="1"/>
    <col min="2811" max="2812" width="15" style="82" bestFit="1" customWidth="1"/>
    <col min="2813" max="2813" width="16.5546875" style="82" bestFit="1" customWidth="1"/>
    <col min="2814" max="2814" width="12.5546875" style="82" customWidth="1"/>
    <col min="2815" max="2815" width="17.5546875" style="82" bestFit="1" customWidth="1"/>
    <col min="2816" max="2817" width="18.109375" style="82" bestFit="1" customWidth="1"/>
    <col min="2818" max="2818" width="12.88671875" style="82" bestFit="1" customWidth="1"/>
    <col min="2819" max="2820" width="16.5546875" style="82" bestFit="1" customWidth="1"/>
    <col min="2821" max="2822" width="13.109375" style="82" bestFit="1" customWidth="1"/>
    <col min="2823" max="2823" width="15.5546875" style="82" bestFit="1" customWidth="1"/>
    <col min="2824" max="2824" width="13.6640625" style="82" bestFit="1" customWidth="1"/>
    <col min="2825" max="2827" width="12.33203125" style="82" bestFit="1" customWidth="1"/>
    <col min="2828" max="2828" width="17.5546875" style="82" bestFit="1" customWidth="1"/>
    <col min="2829" max="2829" width="12.33203125" style="82" bestFit="1" customWidth="1"/>
    <col min="2830" max="2830" width="13.44140625" style="82" bestFit="1" customWidth="1"/>
    <col min="2831" max="3064" width="9.109375" style="82"/>
    <col min="3065" max="3065" width="33.6640625" style="82" customWidth="1"/>
    <col min="3066" max="3066" width="16" style="82" customWidth="1"/>
    <col min="3067" max="3068" width="15" style="82" bestFit="1" customWidth="1"/>
    <col min="3069" max="3069" width="16.5546875" style="82" bestFit="1" customWidth="1"/>
    <col min="3070" max="3070" width="12.5546875" style="82" customWidth="1"/>
    <col min="3071" max="3071" width="17.5546875" style="82" bestFit="1" customWidth="1"/>
    <col min="3072" max="3073" width="18.109375" style="82" bestFit="1" customWidth="1"/>
    <col min="3074" max="3074" width="12.88671875" style="82" bestFit="1" customWidth="1"/>
    <col min="3075" max="3076" width="16.5546875" style="82" bestFit="1" customWidth="1"/>
    <col min="3077" max="3078" width="13.109375" style="82" bestFit="1" customWidth="1"/>
    <col min="3079" max="3079" width="15.5546875" style="82" bestFit="1" customWidth="1"/>
    <col min="3080" max="3080" width="13.6640625" style="82" bestFit="1" customWidth="1"/>
    <col min="3081" max="3083" width="12.33203125" style="82" bestFit="1" customWidth="1"/>
    <col min="3084" max="3084" width="17.5546875" style="82" bestFit="1" customWidth="1"/>
    <col min="3085" max="3085" width="12.33203125" style="82" bestFit="1" customWidth="1"/>
    <col min="3086" max="3086" width="13.44140625" style="82" bestFit="1" customWidth="1"/>
    <col min="3087" max="3320" width="9.109375" style="82"/>
    <col min="3321" max="3321" width="33.6640625" style="82" customWidth="1"/>
    <col min="3322" max="3322" width="16" style="82" customWidth="1"/>
    <col min="3323" max="3324" width="15" style="82" bestFit="1" customWidth="1"/>
    <col min="3325" max="3325" width="16.5546875" style="82" bestFit="1" customWidth="1"/>
    <col min="3326" max="3326" width="12.5546875" style="82" customWidth="1"/>
    <col min="3327" max="3327" width="17.5546875" style="82" bestFit="1" customWidth="1"/>
    <col min="3328" max="3329" width="18.109375" style="82" bestFit="1" customWidth="1"/>
    <col min="3330" max="3330" width="12.88671875" style="82" bestFit="1" customWidth="1"/>
    <col min="3331" max="3332" width="16.5546875" style="82" bestFit="1" customWidth="1"/>
    <col min="3333" max="3334" width="13.109375" style="82" bestFit="1" customWidth="1"/>
    <col min="3335" max="3335" width="15.5546875" style="82" bestFit="1" customWidth="1"/>
    <col min="3336" max="3336" width="13.6640625" style="82" bestFit="1" customWidth="1"/>
    <col min="3337" max="3339" width="12.33203125" style="82" bestFit="1" customWidth="1"/>
    <col min="3340" max="3340" width="17.5546875" style="82" bestFit="1" customWidth="1"/>
    <col min="3341" max="3341" width="12.33203125" style="82" bestFit="1" customWidth="1"/>
    <col min="3342" max="3342" width="13.44140625" style="82" bestFit="1" customWidth="1"/>
    <col min="3343" max="3576" width="9.109375" style="82"/>
    <col min="3577" max="3577" width="33.6640625" style="82" customWidth="1"/>
    <col min="3578" max="3578" width="16" style="82" customWidth="1"/>
    <col min="3579" max="3580" width="15" style="82" bestFit="1" customWidth="1"/>
    <col min="3581" max="3581" width="16.5546875" style="82" bestFit="1" customWidth="1"/>
    <col min="3582" max="3582" width="12.5546875" style="82" customWidth="1"/>
    <col min="3583" max="3583" width="17.5546875" style="82" bestFit="1" customWidth="1"/>
    <col min="3584" max="3585" width="18.109375" style="82" bestFit="1" customWidth="1"/>
    <col min="3586" max="3586" width="12.88671875" style="82" bestFit="1" customWidth="1"/>
    <col min="3587" max="3588" width="16.5546875" style="82" bestFit="1" customWidth="1"/>
    <col min="3589" max="3590" width="13.109375" style="82" bestFit="1" customWidth="1"/>
    <col min="3591" max="3591" width="15.5546875" style="82" bestFit="1" customWidth="1"/>
    <col min="3592" max="3592" width="13.6640625" style="82" bestFit="1" customWidth="1"/>
    <col min="3593" max="3595" width="12.33203125" style="82" bestFit="1" customWidth="1"/>
    <col min="3596" max="3596" width="17.5546875" style="82" bestFit="1" customWidth="1"/>
    <col min="3597" max="3597" width="12.33203125" style="82" bestFit="1" customWidth="1"/>
    <col min="3598" max="3598" width="13.44140625" style="82" bestFit="1" customWidth="1"/>
    <col min="3599" max="3832" width="9.109375" style="82"/>
    <col min="3833" max="3833" width="33.6640625" style="82" customWidth="1"/>
    <col min="3834" max="3834" width="16" style="82" customWidth="1"/>
    <col min="3835" max="3836" width="15" style="82" bestFit="1" customWidth="1"/>
    <col min="3837" max="3837" width="16.5546875" style="82" bestFit="1" customWidth="1"/>
    <col min="3838" max="3838" width="12.5546875" style="82" customWidth="1"/>
    <col min="3839" max="3839" width="17.5546875" style="82" bestFit="1" customWidth="1"/>
    <col min="3840" max="3841" width="18.109375" style="82" bestFit="1" customWidth="1"/>
    <col min="3842" max="3842" width="12.88671875" style="82" bestFit="1" customWidth="1"/>
    <col min="3843" max="3844" width="16.5546875" style="82" bestFit="1" customWidth="1"/>
    <col min="3845" max="3846" width="13.109375" style="82" bestFit="1" customWidth="1"/>
    <col min="3847" max="3847" width="15.5546875" style="82" bestFit="1" customWidth="1"/>
    <col min="3848" max="3848" width="13.6640625" style="82" bestFit="1" customWidth="1"/>
    <col min="3849" max="3851" width="12.33203125" style="82" bestFit="1" customWidth="1"/>
    <col min="3852" max="3852" width="17.5546875" style="82" bestFit="1" customWidth="1"/>
    <col min="3853" max="3853" width="12.33203125" style="82" bestFit="1" customWidth="1"/>
    <col min="3854" max="3854" width="13.44140625" style="82" bestFit="1" customWidth="1"/>
    <col min="3855" max="4088" width="9.109375" style="82"/>
    <col min="4089" max="4089" width="33.6640625" style="82" customWidth="1"/>
    <col min="4090" max="4090" width="16" style="82" customWidth="1"/>
    <col min="4091" max="4092" width="15" style="82" bestFit="1" customWidth="1"/>
    <col min="4093" max="4093" width="16.5546875" style="82" bestFit="1" customWidth="1"/>
    <col min="4094" max="4094" width="12.5546875" style="82" customWidth="1"/>
    <col min="4095" max="4095" width="17.5546875" style="82" bestFit="1" customWidth="1"/>
    <col min="4096" max="4097" width="18.109375" style="82" bestFit="1" customWidth="1"/>
    <col min="4098" max="4098" width="12.88671875" style="82" bestFit="1" customWidth="1"/>
    <col min="4099" max="4100" width="16.5546875" style="82" bestFit="1" customWidth="1"/>
    <col min="4101" max="4102" width="13.109375" style="82" bestFit="1" customWidth="1"/>
    <col min="4103" max="4103" width="15.5546875" style="82" bestFit="1" customWidth="1"/>
    <col min="4104" max="4104" width="13.6640625" style="82" bestFit="1" customWidth="1"/>
    <col min="4105" max="4107" width="12.33203125" style="82" bestFit="1" customWidth="1"/>
    <col min="4108" max="4108" width="17.5546875" style="82" bestFit="1" customWidth="1"/>
    <col min="4109" max="4109" width="12.33203125" style="82" bestFit="1" customWidth="1"/>
    <col min="4110" max="4110" width="13.44140625" style="82" bestFit="1" customWidth="1"/>
    <col min="4111" max="4344" width="9.109375" style="82"/>
    <col min="4345" max="4345" width="33.6640625" style="82" customWidth="1"/>
    <col min="4346" max="4346" width="16" style="82" customWidth="1"/>
    <col min="4347" max="4348" width="15" style="82" bestFit="1" customWidth="1"/>
    <col min="4349" max="4349" width="16.5546875" style="82" bestFit="1" customWidth="1"/>
    <col min="4350" max="4350" width="12.5546875" style="82" customWidth="1"/>
    <col min="4351" max="4351" width="17.5546875" style="82" bestFit="1" customWidth="1"/>
    <col min="4352" max="4353" width="18.109375" style="82" bestFit="1" customWidth="1"/>
    <col min="4354" max="4354" width="12.88671875" style="82" bestFit="1" customWidth="1"/>
    <col min="4355" max="4356" width="16.5546875" style="82" bestFit="1" customWidth="1"/>
    <col min="4357" max="4358" width="13.109375" style="82" bestFit="1" customWidth="1"/>
    <col min="4359" max="4359" width="15.5546875" style="82" bestFit="1" customWidth="1"/>
    <col min="4360" max="4360" width="13.6640625" style="82" bestFit="1" customWidth="1"/>
    <col min="4361" max="4363" width="12.33203125" style="82" bestFit="1" customWidth="1"/>
    <col min="4364" max="4364" width="17.5546875" style="82" bestFit="1" customWidth="1"/>
    <col min="4365" max="4365" width="12.33203125" style="82" bestFit="1" customWidth="1"/>
    <col min="4366" max="4366" width="13.44140625" style="82" bestFit="1" customWidth="1"/>
    <col min="4367" max="4600" width="9.109375" style="82"/>
    <col min="4601" max="4601" width="33.6640625" style="82" customWidth="1"/>
    <col min="4602" max="4602" width="16" style="82" customWidth="1"/>
    <col min="4603" max="4604" width="15" style="82" bestFit="1" customWidth="1"/>
    <col min="4605" max="4605" width="16.5546875" style="82" bestFit="1" customWidth="1"/>
    <col min="4606" max="4606" width="12.5546875" style="82" customWidth="1"/>
    <col min="4607" max="4607" width="17.5546875" style="82" bestFit="1" customWidth="1"/>
    <col min="4608" max="4609" width="18.109375" style="82" bestFit="1" customWidth="1"/>
    <col min="4610" max="4610" width="12.88671875" style="82" bestFit="1" customWidth="1"/>
    <col min="4611" max="4612" width="16.5546875" style="82" bestFit="1" customWidth="1"/>
    <col min="4613" max="4614" width="13.109375" style="82" bestFit="1" customWidth="1"/>
    <col min="4615" max="4615" width="15.5546875" style="82" bestFit="1" customWidth="1"/>
    <col min="4616" max="4616" width="13.6640625" style="82" bestFit="1" customWidth="1"/>
    <col min="4617" max="4619" width="12.33203125" style="82" bestFit="1" customWidth="1"/>
    <col min="4620" max="4620" width="17.5546875" style="82" bestFit="1" customWidth="1"/>
    <col min="4621" max="4621" width="12.33203125" style="82" bestFit="1" customWidth="1"/>
    <col min="4622" max="4622" width="13.44140625" style="82" bestFit="1" customWidth="1"/>
    <col min="4623" max="4856" width="9.109375" style="82"/>
    <col min="4857" max="4857" width="33.6640625" style="82" customWidth="1"/>
    <col min="4858" max="4858" width="16" style="82" customWidth="1"/>
    <col min="4859" max="4860" width="15" style="82" bestFit="1" customWidth="1"/>
    <col min="4861" max="4861" width="16.5546875" style="82" bestFit="1" customWidth="1"/>
    <col min="4862" max="4862" width="12.5546875" style="82" customWidth="1"/>
    <col min="4863" max="4863" width="17.5546875" style="82" bestFit="1" customWidth="1"/>
    <col min="4864" max="4865" width="18.109375" style="82" bestFit="1" customWidth="1"/>
    <col min="4866" max="4866" width="12.88671875" style="82" bestFit="1" customWidth="1"/>
    <col min="4867" max="4868" width="16.5546875" style="82" bestFit="1" customWidth="1"/>
    <col min="4869" max="4870" width="13.109375" style="82" bestFit="1" customWidth="1"/>
    <col min="4871" max="4871" width="15.5546875" style="82" bestFit="1" customWidth="1"/>
    <col min="4872" max="4872" width="13.6640625" style="82" bestFit="1" customWidth="1"/>
    <col min="4873" max="4875" width="12.33203125" style="82" bestFit="1" customWidth="1"/>
    <col min="4876" max="4876" width="17.5546875" style="82" bestFit="1" customWidth="1"/>
    <col min="4877" max="4877" width="12.33203125" style="82" bestFit="1" customWidth="1"/>
    <col min="4878" max="4878" width="13.44140625" style="82" bestFit="1" customWidth="1"/>
    <col min="4879" max="5112" width="9.109375" style="82"/>
    <col min="5113" max="5113" width="33.6640625" style="82" customWidth="1"/>
    <col min="5114" max="5114" width="16" style="82" customWidth="1"/>
    <col min="5115" max="5116" width="15" style="82" bestFit="1" customWidth="1"/>
    <col min="5117" max="5117" width="16.5546875" style="82" bestFit="1" customWidth="1"/>
    <col min="5118" max="5118" width="12.5546875" style="82" customWidth="1"/>
    <col min="5119" max="5119" width="17.5546875" style="82" bestFit="1" customWidth="1"/>
    <col min="5120" max="5121" width="18.109375" style="82" bestFit="1" customWidth="1"/>
    <col min="5122" max="5122" width="12.88671875" style="82" bestFit="1" customWidth="1"/>
    <col min="5123" max="5124" width="16.5546875" style="82" bestFit="1" customWidth="1"/>
    <col min="5125" max="5126" width="13.109375" style="82" bestFit="1" customWidth="1"/>
    <col min="5127" max="5127" width="15.5546875" style="82" bestFit="1" customWidth="1"/>
    <col min="5128" max="5128" width="13.6640625" style="82" bestFit="1" customWidth="1"/>
    <col min="5129" max="5131" width="12.33203125" style="82" bestFit="1" customWidth="1"/>
    <col min="5132" max="5132" width="17.5546875" style="82" bestFit="1" customWidth="1"/>
    <col min="5133" max="5133" width="12.33203125" style="82" bestFit="1" customWidth="1"/>
    <col min="5134" max="5134" width="13.44140625" style="82" bestFit="1" customWidth="1"/>
    <col min="5135" max="5368" width="9.109375" style="82"/>
    <col min="5369" max="5369" width="33.6640625" style="82" customWidth="1"/>
    <col min="5370" max="5370" width="16" style="82" customWidth="1"/>
    <col min="5371" max="5372" width="15" style="82" bestFit="1" customWidth="1"/>
    <col min="5373" max="5373" width="16.5546875" style="82" bestFit="1" customWidth="1"/>
    <col min="5374" max="5374" width="12.5546875" style="82" customWidth="1"/>
    <col min="5375" max="5375" width="17.5546875" style="82" bestFit="1" customWidth="1"/>
    <col min="5376" max="5377" width="18.109375" style="82" bestFit="1" customWidth="1"/>
    <col min="5378" max="5378" width="12.88671875" style="82" bestFit="1" customWidth="1"/>
    <col min="5379" max="5380" width="16.5546875" style="82" bestFit="1" customWidth="1"/>
    <col min="5381" max="5382" width="13.109375" style="82" bestFit="1" customWidth="1"/>
    <col min="5383" max="5383" width="15.5546875" style="82" bestFit="1" customWidth="1"/>
    <col min="5384" max="5384" width="13.6640625" style="82" bestFit="1" customWidth="1"/>
    <col min="5385" max="5387" width="12.33203125" style="82" bestFit="1" customWidth="1"/>
    <col min="5388" max="5388" width="17.5546875" style="82" bestFit="1" customWidth="1"/>
    <col min="5389" max="5389" width="12.33203125" style="82" bestFit="1" customWidth="1"/>
    <col min="5390" max="5390" width="13.44140625" style="82" bestFit="1" customWidth="1"/>
    <col min="5391" max="5624" width="9.109375" style="82"/>
    <col min="5625" max="5625" width="33.6640625" style="82" customWidth="1"/>
    <col min="5626" max="5626" width="16" style="82" customWidth="1"/>
    <col min="5627" max="5628" width="15" style="82" bestFit="1" customWidth="1"/>
    <col min="5629" max="5629" width="16.5546875" style="82" bestFit="1" customWidth="1"/>
    <col min="5630" max="5630" width="12.5546875" style="82" customWidth="1"/>
    <col min="5631" max="5631" width="17.5546875" style="82" bestFit="1" customWidth="1"/>
    <col min="5632" max="5633" width="18.109375" style="82" bestFit="1" customWidth="1"/>
    <col min="5634" max="5634" width="12.88671875" style="82" bestFit="1" customWidth="1"/>
    <col min="5635" max="5636" width="16.5546875" style="82" bestFit="1" customWidth="1"/>
    <col min="5637" max="5638" width="13.109375" style="82" bestFit="1" customWidth="1"/>
    <col min="5639" max="5639" width="15.5546875" style="82" bestFit="1" customWidth="1"/>
    <col min="5640" max="5640" width="13.6640625" style="82" bestFit="1" customWidth="1"/>
    <col min="5641" max="5643" width="12.33203125" style="82" bestFit="1" customWidth="1"/>
    <col min="5644" max="5644" width="17.5546875" style="82" bestFit="1" customWidth="1"/>
    <col min="5645" max="5645" width="12.33203125" style="82" bestFit="1" customWidth="1"/>
    <col min="5646" max="5646" width="13.44140625" style="82" bestFit="1" customWidth="1"/>
    <col min="5647" max="5880" width="9.109375" style="82"/>
    <col min="5881" max="5881" width="33.6640625" style="82" customWidth="1"/>
    <col min="5882" max="5882" width="16" style="82" customWidth="1"/>
    <col min="5883" max="5884" width="15" style="82" bestFit="1" customWidth="1"/>
    <col min="5885" max="5885" width="16.5546875" style="82" bestFit="1" customWidth="1"/>
    <col min="5886" max="5886" width="12.5546875" style="82" customWidth="1"/>
    <col min="5887" max="5887" width="17.5546875" style="82" bestFit="1" customWidth="1"/>
    <col min="5888" max="5889" width="18.109375" style="82" bestFit="1" customWidth="1"/>
    <col min="5890" max="5890" width="12.88671875" style="82" bestFit="1" customWidth="1"/>
    <col min="5891" max="5892" width="16.5546875" style="82" bestFit="1" customWidth="1"/>
    <col min="5893" max="5894" width="13.109375" style="82" bestFit="1" customWidth="1"/>
    <col min="5895" max="5895" width="15.5546875" style="82" bestFit="1" customWidth="1"/>
    <col min="5896" max="5896" width="13.6640625" style="82" bestFit="1" customWidth="1"/>
    <col min="5897" max="5899" width="12.33203125" style="82" bestFit="1" customWidth="1"/>
    <col min="5900" max="5900" width="17.5546875" style="82" bestFit="1" customWidth="1"/>
    <col min="5901" max="5901" width="12.33203125" style="82" bestFit="1" customWidth="1"/>
    <col min="5902" max="5902" width="13.44140625" style="82" bestFit="1" customWidth="1"/>
    <col min="5903" max="6136" width="9.109375" style="82"/>
    <col min="6137" max="6137" width="33.6640625" style="82" customWidth="1"/>
    <col min="6138" max="6138" width="16" style="82" customWidth="1"/>
    <col min="6139" max="6140" width="15" style="82" bestFit="1" customWidth="1"/>
    <col min="6141" max="6141" width="16.5546875" style="82" bestFit="1" customWidth="1"/>
    <col min="6142" max="6142" width="12.5546875" style="82" customWidth="1"/>
    <col min="6143" max="6143" width="17.5546875" style="82" bestFit="1" customWidth="1"/>
    <col min="6144" max="6145" width="18.109375" style="82" bestFit="1" customWidth="1"/>
    <col min="6146" max="6146" width="12.88671875" style="82" bestFit="1" customWidth="1"/>
    <col min="6147" max="6148" width="16.5546875" style="82" bestFit="1" customWidth="1"/>
    <col min="6149" max="6150" width="13.109375" style="82" bestFit="1" customWidth="1"/>
    <col min="6151" max="6151" width="15.5546875" style="82" bestFit="1" customWidth="1"/>
    <col min="6152" max="6152" width="13.6640625" style="82" bestFit="1" customWidth="1"/>
    <col min="6153" max="6155" width="12.33203125" style="82" bestFit="1" customWidth="1"/>
    <col min="6156" max="6156" width="17.5546875" style="82" bestFit="1" customWidth="1"/>
    <col min="6157" max="6157" width="12.33203125" style="82" bestFit="1" customWidth="1"/>
    <col min="6158" max="6158" width="13.44140625" style="82" bestFit="1" customWidth="1"/>
    <col min="6159" max="6392" width="9.109375" style="82"/>
    <col min="6393" max="6393" width="33.6640625" style="82" customWidth="1"/>
    <col min="6394" max="6394" width="16" style="82" customWidth="1"/>
    <col min="6395" max="6396" width="15" style="82" bestFit="1" customWidth="1"/>
    <col min="6397" max="6397" width="16.5546875" style="82" bestFit="1" customWidth="1"/>
    <col min="6398" max="6398" width="12.5546875" style="82" customWidth="1"/>
    <col min="6399" max="6399" width="17.5546875" style="82" bestFit="1" customWidth="1"/>
    <col min="6400" max="6401" width="18.109375" style="82" bestFit="1" customWidth="1"/>
    <col min="6402" max="6402" width="12.88671875" style="82" bestFit="1" customWidth="1"/>
    <col min="6403" max="6404" width="16.5546875" style="82" bestFit="1" customWidth="1"/>
    <col min="6405" max="6406" width="13.109375" style="82" bestFit="1" customWidth="1"/>
    <col min="6407" max="6407" width="15.5546875" style="82" bestFit="1" customWidth="1"/>
    <col min="6408" max="6408" width="13.6640625" style="82" bestFit="1" customWidth="1"/>
    <col min="6409" max="6411" width="12.33203125" style="82" bestFit="1" customWidth="1"/>
    <col min="6412" max="6412" width="17.5546875" style="82" bestFit="1" customWidth="1"/>
    <col min="6413" max="6413" width="12.33203125" style="82" bestFit="1" customWidth="1"/>
    <col min="6414" max="6414" width="13.44140625" style="82" bestFit="1" customWidth="1"/>
    <col min="6415" max="6648" width="9.109375" style="82"/>
    <col min="6649" max="6649" width="33.6640625" style="82" customWidth="1"/>
    <col min="6650" max="6650" width="16" style="82" customWidth="1"/>
    <col min="6651" max="6652" width="15" style="82" bestFit="1" customWidth="1"/>
    <col min="6653" max="6653" width="16.5546875" style="82" bestFit="1" customWidth="1"/>
    <col min="6654" max="6654" width="12.5546875" style="82" customWidth="1"/>
    <col min="6655" max="6655" width="17.5546875" style="82" bestFit="1" customWidth="1"/>
    <col min="6656" max="6657" width="18.109375" style="82" bestFit="1" customWidth="1"/>
    <col min="6658" max="6658" width="12.88671875" style="82" bestFit="1" customWidth="1"/>
    <col min="6659" max="6660" width="16.5546875" style="82" bestFit="1" customWidth="1"/>
    <col min="6661" max="6662" width="13.109375" style="82" bestFit="1" customWidth="1"/>
    <col min="6663" max="6663" width="15.5546875" style="82" bestFit="1" customWidth="1"/>
    <col min="6664" max="6664" width="13.6640625" style="82" bestFit="1" customWidth="1"/>
    <col min="6665" max="6667" width="12.33203125" style="82" bestFit="1" customWidth="1"/>
    <col min="6668" max="6668" width="17.5546875" style="82" bestFit="1" customWidth="1"/>
    <col min="6669" max="6669" width="12.33203125" style="82" bestFit="1" customWidth="1"/>
    <col min="6670" max="6670" width="13.44140625" style="82" bestFit="1" customWidth="1"/>
    <col min="6671" max="6904" width="9.109375" style="82"/>
    <col min="6905" max="6905" width="33.6640625" style="82" customWidth="1"/>
    <col min="6906" max="6906" width="16" style="82" customWidth="1"/>
    <col min="6907" max="6908" width="15" style="82" bestFit="1" customWidth="1"/>
    <col min="6909" max="6909" width="16.5546875" style="82" bestFit="1" customWidth="1"/>
    <col min="6910" max="6910" width="12.5546875" style="82" customWidth="1"/>
    <col min="6911" max="6911" width="17.5546875" style="82" bestFit="1" customWidth="1"/>
    <col min="6912" max="6913" width="18.109375" style="82" bestFit="1" customWidth="1"/>
    <col min="6914" max="6914" width="12.88671875" style="82" bestFit="1" customWidth="1"/>
    <col min="6915" max="6916" width="16.5546875" style="82" bestFit="1" customWidth="1"/>
    <col min="6917" max="6918" width="13.109375" style="82" bestFit="1" customWidth="1"/>
    <col min="6919" max="6919" width="15.5546875" style="82" bestFit="1" customWidth="1"/>
    <col min="6920" max="6920" width="13.6640625" style="82" bestFit="1" customWidth="1"/>
    <col min="6921" max="6923" width="12.33203125" style="82" bestFit="1" customWidth="1"/>
    <col min="6924" max="6924" width="17.5546875" style="82" bestFit="1" customWidth="1"/>
    <col min="6925" max="6925" width="12.33203125" style="82" bestFit="1" customWidth="1"/>
    <col min="6926" max="6926" width="13.44140625" style="82" bestFit="1" customWidth="1"/>
    <col min="6927" max="7160" width="9.109375" style="82"/>
    <col min="7161" max="7161" width="33.6640625" style="82" customWidth="1"/>
    <col min="7162" max="7162" width="16" style="82" customWidth="1"/>
    <col min="7163" max="7164" width="15" style="82" bestFit="1" customWidth="1"/>
    <col min="7165" max="7165" width="16.5546875" style="82" bestFit="1" customWidth="1"/>
    <col min="7166" max="7166" width="12.5546875" style="82" customWidth="1"/>
    <col min="7167" max="7167" width="17.5546875" style="82" bestFit="1" customWidth="1"/>
    <col min="7168" max="7169" width="18.109375" style="82" bestFit="1" customWidth="1"/>
    <col min="7170" max="7170" width="12.88671875" style="82" bestFit="1" customWidth="1"/>
    <col min="7171" max="7172" width="16.5546875" style="82" bestFit="1" customWidth="1"/>
    <col min="7173" max="7174" width="13.109375" style="82" bestFit="1" customWidth="1"/>
    <col min="7175" max="7175" width="15.5546875" style="82" bestFit="1" customWidth="1"/>
    <col min="7176" max="7176" width="13.6640625" style="82" bestFit="1" customWidth="1"/>
    <col min="7177" max="7179" width="12.33203125" style="82" bestFit="1" customWidth="1"/>
    <col min="7180" max="7180" width="17.5546875" style="82" bestFit="1" customWidth="1"/>
    <col min="7181" max="7181" width="12.33203125" style="82" bestFit="1" customWidth="1"/>
    <col min="7182" max="7182" width="13.44140625" style="82" bestFit="1" customWidth="1"/>
    <col min="7183" max="7416" width="9.109375" style="82"/>
    <col min="7417" max="7417" width="33.6640625" style="82" customWidth="1"/>
    <col min="7418" max="7418" width="16" style="82" customWidth="1"/>
    <col min="7419" max="7420" width="15" style="82" bestFit="1" customWidth="1"/>
    <col min="7421" max="7421" width="16.5546875" style="82" bestFit="1" customWidth="1"/>
    <col min="7422" max="7422" width="12.5546875" style="82" customWidth="1"/>
    <col min="7423" max="7423" width="17.5546875" style="82" bestFit="1" customWidth="1"/>
    <col min="7424" max="7425" width="18.109375" style="82" bestFit="1" customWidth="1"/>
    <col min="7426" max="7426" width="12.88671875" style="82" bestFit="1" customWidth="1"/>
    <col min="7427" max="7428" width="16.5546875" style="82" bestFit="1" customWidth="1"/>
    <col min="7429" max="7430" width="13.109375" style="82" bestFit="1" customWidth="1"/>
    <col min="7431" max="7431" width="15.5546875" style="82" bestFit="1" customWidth="1"/>
    <col min="7432" max="7432" width="13.6640625" style="82" bestFit="1" customWidth="1"/>
    <col min="7433" max="7435" width="12.33203125" style="82" bestFit="1" customWidth="1"/>
    <col min="7436" max="7436" width="17.5546875" style="82" bestFit="1" customWidth="1"/>
    <col min="7437" max="7437" width="12.33203125" style="82" bestFit="1" customWidth="1"/>
    <col min="7438" max="7438" width="13.44140625" style="82" bestFit="1" customWidth="1"/>
    <col min="7439" max="7672" width="9.109375" style="82"/>
    <col min="7673" max="7673" width="33.6640625" style="82" customWidth="1"/>
    <col min="7674" max="7674" width="16" style="82" customWidth="1"/>
    <col min="7675" max="7676" width="15" style="82" bestFit="1" customWidth="1"/>
    <col min="7677" max="7677" width="16.5546875" style="82" bestFit="1" customWidth="1"/>
    <col min="7678" max="7678" width="12.5546875" style="82" customWidth="1"/>
    <col min="7679" max="7679" width="17.5546875" style="82" bestFit="1" customWidth="1"/>
    <col min="7680" max="7681" width="18.109375" style="82" bestFit="1" customWidth="1"/>
    <col min="7682" max="7682" width="12.88671875" style="82" bestFit="1" customWidth="1"/>
    <col min="7683" max="7684" width="16.5546875" style="82" bestFit="1" customWidth="1"/>
    <col min="7685" max="7686" width="13.109375" style="82" bestFit="1" customWidth="1"/>
    <col min="7687" max="7687" width="15.5546875" style="82" bestFit="1" customWidth="1"/>
    <col min="7688" max="7688" width="13.6640625" style="82" bestFit="1" customWidth="1"/>
    <col min="7689" max="7691" width="12.33203125" style="82" bestFit="1" customWidth="1"/>
    <col min="7692" max="7692" width="17.5546875" style="82" bestFit="1" customWidth="1"/>
    <col min="7693" max="7693" width="12.33203125" style="82" bestFit="1" customWidth="1"/>
    <col min="7694" max="7694" width="13.44140625" style="82" bestFit="1" customWidth="1"/>
    <col min="7695" max="7928" width="9.109375" style="82"/>
    <col min="7929" max="7929" width="33.6640625" style="82" customWidth="1"/>
    <col min="7930" max="7930" width="16" style="82" customWidth="1"/>
    <col min="7931" max="7932" width="15" style="82" bestFit="1" customWidth="1"/>
    <col min="7933" max="7933" width="16.5546875" style="82" bestFit="1" customWidth="1"/>
    <col min="7934" max="7934" width="12.5546875" style="82" customWidth="1"/>
    <col min="7935" max="7935" width="17.5546875" style="82" bestFit="1" customWidth="1"/>
    <col min="7936" max="7937" width="18.109375" style="82" bestFit="1" customWidth="1"/>
    <col min="7938" max="7938" width="12.88671875" style="82" bestFit="1" customWidth="1"/>
    <col min="7939" max="7940" width="16.5546875" style="82" bestFit="1" customWidth="1"/>
    <col min="7941" max="7942" width="13.109375" style="82" bestFit="1" customWidth="1"/>
    <col min="7943" max="7943" width="15.5546875" style="82" bestFit="1" customWidth="1"/>
    <col min="7944" max="7944" width="13.6640625" style="82" bestFit="1" customWidth="1"/>
    <col min="7945" max="7947" width="12.33203125" style="82" bestFit="1" customWidth="1"/>
    <col min="7948" max="7948" width="17.5546875" style="82" bestFit="1" customWidth="1"/>
    <col min="7949" max="7949" width="12.33203125" style="82" bestFit="1" customWidth="1"/>
    <col min="7950" max="7950" width="13.44140625" style="82" bestFit="1" customWidth="1"/>
    <col min="7951" max="8184" width="9.109375" style="82"/>
    <col min="8185" max="8185" width="33.6640625" style="82" customWidth="1"/>
    <col min="8186" max="8186" width="16" style="82" customWidth="1"/>
    <col min="8187" max="8188" width="15" style="82" bestFit="1" customWidth="1"/>
    <col min="8189" max="8189" width="16.5546875" style="82" bestFit="1" customWidth="1"/>
    <col min="8190" max="8190" width="12.5546875" style="82" customWidth="1"/>
    <col min="8191" max="8191" width="17.5546875" style="82" bestFit="1" customWidth="1"/>
    <col min="8192" max="8193" width="18.109375" style="82" bestFit="1" customWidth="1"/>
    <col min="8194" max="8194" width="12.88671875" style="82" bestFit="1" customWidth="1"/>
    <col min="8195" max="8196" width="16.5546875" style="82" bestFit="1" customWidth="1"/>
    <col min="8197" max="8198" width="13.109375" style="82" bestFit="1" customWidth="1"/>
    <col min="8199" max="8199" width="15.5546875" style="82" bestFit="1" customWidth="1"/>
    <col min="8200" max="8200" width="13.6640625" style="82" bestFit="1" customWidth="1"/>
    <col min="8201" max="8203" width="12.33203125" style="82" bestFit="1" customWidth="1"/>
    <col min="8204" max="8204" width="17.5546875" style="82" bestFit="1" customWidth="1"/>
    <col min="8205" max="8205" width="12.33203125" style="82" bestFit="1" customWidth="1"/>
    <col min="8206" max="8206" width="13.44140625" style="82" bestFit="1" customWidth="1"/>
    <col min="8207" max="8440" width="9.109375" style="82"/>
    <col min="8441" max="8441" width="33.6640625" style="82" customWidth="1"/>
    <col min="8442" max="8442" width="16" style="82" customWidth="1"/>
    <col min="8443" max="8444" width="15" style="82" bestFit="1" customWidth="1"/>
    <col min="8445" max="8445" width="16.5546875" style="82" bestFit="1" customWidth="1"/>
    <col min="8446" max="8446" width="12.5546875" style="82" customWidth="1"/>
    <col min="8447" max="8447" width="17.5546875" style="82" bestFit="1" customWidth="1"/>
    <col min="8448" max="8449" width="18.109375" style="82" bestFit="1" customWidth="1"/>
    <col min="8450" max="8450" width="12.88671875" style="82" bestFit="1" customWidth="1"/>
    <col min="8451" max="8452" width="16.5546875" style="82" bestFit="1" customWidth="1"/>
    <col min="8453" max="8454" width="13.109375" style="82" bestFit="1" customWidth="1"/>
    <col min="8455" max="8455" width="15.5546875" style="82" bestFit="1" customWidth="1"/>
    <col min="8456" max="8456" width="13.6640625" style="82" bestFit="1" customWidth="1"/>
    <col min="8457" max="8459" width="12.33203125" style="82" bestFit="1" customWidth="1"/>
    <col min="8460" max="8460" width="17.5546875" style="82" bestFit="1" customWidth="1"/>
    <col min="8461" max="8461" width="12.33203125" style="82" bestFit="1" customWidth="1"/>
    <col min="8462" max="8462" width="13.44140625" style="82" bestFit="1" customWidth="1"/>
    <col min="8463" max="8696" width="9.109375" style="82"/>
    <col min="8697" max="8697" width="33.6640625" style="82" customWidth="1"/>
    <col min="8698" max="8698" width="16" style="82" customWidth="1"/>
    <col min="8699" max="8700" width="15" style="82" bestFit="1" customWidth="1"/>
    <col min="8701" max="8701" width="16.5546875" style="82" bestFit="1" customWidth="1"/>
    <col min="8702" max="8702" width="12.5546875" style="82" customWidth="1"/>
    <col min="8703" max="8703" width="17.5546875" style="82" bestFit="1" customWidth="1"/>
    <col min="8704" max="8705" width="18.109375" style="82" bestFit="1" customWidth="1"/>
    <col min="8706" max="8706" width="12.88671875" style="82" bestFit="1" customWidth="1"/>
    <col min="8707" max="8708" width="16.5546875" style="82" bestFit="1" customWidth="1"/>
    <col min="8709" max="8710" width="13.109375" style="82" bestFit="1" customWidth="1"/>
    <col min="8711" max="8711" width="15.5546875" style="82" bestFit="1" customWidth="1"/>
    <col min="8712" max="8712" width="13.6640625" style="82" bestFit="1" customWidth="1"/>
    <col min="8713" max="8715" width="12.33203125" style="82" bestFit="1" customWidth="1"/>
    <col min="8716" max="8716" width="17.5546875" style="82" bestFit="1" customWidth="1"/>
    <col min="8717" max="8717" width="12.33203125" style="82" bestFit="1" customWidth="1"/>
    <col min="8718" max="8718" width="13.44140625" style="82" bestFit="1" customWidth="1"/>
    <col min="8719" max="8952" width="9.109375" style="82"/>
    <col min="8953" max="8953" width="33.6640625" style="82" customWidth="1"/>
    <col min="8954" max="8954" width="16" style="82" customWidth="1"/>
    <col min="8955" max="8956" width="15" style="82" bestFit="1" customWidth="1"/>
    <col min="8957" max="8957" width="16.5546875" style="82" bestFit="1" customWidth="1"/>
    <col min="8958" max="8958" width="12.5546875" style="82" customWidth="1"/>
    <col min="8959" max="8959" width="17.5546875" style="82" bestFit="1" customWidth="1"/>
    <col min="8960" max="8961" width="18.109375" style="82" bestFit="1" customWidth="1"/>
    <col min="8962" max="8962" width="12.88671875" style="82" bestFit="1" customWidth="1"/>
    <col min="8963" max="8964" width="16.5546875" style="82" bestFit="1" customWidth="1"/>
    <col min="8965" max="8966" width="13.109375" style="82" bestFit="1" customWidth="1"/>
    <col min="8967" max="8967" width="15.5546875" style="82" bestFit="1" customWidth="1"/>
    <col min="8968" max="8968" width="13.6640625" style="82" bestFit="1" customWidth="1"/>
    <col min="8969" max="8971" width="12.33203125" style="82" bestFit="1" customWidth="1"/>
    <col min="8972" max="8972" width="17.5546875" style="82" bestFit="1" customWidth="1"/>
    <col min="8973" max="8973" width="12.33203125" style="82" bestFit="1" customWidth="1"/>
    <col min="8974" max="8974" width="13.44140625" style="82" bestFit="1" customWidth="1"/>
    <col min="8975" max="9208" width="9.109375" style="82"/>
    <col min="9209" max="9209" width="33.6640625" style="82" customWidth="1"/>
    <col min="9210" max="9210" width="16" style="82" customWidth="1"/>
    <col min="9211" max="9212" width="15" style="82" bestFit="1" customWidth="1"/>
    <col min="9213" max="9213" width="16.5546875" style="82" bestFit="1" customWidth="1"/>
    <col min="9214" max="9214" width="12.5546875" style="82" customWidth="1"/>
    <col min="9215" max="9215" width="17.5546875" style="82" bestFit="1" customWidth="1"/>
    <col min="9216" max="9217" width="18.109375" style="82" bestFit="1" customWidth="1"/>
    <col min="9218" max="9218" width="12.88671875" style="82" bestFit="1" customWidth="1"/>
    <col min="9219" max="9220" width="16.5546875" style="82" bestFit="1" customWidth="1"/>
    <col min="9221" max="9222" width="13.109375" style="82" bestFit="1" customWidth="1"/>
    <col min="9223" max="9223" width="15.5546875" style="82" bestFit="1" customWidth="1"/>
    <col min="9224" max="9224" width="13.6640625" style="82" bestFit="1" customWidth="1"/>
    <col min="9225" max="9227" width="12.33203125" style="82" bestFit="1" customWidth="1"/>
    <col min="9228" max="9228" width="17.5546875" style="82" bestFit="1" customWidth="1"/>
    <col min="9229" max="9229" width="12.33203125" style="82" bestFit="1" customWidth="1"/>
    <col min="9230" max="9230" width="13.44140625" style="82" bestFit="1" customWidth="1"/>
    <col min="9231" max="9464" width="9.109375" style="82"/>
    <col min="9465" max="9465" width="33.6640625" style="82" customWidth="1"/>
    <col min="9466" max="9466" width="16" style="82" customWidth="1"/>
    <col min="9467" max="9468" width="15" style="82" bestFit="1" customWidth="1"/>
    <col min="9469" max="9469" width="16.5546875" style="82" bestFit="1" customWidth="1"/>
    <col min="9470" max="9470" width="12.5546875" style="82" customWidth="1"/>
    <col min="9471" max="9471" width="17.5546875" style="82" bestFit="1" customWidth="1"/>
    <col min="9472" max="9473" width="18.109375" style="82" bestFit="1" customWidth="1"/>
    <col min="9474" max="9474" width="12.88671875" style="82" bestFit="1" customWidth="1"/>
    <col min="9475" max="9476" width="16.5546875" style="82" bestFit="1" customWidth="1"/>
    <col min="9477" max="9478" width="13.109375" style="82" bestFit="1" customWidth="1"/>
    <col min="9479" max="9479" width="15.5546875" style="82" bestFit="1" customWidth="1"/>
    <col min="9480" max="9480" width="13.6640625" style="82" bestFit="1" customWidth="1"/>
    <col min="9481" max="9483" width="12.33203125" style="82" bestFit="1" customWidth="1"/>
    <col min="9484" max="9484" width="17.5546875" style="82" bestFit="1" customWidth="1"/>
    <col min="9485" max="9485" width="12.33203125" style="82" bestFit="1" customWidth="1"/>
    <col min="9486" max="9486" width="13.44140625" style="82" bestFit="1" customWidth="1"/>
    <col min="9487" max="9720" width="9.109375" style="82"/>
    <col min="9721" max="9721" width="33.6640625" style="82" customWidth="1"/>
    <col min="9722" max="9722" width="16" style="82" customWidth="1"/>
    <col min="9723" max="9724" width="15" style="82" bestFit="1" customWidth="1"/>
    <col min="9725" max="9725" width="16.5546875" style="82" bestFit="1" customWidth="1"/>
    <col min="9726" max="9726" width="12.5546875" style="82" customWidth="1"/>
    <col min="9727" max="9727" width="17.5546875" style="82" bestFit="1" customWidth="1"/>
    <col min="9728" max="9729" width="18.109375" style="82" bestFit="1" customWidth="1"/>
    <col min="9730" max="9730" width="12.88671875" style="82" bestFit="1" customWidth="1"/>
    <col min="9731" max="9732" width="16.5546875" style="82" bestFit="1" customWidth="1"/>
    <col min="9733" max="9734" width="13.109375" style="82" bestFit="1" customWidth="1"/>
    <col min="9735" max="9735" width="15.5546875" style="82" bestFit="1" customWidth="1"/>
    <col min="9736" max="9736" width="13.6640625" style="82" bestFit="1" customWidth="1"/>
    <col min="9737" max="9739" width="12.33203125" style="82" bestFit="1" customWidth="1"/>
    <col min="9740" max="9740" width="17.5546875" style="82" bestFit="1" customWidth="1"/>
    <col min="9741" max="9741" width="12.33203125" style="82" bestFit="1" customWidth="1"/>
    <col min="9742" max="9742" width="13.44140625" style="82" bestFit="1" customWidth="1"/>
    <col min="9743" max="9976" width="9.109375" style="82"/>
    <col min="9977" max="9977" width="33.6640625" style="82" customWidth="1"/>
    <col min="9978" max="9978" width="16" style="82" customWidth="1"/>
    <col min="9979" max="9980" width="15" style="82" bestFit="1" customWidth="1"/>
    <col min="9981" max="9981" width="16.5546875" style="82" bestFit="1" customWidth="1"/>
    <col min="9982" max="9982" width="12.5546875" style="82" customWidth="1"/>
    <col min="9983" max="9983" width="17.5546875" style="82" bestFit="1" customWidth="1"/>
    <col min="9984" max="9985" width="18.109375" style="82" bestFit="1" customWidth="1"/>
    <col min="9986" max="9986" width="12.88671875" style="82" bestFit="1" customWidth="1"/>
    <col min="9987" max="9988" width="16.5546875" style="82" bestFit="1" customWidth="1"/>
    <col min="9989" max="9990" width="13.109375" style="82" bestFit="1" customWidth="1"/>
    <col min="9991" max="9991" width="15.5546875" style="82" bestFit="1" customWidth="1"/>
    <col min="9992" max="9992" width="13.6640625" style="82" bestFit="1" customWidth="1"/>
    <col min="9993" max="9995" width="12.33203125" style="82" bestFit="1" customWidth="1"/>
    <col min="9996" max="9996" width="17.5546875" style="82" bestFit="1" customWidth="1"/>
    <col min="9997" max="9997" width="12.33203125" style="82" bestFit="1" customWidth="1"/>
    <col min="9998" max="9998" width="13.44140625" style="82" bestFit="1" customWidth="1"/>
    <col min="9999" max="10232" width="9.109375" style="82"/>
    <col min="10233" max="10233" width="33.6640625" style="82" customWidth="1"/>
    <col min="10234" max="10234" width="16" style="82" customWidth="1"/>
    <col min="10235" max="10236" width="15" style="82" bestFit="1" customWidth="1"/>
    <col min="10237" max="10237" width="16.5546875" style="82" bestFit="1" customWidth="1"/>
    <col min="10238" max="10238" width="12.5546875" style="82" customWidth="1"/>
    <col min="10239" max="10239" width="17.5546875" style="82" bestFit="1" customWidth="1"/>
    <col min="10240" max="10241" width="18.109375" style="82" bestFit="1" customWidth="1"/>
    <col min="10242" max="10242" width="12.88671875" style="82" bestFit="1" customWidth="1"/>
    <col min="10243" max="10244" width="16.5546875" style="82" bestFit="1" customWidth="1"/>
    <col min="10245" max="10246" width="13.109375" style="82" bestFit="1" customWidth="1"/>
    <col min="10247" max="10247" width="15.5546875" style="82" bestFit="1" customWidth="1"/>
    <col min="10248" max="10248" width="13.6640625" style="82" bestFit="1" customWidth="1"/>
    <col min="10249" max="10251" width="12.33203125" style="82" bestFit="1" customWidth="1"/>
    <col min="10252" max="10252" width="17.5546875" style="82" bestFit="1" customWidth="1"/>
    <col min="10253" max="10253" width="12.33203125" style="82" bestFit="1" customWidth="1"/>
    <col min="10254" max="10254" width="13.44140625" style="82" bestFit="1" customWidth="1"/>
    <col min="10255" max="10488" width="9.109375" style="82"/>
    <col min="10489" max="10489" width="33.6640625" style="82" customWidth="1"/>
    <col min="10490" max="10490" width="16" style="82" customWidth="1"/>
    <col min="10491" max="10492" width="15" style="82" bestFit="1" customWidth="1"/>
    <col min="10493" max="10493" width="16.5546875" style="82" bestFit="1" customWidth="1"/>
    <col min="10494" max="10494" width="12.5546875" style="82" customWidth="1"/>
    <col min="10495" max="10495" width="17.5546875" style="82" bestFit="1" customWidth="1"/>
    <col min="10496" max="10497" width="18.109375" style="82" bestFit="1" customWidth="1"/>
    <col min="10498" max="10498" width="12.88671875" style="82" bestFit="1" customWidth="1"/>
    <col min="10499" max="10500" width="16.5546875" style="82" bestFit="1" customWidth="1"/>
    <col min="10501" max="10502" width="13.109375" style="82" bestFit="1" customWidth="1"/>
    <col min="10503" max="10503" width="15.5546875" style="82" bestFit="1" customWidth="1"/>
    <col min="10504" max="10504" width="13.6640625" style="82" bestFit="1" customWidth="1"/>
    <col min="10505" max="10507" width="12.33203125" style="82" bestFit="1" customWidth="1"/>
    <col min="10508" max="10508" width="17.5546875" style="82" bestFit="1" customWidth="1"/>
    <col min="10509" max="10509" width="12.33203125" style="82" bestFit="1" customWidth="1"/>
    <col min="10510" max="10510" width="13.44140625" style="82" bestFit="1" customWidth="1"/>
    <col min="10511" max="10744" width="9.109375" style="82"/>
    <col min="10745" max="10745" width="33.6640625" style="82" customWidth="1"/>
    <col min="10746" max="10746" width="16" style="82" customWidth="1"/>
    <col min="10747" max="10748" width="15" style="82" bestFit="1" customWidth="1"/>
    <col min="10749" max="10749" width="16.5546875" style="82" bestFit="1" customWidth="1"/>
    <col min="10750" max="10750" width="12.5546875" style="82" customWidth="1"/>
    <col min="10751" max="10751" width="17.5546875" style="82" bestFit="1" customWidth="1"/>
    <col min="10752" max="10753" width="18.109375" style="82" bestFit="1" customWidth="1"/>
    <col min="10754" max="10754" width="12.88671875" style="82" bestFit="1" customWidth="1"/>
    <col min="10755" max="10756" width="16.5546875" style="82" bestFit="1" customWidth="1"/>
    <col min="10757" max="10758" width="13.109375" style="82" bestFit="1" customWidth="1"/>
    <col min="10759" max="10759" width="15.5546875" style="82" bestFit="1" customWidth="1"/>
    <col min="10760" max="10760" width="13.6640625" style="82" bestFit="1" customWidth="1"/>
    <col min="10761" max="10763" width="12.33203125" style="82" bestFit="1" customWidth="1"/>
    <col min="10764" max="10764" width="17.5546875" style="82" bestFit="1" customWidth="1"/>
    <col min="10765" max="10765" width="12.33203125" style="82" bestFit="1" customWidth="1"/>
    <col min="10766" max="10766" width="13.44140625" style="82" bestFit="1" customWidth="1"/>
    <col min="10767" max="11000" width="9.109375" style="82"/>
    <col min="11001" max="11001" width="33.6640625" style="82" customWidth="1"/>
    <col min="11002" max="11002" width="16" style="82" customWidth="1"/>
    <col min="11003" max="11004" width="15" style="82" bestFit="1" customWidth="1"/>
    <col min="11005" max="11005" width="16.5546875" style="82" bestFit="1" customWidth="1"/>
    <col min="11006" max="11006" width="12.5546875" style="82" customWidth="1"/>
    <col min="11007" max="11007" width="17.5546875" style="82" bestFit="1" customWidth="1"/>
    <col min="11008" max="11009" width="18.109375" style="82" bestFit="1" customWidth="1"/>
    <col min="11010" max="11010" width="12.88671875" style="82" bestFit="1" customWidth="1"/>
    <col min="11011" max="11012" width="16.5546875" style="82" bestFit="1" customWidth="1"/>
    <col min="11013" max="11014" width="13.109375" style="82" bestFit="1" customWidth="1"/>
    <col min="11015" max="11015" width="15.5546875" style="82" bestFit="1" customWidth="1"/>
    <col min="11016" max="11016" width="13.6640625" style="82" bestFit="1" customWidth="1"/>
    <col min="11017" max="11019" width="12.33203125" style="82" bestFit="1" customWidth="1"/>
    <col min="11020" max="11020" width="17.5546875" style="82" bestFit="1" customWidth="1"/>
    <col min="11021" max="11021" width="12.33203125" style="82" bestFit="1" customWidth="1"/>
    <col min="11022" max="11022" width="13.44140625" style="82" bestFit="1" customWidth="1"/>
    <col min="11023" max="11256" width="9.109375" style="82"/>
    <col min="11257" max="11257" width="33.6640625" style="82" customWidth="1"/>
    <col min="11258" max="11258" width="16" style="82" customWidth="1"/>
    <col min="11259" max="11260" width="15" style="82" bestFit="1" customWidth="1"/>
    <col min="11261" max="11261" width="16.5546875" style="82" bestFit="1" customWidth="1"/>
    <col min="11262" max="11262" width="12.5546875" style="82" customWidth="1"/>
    <col min="11263" max="11263" width="17.5546875" style="82" bestFit="1" customWidth="1"/>
    <col min="11264" max="11265" width="18.109375" style="82" bestFit="1" customWidth="1"/>
    <col min="11266" max="11266" width="12.88671875" style="82" bestFit="1" customWidth="1"/>
    <col min="11267" max="11268" width="16.5546875" style="82" bestFit="1" customWidth="1"/>
    <col min="11269" max="11270" width="13.109375" style="82" bestFit="1" customWidth="1"/>
    <col min="11271" max="11271" width="15.5546875" style="82" bestFit="1" customWidth="1"/>
    <col min="11272" max="11272" width="13.6640625" style="82" bestFit="1" customWidth="1"/>
    <col min="11273" max="11275" width="12.33203125" style="82" bestFit="1" customWidth="1"/>
    <col min="11276" max="11276" width="17.5546875" style="82" bestFit="1" customWidth="1"/>
    <col min="11277" max="11277" width="12.33203125" style="82" bestFit="1" customWidth="1"/>
    <col min="11278" max="11278" width="13.44140625" style="82" bestFit="1" customWidth="1"/>
    <col min="11279" max="11512" width="9.109375" style="82"/>
    <col min="11513" max="11513" width="33.6640625" style="82" customWidth="1"/>
    <col min="11514" max="11514" width="16" style="82" customWidth="1"/>
    <col min="11515" max="11516" width="15" style="82" bestFit="1" customWidth="1"/>
    <col min="11517" max="11517" width="16.5546875" style="82" bestFit="1" customWidth="1"/>
    <col min="11518" max="11518" width="12.5546875" style="82" customWidth="1"/>
    <col min="11519" max="11519" width="17.5546875" style="82" bestFit="1" customWidth="1"/>
    <col min="11520" max="11521" width="18.109375" style="82" bestFit="1" customWidth="1"/>
    <col min="11522" max="11522" width="12.88671875" style="82" bestFit="1" customWidth="1"/>
    <col min="11523" max="11524" width="16.5546875" style="82" bestFit="1" customWidth="1"/>
    <col min="11525" max="11526" width="13.109375" style="82" bestFit="1" customWidth="1"/>
    <col min="11527" max="11527" width="15.5546875" style="82" bestFit="1" customWidth="1"/>
    <col min="11528" max="11528" width="13.6640625" style="82" bestFit="1" customWidth="1"/>
    <col min="11529" max="11531" width="12.33203125" style="82" bestFit="1" customWidth="1"/>
    <col min="11532" max="11532" width="17.5546875" style="82" bestFit="1" customWidth="1"/>
    <col min="11533" max="11533" width="12.33203125" style="82" bestFit="1" customWidth="1"/>
    <col min="11534" max="11534" width="13.44140625" style="82" bestFit="1" customWidth="1"/>
    <col min="11535" max="11768" width="9.109375" style="82"/>
    <col min="11769" max="11769" width="33.6640625" style="82" customWidth="1"/>
    <col min="11770" max="11770" width="16" style="82" customWidth="1"/>
    <col min="11771" max="11772" width="15" style="82" bestFit="1" customWidth="1"/>
    <col min="11773" max="11773" width="16.5546875" style="82" bestFit="1" customWidth="1"/>
    <col min="11774" max="11774" width="12.5546875" style="82" customWidth="1"/>
    <col min="11775" max="11775" width="17.5546875" style="82" bestFit="1" customWidth="1"/>
    <col min="11776" max="11777" width="18.109375" style="82" bestFit="1" customWidth="1"/>
    <col min="11778" max="11778" width="12.88671875" style="82" bestFit="1" customWidth="1"/>
    <col min="11779" max="11780" width="16.5546875" style="82" bestFit="1" customWidth="1"/>
    <col min="11781" max="11782" width="13.109375" style="82" bestFit="1" customWidth="1"/>
    <col min="11783" max="11783" width="15.5546875" style="82" bestFit="1" customWidth="1"/>
    <col min="11784" max="11784" width="13.6640625" style="82" bestFit="1" customWidth="1"/>
    <col min="11785" max="11787" width="12.33203125" style="82" bestFit="1" customWidth="1"/>
    <col min="11788" max="11788" width="17.5546875" style="82" bestFit="1" customWidth="1"/>
    <col min="11789" max="11789" width="12.33203125" style="82" bestFit="1" customWidth="1"/>
    <col min="11790" max="11790" width="13.44140625" style="82" bestFit="1" customWidth="1"/>
    <col min="11791" max="12024" width="9.109375" style="82"/>
    <col min="12025" max="12025" width="33.6640625" style="82" customWidth="1"/>
    <col min="12026" max="12026" width="16" style="82" customWidth="1"/>
    <col min="12027" max="12028" width="15" style="82" bestFit="1" customWidth="1"/>
    <col min="12029" max="12029" width="16.5546875" style="82" bestFit="1" customWidth="1"/>
    <col min="12030" max="12030" width="12.5546875" style="82" customWidth="1"/>
    <col min="12031" max="12031" width="17.5546875" style="82" bestFit="1" customWidth="1"/>
    <col min="12032" max="12033" width="18.109375" style="82" bestFit="1" customWidth="1"/>
    <col min="12034" max="12034" width="12.88671875" style="82" bestFit="1" customWidth="1"/>
    <col min="12035" max="12036" width="16.5546875" style="82" bestFit="1" customWidth="1"/>
    <col min="12037" max="12038" width="13.109375" style="82" bestFit="1" customWidth="1"/>
    <col min="12039" max="12039" width="15.5546875" style="82" bestFit="1" customWidth="1"/>
    <col min="12040" max="12040" width="13.6640625" style="82" bestFit="1" customWidth="1"/>
    <col min="12041" max="12043" width="12.33203125" style="82" bestFit="1" customWidth="1"/>
    <col min="12044" max="12044" width="17.5546875" style="82" bestFit="1" customWidth="1"/>
    <col min="12045" max="12045" width="12.33203125" style="82" bestFit="1" customWidth="1"/>
    <col min="12046" max="12046" width="13.44140625" style="82" bestFit="1" customWidth="1"/>
    <col min="12047" max="12280" width="9.109375" style="82"/>
    <col min="12281" max="12281" width="33.6640625" style="82" customWidth="1"/>
    <col min="12282" max="12282" width="16" style="82" customWidth="1"/>
    <col min="12283" max="12284" width="15" style="82" bestFit="1" customWidth="1"/>
    <col min="12285" max="12285" width="16.5546875" style="82" bestFit="1" customWidth="1"/>
    <col min="12286" max="12286" width="12.5546875" style="82" customWidth="1"/>
    <col min="12287" max="12287" width="17.5546875" style="82" bestFit="1" customWidth="1"/>
    <col min="12288" max="12289" width="18.109375" style="82" bestFit="1" customWidth="1"/>
    <col min="12290" max="12290" width="12.88671875" style="82" bestFit="1" customWidth="1"/>
    <col min="12291" max="12292" width="16.5546875" style="82" bestFit="1" customWidth="1"/>
    <col min="12293" max="12294" width="13.109375" style="82" bestFit="1" customWidth="1"/>
    <col min="12295" max="12295" width="15.5546875" style="82" bestFit="1" customWidth="1"/>
    <col min="12296" max="12296" width="13.6640625" style="82" bestFit="1" customWidth="1"/>
    <col min="12297" max="12299" width="12.33203125" style="82" bestFit="1" customWidth="1"/>
    <col min="12300" max="12300" width="17.5546875" style="82" bestFit="1" customWidth="1"/>
    <col min="12301" max="12301" width="12.33203125" style="82" bestFit="1" customWidth="1"/>
    <col min="12302" max="12302" width="13.44140625" style="82" bestFit="1" customWidth="1"/>
    <col min="12303" max="12536" width="9.109375" style="82"/>
    <col min="12537" max="12537" width="33.6640625" style="82" customWidth="1"/>
    <col min="12538" max="12538" width="16" style="82" customWidth="1"/>
    <col min="12539" max="12540" width="15" style="82" bestFit="1" customWidth="1"/>
    <col min="12541" max="12541" width="16.5546875" style="82" bestFit="1" customWidth="1"/>
    <col min="12542" max="12542" width="12.5546875" style="82" customWidth="1"/>
    <col min="12543" max="12543" width="17.5546875" style="82" bestFit="1" customWidth="1"/>
    <col min="12544" max="12545" width="18.109375" style="82" bestFit="1" customWidth="1"/>
    <col min="12546" max="12546" width="12.88671875" style="82" bestFit="1" customWidth="1"/>
    <col min="12547" max="12548" width="16.5546875" style="82" bestFit="1" customWidth="1"/>
    <col min="12549" max="12550" width="13.109375" style="82" bestFit="1" customWidth="1"/>
    <col min="12551" max="12551" width="15.5546875" style="82" bestFit="1" customWidth="1"/>
    <col min="12552" max="12552" width="13.6640625" style="82" bestFit="1" customWidth="1"/>
    <col min="12553" max="12555" width="12.33203125" style="82" bestFit="1" customWidth="1"/>
    <col min="12556" max="12556" width="17.5546875" style="82" bestFit="1" customWidth="1"/>
    <col min="12557" max="12557" width="12.33203125" style="82" bestFit="1" customWidth="1"/>
    <col min="12558" max="12558" width="13.44140625" style="82" bestFit="1" customWidth="1"/>
    <col min="12559" max="12792" width="9.109375" style="82"/>
    <col min="12793" max="12793" width="33.6640625" style="82" customWidth="1"/>
    <col min="12794" max="12794" width="16" style="82" customWidth="1"/>
    <col min="12795" max="12796" width="15" style="82" bestFit="1" customWidth="1"/>
    <col min="12797" max="12797" width="16.5546875" style="82" bestFit="1" customWidth="1"/>
    <col min="12798" max="12798" width="12.5546875" style="82" customWidth="1"/>
    <col min="12799" max="12799" width="17.5546875" style="82" bestFit="1" customWidth="1"/>
    <col min="12800" max="12801" width="18.109375" style="82" bestFit="1" customWidth="1"/>
    <col min="12802" max="12802" width="12.88671875" style="82" bestFit="1" customWidth="1"/>
    <col min="12803" max="12804" width="16.5546875" style="82" bestFit="1" customWidth="1"/>
    <col min="12805" max="12806" width="13.109375" style="82" bestFit="1" customWidth="1"/>
    <col min="12807" max="12807" width="15.5546875" style="82" bestFit="1" customWidth="1"/>
    <col min="12808" max="12808" width="13.6640625" style="82" bestFit="1" customWidth="1"/>
    <col min="12809" max="12811" width="12.33203125" style="82" bestFit="1" customWidth="1"/>
    <col min="12812" max="12812" width="17.5546875" style="82" bestFit="1" customWidth="1"/>
    <col min="12813" max="12813" width="12.33203125" style="82" bestFit="1" customWidth="1"/>
    <col min="12814" max="12814" width="13.44140625" style="82" bestFit="1" customWidth="1"/>
    <col min="12815" max="13048" width="9.109375" style="82"/>
    <col min="13049" max="13049" width="33.6640625" style="82" customWidth="1"/>
    <col min="13050" max="13050" width="16" style="82" customWidth="1"/>
    <col min="13051" max="13052" width="15" style="82" bestFit="1" customWidth="1"/>
    <col min="13053" max="13053" width="16.5546875" style="82" bestFit="1" customWidth="1"/>
    <col min="13054" max="13054" width="12.5546875" style="82" customWidth="1"/>
    <col min="13055" max="13055" width="17.5546875" style="82" bestFit="1" customWidth="1"/>
    <col min="13056" max="13057" width="18.109375" style="82" bestFit="1" customWidth="1"/>
    <col min="13058" max="13058" width="12.88671875" style="82" bestFit="1" customWidth="1"/>
    <col min="13059" max="13060" width="16.5546875" style="82" bestFit="1" customWidth="1"/>
    <col min="13061" max="13062" width="13.109375" style="82" bestFit="1" customWidth="1"/>
    <col min="13063" max="13063" width="15.5546875" style="82" bestFit="1" customWidth="1"/>
    <col min="13064" max="13064" width="13.6640625" style="82" bestFit="1" customWidth="1"/>
    <col min="13065" max="13067" width="12.33203125" style="82" bestFit="1" customWidth="1"/>
    <col min="13068" max="13068" width="17.5546875" style="82" bestFit="1" customWidth="1"/>
    <col min="13069" max="13069" width="12.33203125" style="82" bestFit="1" customWidth="1"/>
    <col min="13070" max="13070" width="13.44140625" style="82" bestFit="1" customWidth="1"/>
    <col min="13071" max="13304" width="9.109375" style="82"/>
    <col min="13305" max="13305" width="33.6640625" style="82" customWidth="1"/>
    <col min="13306" max="13306" width="16" style="82" customWidth="1"/>
    <col min="13307" max="13308" width="15" style="82" bestFit="1" customWidth="1"/>
    <col min="13309" max="13309" width="16.5546875" style="82" bestFit="1" customWidth="1"/>
    <col min="13310" max="13310" width="12.5546875" style="82" customWidth="1"/>
    <col min="13311" max="13311" width="17.5546875" style="82" bestFit="1" customWidth="1"/>
    <col min="13312" max="13313" width="18.109375" style="82" bestFit="1" customWidth="1"/>
    <col min="13314" max="13314" width="12.88671875" style="82" bestFit="1" customWidth="1"/>
    <col min="13315" max="13316" width="16.5546875" style="82" bestFit="1" customWidth="1"/>
    <col min="13317" max="13318" width="13.109375" style="82" bestFit="1" customWidth="1"/>
    <col min="13319" max="13319" width="15.5546875" style="82" bestFit="1" customWidth="1"/>
    <col min="13320" max="13320" width="13.6640625" style="82" bestFit="1" customWidth="1"/>
    <col min="13321" max="13323" width="12.33203125" style="82" bestFit="1" customWidth="1"/>
    <col min="13324" max="13324" width="17.5546875" style="82" bestFit="1" customWidth="1"/>
    <col min="13325" max="13325" width="12.33203125" style="82" bestFit="1" customWidth="1"/>
    <col min="13326" max="13326" width="13.44140625" style="82" bestFit="1" customWidth="1"/>
    <col min="13327" max="13560" width="9.109375" style="82"/>
    <col min="13561" max="13561" width="33.6640625" style="82" customWidth="1"/>
    <col min="13562" max="13562" width="16" style="82" customWidth="1"/>
    <col min="13563" max="13564" width="15" style="82" bestFit="1" customWidth="1"/>
    <col min="13565" max="13565" width="16.5546875" style="82" bestFit="1" customWidth="1"/>
    <col min="13566" max="13566" width="12.5546875" style="82" customWidth="1"/>
    <col min="13567" max="13567" width="17.5546875" style="82" bestFit="1" customWidth="1"/>
    <col min="13568" max="13569" width="18.109375" style="82" bestFit="1" customWidth="1"/>
    <col min="13570" max="13570" width="12.88671875" style="82" bestFit="1" customWidth="1"/>
    <col min="13571" max="13572" width="16.5546875" style="82" bestFit="1" customWidth="1"/>
    <col min="13573" max="13574" width="13.109375" style="82" bestFit="1" customWidth="1"/>
    <col min="13575" max="13575" width="15.5546875" style="82" bestFit="1" customWidth="1"/>
    <col min="13576" max="13576" width="13.6640625" style="82" bestFit="1" customWidth="1"/>
    <col min="13577" max="13579" width="12.33203125" style="82" bestFit="1" customWidth="1"/>
    <col min="13580" max="13580" width="17.5546875" style="82" bestFit="1" customWidth="1"/>
    <col min="13581" max="13581" width="12.33203125" style="82" bestFit="1" customWidth="1"/>
    <col min="13582" max="13582" width="13.44140625" style="82" bestFit="1" customWidth="1"/>
    <col min="13583" max="13816" width="9.109375" style="82"/>
    <col min="13817" max="13817" width="33.6640625" style="82" customWidth="1"/>
    <col min="13818" max="13818" width="16" style="82" customWidth="1"/>
    <col min="13819" max="13820" width="15" style="82" bestFit="1" customWidth="1"/>
    <col min="13821" max="13821" width="16.5546875" style="82" bestFit="1" customWidth="1"/>
    <col min="13822" max="13822" width="12.5546875" style="82" customWidth="1"/>
    <col min="13823" max="13823" width="17.5546875" style="82" bestFit="1" customWidth="1"/>
    <col min="13824" max="13825" width="18.109375" style="82" bestFit="1" customWidth="1"/>
    <col min="13826" max="13826" width="12.88671875" style="82" bestFit="1" customWidth="1"/>
    <col min="13827" max="13828" width="16.5546875" style="82" bestFit="1" customWidth="1"/>
    <col min="13829" max="13830" width="13.109375" style="82" bestFit="1" customWidth="1"/>
    <col min="13831" max="13831" width="15.5546875" style="82" bestFit="1" customWidth="1"/>
    <col min="13832" max="13832" width="13.6640625" style="82" bestFit="1" customWidth="1"/>
    <col min="13833" max="13835" width="12.33203125" style="82" bestFit="1" customWidth="1"/>
    <col min="13836" max="13836" width="17.5546875" style="82" bestFit="1" customWidth="1"/>
    <col min="13837" max="13837" width="12.33203125" style="82" bestFit="1" customWidth="1"/>
    <col min="13838" max="13838" width="13.44140625" style="82" bestFit="1" customWidth="1"/>
    <col min="13839" max="14072" width="9.109375" style="82"/>
    <col min="14073" max="14073" width="33.6640625" style="82" customWidth="1"/>
    <col min="14074" max="14074" width="16" style="82" customWidth="1"/>
    <col min="14075" max="14076" width="15" style="82" bestFit="1" customWidth="1"/>
    <col min="14077" max="14077" width="16.5546875" style="82" bestFit="1" customWidth="1"/>
    <col min="14078" max="14078" width="12.5546875" style="82" customWidth="1"/>
    <col min="14079" max="14079" width="17.5546875" style="82" bestFit="1" customWidth="1"/>
    <col min="14080" max="14081" width="18.109375" style="82" bestFit="1" customWidth="1"/>
    <col min="14082" max="14082" width="12.88671875" style="82" bestFit="1" customWidth="1"/>
    <col min="14083" max="14084" width="16.5546875" style="82" bestFit="1" customWidth="1"/>
    <col min="14085" max="14086" width="13.109375" style="82" bestFit="1" customWidth="1"/>
    <col min="14087" max="14087" width="15.5546875" style="82" bestFit="1" customWidth="1"/>
    <col min="14088" max="14088" width="13.6640625" style="82" bestFit="1" customWidth="1"/>
    <col min="14089" max="14091" width="12.33203125" style="82" bestFit="1" customWidth="1"/>
    <col min="14092" max="14092" width="17.5546875" style="82" bestFit="1" customWidth="1"/>
    <col min="14093" max="14093" width="12.33203125" style="82" bestFit="1" customWidth="1"/>
    <col min="14094" max="14094" width="13.44140625" style="82" bestFit="1" customWidth="1"/>
    <col min="14095" max="14328" width="9.109375" style="82"/>
    <col min="14329" max="14329" width="33.6640625" style="82" customWidth="1"/>
    <col min="14330" max="14330" width="16" style="82" customWidth="1"/>
    <col min="14331" max="14332" width="15" style="82" bestFit="1" customWidth="1"/>
    <col min="14333" max="14333" width="16.5546875" style="82" bestFit="1" customWidth="1"/>
    <col min="14334" max="14334" width="12.5546875" style="82" customWidth="1"/>
    <col min="14335" max="14335" width="17.5546875" style="82" bestFit="1" customWidth="1"/>
    <col min="14336" max="14337" width="18.109375" style="82" bestFit="1" customWidth="1"/>
    <col min="14338" max="14338" width="12.88671875" style="82" bestFit="1" customWidth="1"/>
    <col min="14339" max="14340" width="16.5546875" style="82" bestFit="1" customWidth="1"/>
    <col min="14341" max="14342" width="13.109375" style="82" bestFit="1" customWidth="1"/>
    <col min="14343" max="14343" width="15.5546875" style="82" bestFit="1" customWidth="1"/>
    <col min="14344" max="14344" width="13.6640625" style="82" bestFit="1" customWidth="1"/>
    <col min="14345" max="14347" width="12.33203125" style="82" bestFit="1" customWidth="1"/>
    <col min="14348" max="14348" width="17.5546875" style="82" bestFit="1" customWidth="1"/>
    <col min="14349" max="14349" width="12.33203125" style="82" bestFit="1" customWidth="1"/>
    <col min="14350" max="14350" width="13.44140625" style="82" bestFit="1" customWidth="1"/>
    <col min="14351" max="14584" width="9.109375" style="82"/>
    <col min="14585" max="14585" width="33.6640625" style="82" customWidth="1"/>
    <col min="14586" max="14586" width="16" style="82" customWidth="1"/>
    <col min="14587" max="14588" width="15" style="82" bestFit="1" customWidth="1"/>
    <col min="14589" max="14589" width="16.5546875" style="82" bestFit="1" customWidth="1"/>
    <col min="14590" max="14590" width="12.5546875" style="82" customWidth="1"/>
    <col min="14591" max="14591" width="17.5546875" style="82" bestFit="1" customWidth="1"/>
    <col min="14592" max="14593" width="18.109375" style="82" bestFit="1" customWidth="1"/>
    <col min="14594" max="14594" width="12.88671875" style="82" bestFit="1" customWidth="1"/>
    <col min="14595" max="14596" width="16.5546875" style="82" bestFit="1" customWidth="1"/>
    <col min="14597" max="14598" width="13.109375" style="82" bestFit="1" customWidth="1"/>
    <col min="14599" max="14599" width="15.5546875" style="82" bestFit="1" customWidth="1"/>
    <col min="14600" max="14600" width="13.6640625" style="82" bestFit="1" customWidth="1"/>
    <col min="14601" max="14603" width="12.33203125" style="82" bestFit="1" customWidth="1"/>
    <col min="14604" max="14604" width="17.5546875" style="82" bestFit="1" customWidth="1"/>
    <col min="14605" max="14605" width="12.33203125" style="82" bestFit="1" customWidth="1"/>
    <col min="14606" max="14606" width="13.44140625" style="82" bestFit="1" customWidth="1"/>
    <col min="14607" max="14840" width="9.109375" style="82"/>
    <col min="14841" max="14841" width="33.6640625" style="82" customWidth="1"/>
    <col min="14842" max="14842" width="16" style="82" customWidth="1"/>
    <col min="14843" max="14844" width="15" style="82" bestFit="1" customWidth="1"/>
    <col min="14845" max="14845" width="16.5546875" style="82" bestFit="1" customWidth="1"/>
    <col min="14846" max="14846" width="12.5546875" style="82" customWidth="1"/>
    <col min="14847" max="14847" width="17.5546875" style="82" bestFit="1" customWidth="1"/>
    <col min="14848" max="14849" width="18.109375" style="82" bestFit="1" customWidth="1"/>
    <col min="14850" max="14850" width="12.88671875" style="82" bestFit="1" customWidth="1"/>
    <col min="14851" max="14852" width="16.5546875" style="82" bestFit="1" customWidth="1"/>
    <col min="14853" max="14854" width="13.109375" style="82" bestFit="1" customWidth="1"/>
    <col min="14855" max="14855" width="15.5546875" style="82" bestFit="1" customWidth="1"/>
    <col min="14856" max="14856" width="13.6640625" style="82" bestFit="1" customWidth="1"/>
    <col min="14857" max="14859" width="12.33203125" style="82" bestFit="1" customWidth="1"/>
    <col min="14860" max="14860" width="17.5546875" style="82" bestFit="1" customWidth="1"/>
    <col min="14861" max="14861" width="12.33203125" style="82" bestFit="1" customWidth="1"/>
    <col min="14862" max="14862" width="13.44140625" style="82" bestFit="1" customWidth="1"/>
    <col min="14863" max="15096" width="9.109375" style="82"/>
    <col min="15097" max="15097" width="33.6640625" style="82" customWidth="1"/>
    <col min="15098" max="15098" width="16" style="82" customWidth="1"/>
    <col min="15099" max="15100" width="15" style="82" bestFit="1" customWidth="1"/>
    <col min="15101" max="15101" width="16.5546875" style="82" bestFit="1" customWidth="1"/>
    <col min="15102" max="15102" width="12.5546875" style="82" customWidth="1"/>
    <col min="15103" max="15103" width="17.5546875" style="82" bestFit="1" customWidth="1"/>
    <col min="15104" max="15105" width="18.109375" style="82" bestFit="1" customWidth="1"/>
    <col min="15106" max="15106" width="12.88671875" style="82" bestFit="1" customWidth="1"/>
    <col min="15107" max="15108" width="16.5546875" style="82" bestFit="1" customWidth="1"/>
    <col min="15109" max="15110" width="13.109375" style="82" bestFit="1" customWidth="1"/>
    <col min="15111" max="15111" width="15.5546875" style="82" bestFit="1" customWidth="1"/>
    <col min="15112" max="15112" width="13.6640625" style="82" bestFit="1" customWidth="1"/>
    <col min="15113" max="15115" width="12.33203125" style="82" bestFit="1" customWidth="1"/>
    <col min="15116" max="15116" width="17.5546875" style="82" bestFit="1" customWidth="1"/>
    <col min="15117" max="15117" width="12.33203125" style="82" bestFit="1" customWidth="1"/>
    <col min="15118" max="15118" width="13.44140625" style="82" bestFit="1" customWidth="1"/>
    <col min="15119" max="15352" width="9.109375" style="82"/>
    <col min="15353" max="15353" width="33.6640625" style="82" customWidth="1"/>
    <col min="15354" max="15354" width="16" style="82" customWidth="1"/>
    <col min="15355" max="15356" width="15" style="82" bestFit="1" customWidth="1"/>
    <col min="15357" max="15357" width="16.5546875" style="82" bestFit="1" customWidth="1"/>
    <col min="15358" max="15358" width="12.5546875" style="82" customWidth="1"/>
    <col min="15359" max="15359" width="17.5546875" style="82" bestFit="1" customWidth="1"/>
    <col min="15360" max="15361" width="18.109375" style="82" bestFit="1" customWidth="1"/>
    <col min="15362" max="15362" width="12.88671875" style="82" bestFit="1" customWidth="1"/>
    <col min="15363" max="15364" width="16.5546875" style="82" bestFit="1" customWidth="1"/>
    <col min="15365" max="15366" width="13.109375" style="82" bestFit="1" customWidth="1"/>
    <col min="15367" max="15367" width="15.5546875" style="82" bestFit="1" customWidth="1"/>
    <col min="15368" max="15368" width="13.6640625" style="82" bestFit="1" customWidth="1"/>
    <col min="15369" max="15371" width="12.33203125" style="82" bestFit="1" customWidth="1"/>
    <col min="15372" max="15372" width="17.5546875" style="82" bestFit="1" customWidth="1"/>
    <col min="15373" max="15373" width="12.33203125" style="82" bestFit="1" customWidth="1"/>
    <col min="15374" max="15374" width="13.44140625" style="82" bestFit="1" customWidth="1"/>
    <col min="15375" max="15608" width="9.109375" style="82"/>
    <col min="15609" max="15609" width="33.6640625" style="82" customWidth="1"/>
    <col min="15610" max="15610" width="16" style="82" customWidth="1"/>
    <col min="15611" max="15612" width="15" style="82" bestFit="1" customWidth="1"/>
    <col min="15613" max="15613" width="16.5546875" style="82" bestFit="1" customWidth="1"/>
    <col min="15614" max="15614" width="12.5546875" style="82" customWidth="1"/>
    <col min="15615" max="15615" width="17.5546875" style="82" bestFit="1" customWidth="1"/>
    <col min="15616" max="15617" width="18.109375" style="82" bestFit="1" customWidth="1"/>
    <col min="15618" max="15618" width="12.88671875" style="82" bestFit="1" customWidth="1"/>
    <col min="15619" max="15620" width="16.5546875" style="82" bestFit="1" customWidth="1"/>
    <col min="15621" max="15622" width="13.109375" style="82" bestFit="1" customWidth="1"/>
    <col min="15623" max="15623" width="15.5546875" style="82" bestFit="1" customWidth="1"/>
    <col min="15624" max="15624" width="13.6640625" style="82" bestFit="1" customWidth="1"/>
    <col min="15625" max="15627" width="12.33203125" style="82" bestFit="1" customWidth="1"/>
    <col min="15628" max="15628" width="17.5546875" style="82" bestFit="1" customWidth="1"/>
    <col min="15629" max="15629" width="12.33203125" style="82" bestFit="1" customWidth="1"/>
    <col min="15630" max="15630" width="13.44140625" style="82" bestFit="1" customWidth="1"/>
    <col min="15631" max="15864" width="9.109375" style="82"/>
    <col min="15865" max="15865" width="33.6640625" style="82" customWidth="1"/>
    <col min="15866" max="15866" width="16" style="82" customWidth="1"/>
    <col min="15867" max="15868" width="15" style="82" bestFit="1" customWidth="1"/>
    <col min="15869" max="15869" width="16.5546875" style="82" bestFit="1" customWidth="1"/>
    <col min="15870" max="15870" width="12.5546875" style="82" customWidth="1"/>
    <col min="15871" max="15871" width="17.5546875" style="82" bestFit="1" customWidth="1"/>
    <col min="15872" max="15873" width="18.109375" style="82" bestFit="1" customWidth="1"/>
    <col min="15874" max="15874" width="12.88671875" style="82" bestFit="1" customWidth="1"/>
    <col min="15875" max="15876" width="16.5546875" style="82" bestFit="1" customWidth="1"/>
    <col min="15877" max="15878" width="13.109375" style="82" bestFit="1" customWidth="1"/>
    <col min="15879" max="15879" width="15.5546875" style="82" bestFit="1" customWidth="1"/>
    <col min="15880" max="15880" width="13.6640625" style="82" bestFit="1" customWidth="1"/>
    <col min="15881" max="15883" width="12.33203125" style="82" bestFit="1" customWidth="1"/>
    <col min="15884" max="15884" width="17.5546875" style="82" bestFit="1" customWidth="1"/>
    <col min="15885" max="15885" width="12.33203125" style="82" bestFit="1" customWidth="1"/>
    <col min="15886" max="15886" width="13.44140625" style="82" bestFit="1" customWidth="1"/>
    <col min="15887" max="16120" width="9.109375" style="82"/>
    <col min="16121" max="16121" width="33.6640625" style="82" customWidth="1"/>
    <col min="16122" max="16122" width="16" style="82" customWidth="1"/>
    <col min="16123" max="16124" width="15" style="82" bestFit="1" customWidth="1"/>
    <col min="16125" max="16125" width="16.5546875" style="82" bestFit="1" customWidth="1"/>
    <col min="16126" max="16126" width="12.5546875" style="82" customWidth="1"/>
    <col min="16127" max="16127" width="17.5546875" style="82" bestFit="1" customWidth="1"/>
    <col min="16128" max="16129" width="18.109375" style="82" bestFit="1" customWidth="1"/>
    <col min="16130" max="16130" width="12.88671875" style="82" bestFit="1" customWidth="1"/>
    <col min="16131" max="16132" width="16.5546875" style="82" bestFit="1" customWidth="1"/>
    <col min="16133" max="16134" width="13.109375" style="82" bestFit="1" customWidth="1"/>
    <col min="16135" max="16135" width="15.5546875" style="82" bestFit="1" customWidth="1"/>
    <col min="16136" max="16136" width="13.6640625" style="82" bestFit="1" customWidth="1"/>
    <col min="16137" max="16139" width="12.33203125" style="82" bestFit="1" customWidth="1"/>
    <col min="16140" max="16140" width="17.5546875" style="82" bestFit="1" customWidth="1"/>
    <col min="16141" max="16141" width="12.33203125" style="82" bestFit="1" customWidth="1"/>
    <col min="16142" max="16142" width="13.44140625" style="82" bestFit="1" customWidth="1"/>
    <col min="16143" max="16384" width="9.109375" style="82"/>
  </cols>
  <sheetData>
    <row r="1" spans="1:40" ht="14.4">
      <c r="A1" s="217" t="s">
        <v>23</v>
      </c>
      <c r="B1" s="217"/>
      <c r="C1" s="217"/>
      <c r="D1" s="217"/>
      <c r="E1" s="217"/>
      <c r="F1" s="217"/>
      <c r="G1" s="217"/>
      <c r="H1" s="217"/>
      <c r="I1" s="217"/>
      <c r="J1" s="217"/>
      <c r="K1" s="217"/>
      <c r="L1" s="217"/>
      <c r="M1" s="217"/>
    </row>
    <row r="2" spans="1:40" s="220" customFormat="1" ht="20.399999999999999">
      <c r="A2" s="394" t="s">
        <v>24</v>
      </c>
      <c r="B2" s="3" t="s">
        <v>25</v>
      </c>
      <c r="C2" s="394" t="s">
        <v>26</v>
      </c>
      <c r="D2" s="394"/>
      <c r="E2" s="19" t="s">
        <v>25</v>
      </c>
      <c r="F2" s="3" t="s">
        <v>27</v>
      </c>
      <c r="G2" s="396" t="s">
        <v>150</v>
      </c>
      <c r="H2" s="397"/>
      <c r="I2" s="397"/>
      <c r="J2" s="398"/>
      <c r="K2" s="399" t="s">
        <v>151</v>
      </c>
      <c r="L2" s="400"/>
      <c r="M2" s="395" t="s">
        <v>8</v>
      </c>
      <c r="N2" s="219"/>
      <c r="O2" s="219"/>
      <c r="P2" s="219"/>
      <c r="Q2" s="219"/>
      <c r="R2" s="219"/>
      <c r="S2" s="219"/>
      <c r="T2" s="219"/>
      <c r="U2" s="219"/>
      <c r="V2" s="219"/>
      <c r="W2" s="219"/>
      <c r="X2" s="219"/>
      <c r="Y2" s="219"/>
      <c r="Z2" s="219"/>
      <c r="AA2" s="219"/>
      <c r="AB2" s="219"/>
      <c r="AC2" s="219"/>
      <c r="AD2" s="219"/>
      <c r="AE2" s="219"/>
      <c r="AF2" s="219"/>
      <c r="AG2" s="219"/>
      <c r="AH2" s="219"/>
      <c r="AI2" s="219"/>
      <c r="AJ2" s="219"/>
      <c r="AK2" s="219"/>
      <c r="AL2" s="219"/>
      <c r="AM2" s="219"/>
      <c r="AN2" s="219"/>
    </row>
    <row r="3" spans="1:40" s="220" customFormat="1" ht="30.6">
      <c r="A3" s="394"/>
      <c r="B3" s="4">
        <v>44651</v>
      </c>
      <c r="C3" s="3" t="s">
        <v>28</v>
      </c>
      <c r="D3" s="3" t="s">
        <v>15</v>
      </c>
      <c r="E3" s="4">
        <v>44561</v>
      </c>
      <c r="F3" s="3" t="s">
        <v>29</v>
      </c>
      <c r="G3" s="1" t="s">
        <v>51</v>
      </c>
      <c r="H3" s="1" t="s">
        <v>52</v>
      </c>
      <c r="I3" s="1" t="s">
        <v>53</v>
      </c>
      <c r="J3" s="1" t="s">
        <v>1126</v>
      </c>
      <c r="K3" s="2" t="s">
        <v>152</v>
      </c>
      <c r="L3" s="2" t="s">
        <v>153</v>
      </c>
      <c r="M3" s="395"/>
      <c r="N3" s="219"/>
      <c r="O3" s="219"/>
      <c r="P3" s="219"/>
      <c r="Q3" s="219"/>
      <c r="R3" s="219"/>
      <c r="S3" s="219"/>
      <c r="T3" s="219"/>
      <c r="U3" s="219"/>
      <c r="V3" s="219"/>
      <c r="W3" s="219"/>
      <c r="X3" s="219"/>
      <c r="Y3" s="219"/>
      <c r="Z3" s="219"/>
      <c r="AA3" s="219"/>
      <c r="AB3" s="219"/>
      <c r="AC3" s="219"/>
      <c r="AD3" s="219"/>
      <c r="AE3" s="219"/>
      <c r="AF3" s="219"/>
      <c r="AG3" s="219"/>
      <c r="AH3" s="219"/>
      <c r="AI3" s="219"/>
      <c r="AJ3" s="219"/>
      <c r="AK3" s="219"/>
      <c r="AL3" s="219"/>
      <c r="AM3" s="219"/>
      <c r="AN3" s="219"/>
    </row>
    <row r="4" spans="1:40" s="223" customFormat="1" ht="10.199999999999999" customHeight="1">
      <c r="A4" s="216" t="s">
        <v>96</v>
      </c>
      <c r="B4" s="221">
        <f>+SUMIF(Clasificación!D:D,'CA EF'!A4,Clasificación!G:G)</f>
        <v>0</v>
      </c>
      <c r="C4" s="368"/>
      <c r="D4" s="368"/>
      <c r="E4" s="369">
        <f>+SUMIF(Clasificación!D:D,'CA EF'!A4,Clasificación!H:H)</f>
        <v>0</v>
      </c>
      <c r="F4" s="369">
        <f>+B4+C4-D4-E4</f>
        <v>0</v>
      </c>
      <c r="G4" s="369">
        <v>0</v>
      </c>
      <c r="H4" s="369">
        <v>0</v>
      </c>
      <c r="I4" s="369">
        <v>0</v>
      </c>
      <c r="J4" s="369">
        <v>0</v>
      </c>
      <c r="K4" s="369">
        <v>0</v>
      </c>
      <c r="L4" s="369">
        <v>0</v>
      </c>
      <c r="M4" s="369">
        <f>+SUM(F4:L4)</f>
        <v>0</v>
      </c>
      <c r="N4" s="222"/>
      <c r="O4" s="222"/>
      <c r="P4" s="222"/>
      <c r="Q4" s="222"/>
      <c r="R4" s="222"/>
      <c r="S4" s="222"/>
      <c r="T4" s="222"/>
      <c r="U4" s="222"/>
      <c r="V4" s="222"/>
      <c r="W4" s="222"/>
      <c r="X4" s="222"/>
      <c r="Y4" s="222"/>
      <c r="Z4" s="222"/>
      <c r="AA4" s="222"/>
      <c r="AB4" s="222"/>
      <c r="AC4" s="222"/>
      <c r="AD4" s="222"/>
      <c r="AE4" s="222"/>
      <c r="AF4" s="222"/>
      <c r="AG4" s="222"/>
      <c r="AH4" s="222"/>
      <c r="AI4" s="222"/>
      <c r="AJ4" s="222"/>
      <c r="AK4" s="222"/>
      <c r="AL4" s="222"/>
      <c r="AM4" s="222"/>
      <c r="AN4" s="222"/>
    </row>
    <row r="5" spans="1:40" s="223" customFormat="1" ht="10.199999999999999" customHeight="1">
      <c r="A5" s="216" t="s">
        <v>98</v>
      </c>
      <c r="B5" s="221">
        <f>+SUMIF(Clasificación!D:D,'CA EF'!A5,Clasificación!G:G)</f>
        <v>0</v>
      </c>
      <c r="C5" s="368"/>
      <c r="D5" s="368"/>
      <c r="E5" s="369">
        <f>+SUMIF(Clasificación!D:D,'CA EF'!A5,Clasificación!H:H)</f>
        <v>0</v>
      </c>
      <c r="F5" s="369">
        <f>+B5+C5-D5-E5</f>
        <v>0</v>
      </c>
      <c r="G5" s="369">
        <v>0</v>
      </c>
      <c r="H5" s="369">
        <v>0</v>
      </c>
      <c r="I5" s="369">
        <v>0</v>
      </c>
      <c r="J5" s="369">
        <v>0</v>
      </c>
      <c r="K5" s="369">
        <v>0</v>
      </c>
      <c r="L5" s="369">
        <v>0</v>
      </c>
      <c r="M5" s="369">
        <f t="shared" ref="M5:M68" si="0">+SUM(F5:L5)</f>
        <v>0</v>
      </c>
      <c r="N5" s="222"/>
      <c r="O5" s="222"/>
      <c r="P5" s="222"/>
      <c r="Q5" s="222"/>
      <c r="R5" s="222"/>
      <c r="S5" s="222"/>
      <c r="T5" s="222"/>
      <c r="U5" s="222"/>
      <c r="V5" s="222"/>
      <c r="W5" s="222"/>
      <c r="X5" s="222"/>
      <c r="Y5" s="222"/>
      <c r="Z5" s="222"/>
      <c r="AA5" s="222"/>
      <c r="AB5" s="222"/>
      <c r="AC5" s="222"/>
      <c r="AD5" s="222"/>
      <c r="AE5" s="222"/>
      <c r="AF5" s="222"/>
      <c r="AG5" s="222"/>
      <c r="AH5" s="222"/>
      <c r="AI5" s="222"/>
      <c r="AJ5" s="222"/>
      <c r="AK5" s="222"/>
      <c r="AL5" s="222"/>
      <c r="AM5" s="222"/>
      <c r="AN5" s="222"/>
    </row>
    <row r="6" spans="1:40" s="223" customFormat="1" ht="10.199999999999999" customHeight="1">
      <c r="A6" s="216" t="s">
        <v>166</v>
      </c>
      <c r="B6" s="221">
        <f>+SUMIF(Clasificación!D:D,'CA EF'!A6,Clasificación!G:G)</f>
        <v>0</v>
      </c>
      <c r="C6" s="368"/>
      <c r="D6" s="368"/>
      <c r="E6" s="369">
        <f>+SUMIF(Clasificación!D:D,'CA EF'!A6,Clasificación!H:H)</f>
        <v>0</v>
      </c>
      <c r="F6" s="369">
        <f t="shared" ref="F6:F68" si="1">+B6+C6-D6-E6</f>
        <v>0</v>
      </c>
      <c r="G6" s="369">
        <v>0</v>
      </c>
      <c r="H6" s="369">
        <v>0</v>
      </c>
      <c r="I6" s="369">
        <v>0</v>
      </c>
      <c r="J6" s="369">
        <v>0</v>
      </c>
      <c r="K6" s="369">
        <v>0</v>
      </c>
      <c r="L6" s="369">
        <v>0</v>
      </c>
      <c r="M6" s="369">
        <f t="shared" si="0"/>
        <v>0</v>
      </c>
      <c r="N6" s="222"/>
      <c r="O6" s="222"/>
      <c r="P6" s="222"/>
      <c r="Q6" s="222"/>
      <c r="R6" s="222"/>
      <c r="S6" s="222"/>
      <c r="T6" s="222"/>
      <c r="U6" s="222"/>
      <c r="V6" s="222"/>
      <c r="W6" s="222"/>
      <c r="X6" s="222"/>
      <c r="Y6" s="222"/>
      <c r="Z6" s="222"/>
      <c r="AA6" s="222"/>
      <c r="AB6" s="222"/>
      <c r="AC6" s="222"/>
      <c r="AD6" s="222"/>
      <c r="AE6" s="222"/>
      <c r="AF6" s="222"/>
      <c r="AG6" s="222"/>
      <c r="AH6" s="222"/>
      <c r="AI6" s="222"/>
      <c r="AJ6" s="222"/>
      <c r="AK6" s="222"/>
      <c r="AL6" s="222"/>
      <c r="AM6" s="222"/>
      <c r="AN6" s="222"/>
    </row>
    <row r="7" spans="1:40" s="223" customFormat="1" ht="10.199999999999999" customHeight="1">
      <c r="A7" s="216" t="s">
        <v>167</v>
      </c>
      <c r="B7" s="221">
        <f>+SUMIF(Clasificación!D:D,'CA EF'!A7,Clasificación!G:G)</f>
        <v>0</v>
      </c>
      <c r="C7" s="368"/>
      <c r="D7" s="368"/>
      <c r="E7" s="369">
        <f>+SUMIF(Clasificación!D:D,'CA EF'!A7,Clasificación!H:H)</f>
        <v>0</v>
      </c>
      <c r="F7" s="369">
        <f t="shared" si="1"/>
        <v>0</v>
      </c>
      <c r="G7" s="369">
        <v>0</v>
      </c>
      <c r="H7" s="369">
        <v>0</v>
      </c>
      <c r="I7" s="369">
        <v>0</v>
      </c>
      <c r="J7" s="369">
        <v>0</v>
      </c>
      <c r="K7" s="369">
        <v>0</v>
      </c>
      <c r="L7" s="369">
        <v>0</v>
      </c>
      <c r="M7" s="369">
        <f t="shared" si="0"/>
        <v>0</v>
      </c>
      <c r="N7" s="222"/>
      <c r="O7" s="222"/>
      <c r="P7" s="222"/>
      <c r="Q7" s="222"/>
      <c r="R7" s="222"/>
      <c r="S7" s="222"/>
      <c r="T7" s="222"/>
      <c r="U7" s="222"/>
      <c r="V7" s="222"/>
      <c r="W7" s="222"/>
      <c r="X7" s="222"/>
      <c r="Y7" s="222"/>
      <c r="Z7" s="222"/>
      <c r="AA7" s="222"/>
      <c r="AB7" s="222"/>
      <c r="AC7" s="222"/>
      <c r="AD7" s="222"/>
      <c r="AE7" s="222"/>
      <c r="AF7" s="222"/>
      <c r="AG7" s="222"/>
      <c r="AH7" s="222"/>
      <c r="AI7" s="222"/>
      <c r="AJ7" s="222"/>
      <c r="AK7" s="222"/>
      <c r="AL7" s="222"/>
      <c r="AM7" s="222"/>
      <c r="AN7" s="222"/>
    </row>
    <row r="8" spans="1:40" s="223" customFormat="1" ht="10.199999999999999" customHeight="1">
      <c r="A8" s="216" t="s">
        <v>168</v>
      </c>
      <c r="B8" s="221">
        <f>+SUMIF(Clasificación!D:D,'CA EF'!A8,Clasificación!G:G)</f>
        <v>4591383.6099999994</v>
      </c>
      <c r="C8" s="368"/>
      <c r="D8" s="368"/>
      <c r="E8" s="369">
        <f>+SUMIF(Clasificación!D:D,'CA EF'!A8,Clasificación!H:H)</f>
        <v>1974735.54</v>
      </c>
      <c r="F8" s="369">
        <f t="shared" si="1"/>
        <v>2616648.0699999994</v>
      </c>
      <c r="G8" s="369">
        <v>0</v>
      </c>
      <c r="H8" s="369">
        <v>0</v>
      </c>
      <c r="I8" s="369">
        <v>0</v>
      </c>
      <c r="J8" s="369">
        <v>0</v>
      </c>
      <c r="K8" s="369">
        <v>0</v>
      </c>
      <c r="L8" s="369">
        <v>0</v>
      </c>
      <c r="M8" s="369">
        <f t="shared" si="0"/>
        <v>2616648.0699999994</v>
      </c>
      <c r="N8" s="222"/>
      <c r="O8" s="222"/>
      <c r="P8" s="222"/>
      <c r="Q8" s="222"/>
      <c r="R8" s="222"/>
      <c r="S8" s="222"/>
      <c r="T8" s="222"/>
      <c r="U8" s="222"/>
      <c r="V8" s="222"/>
      <c r="W8" s="222"/>
      <c r="X8" s="222"/>
      <c r="Y8" s="222"/>
      <c r="Z8" s="222"/>
      <c r="AA8" s="222"/>
      <c r="AB8" s="222"/>
      <c r="AC8" s="222"/>
      <c r="AD8" s="222"/>
      <c r="AE8" s="222"/>
      <c r="AF8" s="222"/>
      <c r="AG8" s="222"/>
      <c r="AH8" s="222"/>
      <c r="AI8" s="222"/>
      <c r="AJ8" s="222"/>
      <c r="AK8" s="222"/>
      <c r="AL8" s="222"/>
      <c r="AM8" s="222"/>
      <c r="AN8" s="222"/>
    </row>
    <row r="9" spans="1:40" s="223" customFormat="1" ht="10.199999999999999" customHeight="1">
      <c r="A9" s="216" t="s">
        <v>102</v>
      </c>
      <c r="B9" s="221">
        <f>+SUMIF(Clasificación!D:D,'CA EF'!A9,Clasificación!G:G)</f>
        <v>0</v>
      </c>
      <c r="C9" s="368"/>
      <c r="D9" s="368"/>
      <c r="E9" s="369">
        <f>+SUMIF(Clasificación!D:D,'CA EF'!A9,Clasificación!H:H)</f>
        <v>0</v>
      </c>
      <c r="F9" s="369">
        <f t="shared" si="1"/>
        <v>0</v>
      </c>
      <c r="G9" s="369">
        <v>0</v>
      </c>
      <c r="H9" s="369">
        <v>0</v>
      </c>
      <c r="I9" s="369">
        <v>0</v>
      </c>
      <c r="J9" s="369">
        <v>0</v>
      </c>
      <c r="K9" s="369">
        <v>0</v>
      </c>
      <c r="L9" s="369">
        <v>0</v>
      </c>
      <c r="M9" s="369">
        <f t="shared" si="0"/>
        <v>0</v>
      </c>
      <c r="N9" s="222"/>
      <c r="O9" s="222"/>
      <c r="P9" s="222"/>
      <c r="Q9" s="222"/>
      <c r="R9" s="222"/>
      <c r="S9" s="222"/>
      <c r="T9" s="222"/>
      <c r="U9" s="222"/>
      <c r="V9" s="222"/>
      <c r="W9" s="222"/>
      <c r="X9" s="222"/>
      <c r="Y9" s="222"/>
      <c r="Z9" s="222"/>
      <c r="AA9" s="222"/>
      <c r="AB9" s="222"/>
      <c r="AC9" s="222"/>
      <c r="AD9" s="222"/>
      <c r="AE9" s="222"/>
      <c r="AF9" s="222"/>
      <c r="AG9" s="222"/>
      <c r="AH9" s="222"/>
      <c r="AI9" s="222"/>
      <c r="AJ9" s="222"/>
      <c r="AK9" s="222"/>
      <c r="AL9" s="222"/>
      <c r="AM9" s="222"/>
      <c r="AN9" s="222"/>
    </row>
    <row r="10" spans="1:40" s="223" customFormat="1" ht="10.199999999999999" customHeight="1">
      <c r="A10" s="216" t="s">
        <v>170</v>
      </c>
      <c r="B10" s="221">
        <f>+SUMIF(Clasificación!D:D,'CA EF'!A10,Clasificación!G:G)</f>
        <v>0</v>
      </c>
      <c r="C10" s="368"/>
      <c r="D10" s="368"/>
      <c r="E10" s="369">
        <f>+SUMIF(Clasificación!D:D,'CA EF'!A10,Clasificación!H:H)</f>
        <v>0</v>
      </c>
      <c r="F10" s="369">
        <f t="shared" si="1"/>
        <v>0</v>
      </c>
      <c r="G10" s="369">
        <v>0</v>
      </c>
      <c r="H10" s="369">
        <v>0</v>
      </c>
      <c r="I10" s="369">
        <v>0</v>
      </c>
      <c r="J10" s="369">
        <v>0</v>
      </c>
      <c r="K10" s="369">
        <v>0</v>
      </c>
      <c r="L10" s="369">
        <v>0</v>
      </c>
      <c r="M10" s="369">
        <f t="shared" si="0"/>
        <v>0</v>
      </c>
      <c r="N10" s="222"/>
      <c r="O10" s="222"/>
      <c r="P10" s="222"/>
      <c r="Q10" s="222"/>
      <c r="R10" s="222"/>
      <c r="S10" s="222"/>
      <c r="T10" s="222"/>
      <c r="U10" s="222"/>
      <c r="V10" s="222"/>
      <c r="W10" s="222"/>
      <c r="X10" s="222"/>
      <c r="Y10" s="222"/>
      <c r="Z10" s="222"/>
      <c r="AA10" s="222"/>
      <c r="AB10" s="222"/>
      <c r="AC10" s="222"/>
      <c r="AD10" s="222"/>
      <c r="AE10" s="222"/>
      <c r="AF10" s="222"/>
      <c r="AG10" s="222"/>
      <c r="AH10" s="222"/>
      <c r="AI10" s="222"/>
      <c r="AJ10" s="222"/>
      <c r="AK10" s="222"/>
      <c r="AL10" s="222"/>
      <c r="AM10" s="222"/>
      <c r="AN10" s="222"/>
    </row>
    <row r="11" spans="1:40" s="223" customFormat="1" ht="10.199999999999999" customHeight="1">
      <c r="A11" s="216" t="s">
        <v>390</v>
      </c>
      <c r="B11" s="221">
        <f>+SUMIF(Clasificación!D:D,'CA EF'!A11,Clasificación!G:G)</f>
        <v>0</v>
      </c>
      <c r="C11" s="368"/>
      <c r="D11" s="368"/>
      <c r="E11" s="369">
        <f>+SUMIF(Clasificación!D:D,'CA EF'!A11,Clasificación!H:H)</f>
        <v>0</v>
      </c>
      <c r="F11" s="369">
        <f t="shared" si="1"/>
        <v>0</v>
      </c>
      <c r="G11" s="369">
        <v>0</v>
      </c>
      <c r="H11" s="369">
        <v>0</v>
      </c>
      <c r="I11" s="369">
        <v>0</v>
      </c>
      <c r="J11" s="369">
        <v>0</v>
      </c>
      <c r="K11" s="369">
        <v>0</v>
      </c>
      <c r="L11" s="369">
        <v>0</v>
      </c>
      <c r="M11" s="369">
        <f t="shared" si="0"/>
        <v>0</v>
      </c>
      <c r="N11" s="222"/>
      <c r="O11" s="222"/>
      <c r="P11" s="222"/>
      <c r="Q11" s="222"/>
      <c r="R11" s="222"/>
      <c r="S11" s="222"/>
      <c r="T11" s="222"/>
      <c r="U11" s="222"/>
      <c r="V11" s="222"/>
      <c r="W11" s="222"/>
      <c r="X11" s="222"/>
      <c r="Y11" s="222"/>
      <c r="Z11" s="222"/>
      <c r="AA11" s="222"/>
      <c r="AB11" s="222"/>
      <c r="AC11" s="222"/>
      <c r="AD11" s="222"/>
      <c r="AE11" s="222"/>
      <c r="AF11" s="222"/>
      <c r="AG11" s="222"/>
      <c r="AH11" s="222"/>
      <c r="AI11" s="222"/>
      <c r="AJ11" s="222"/>
      <c r="AK11" s="222"/>
      <c r="AL11" s="222"/>
      <c r="AM11" s="222"/>
      <c r="AN11" s="222"/>
    </row>
    <row r="12" spans="1:40" s="223" customFormat="1" ht="10.199999999999999" customHeight="1">
      <c r="A12" s="216" t="s">
        <v>413</v>
      </c>
      <c r="B12" s="221">
        <f>+SUMIF(Clasificación!D:D,'CA EF'!A12,Clasificación!G:G)</f>
        <v>1014921.36</v>
      </c>
      <c r="C12" s="368"/>
      <c r="D12" s="368"/>
      <c r="E12" s="369">
        <f>+SUMIF(Clasificación!D:D,'CA EF'!A12,Clasificación!H:H)</f>
        <v>1029024.67</v>
      </c>
      <c r="F12" s="369">
        <f t="shared" si="1"/>
        <v>-14103.310000000056</v>
      </c>
      <c r="G12" s="369">
        <f>-F12</f>
        <v>14103.310000000056</v>
      </c>
      <c r="H12" s="369">
        <v>0</v>
      </c>
      <c r="I12" s="369">
        <v>0</v>
      </c>
      <c r="J12" s="369">
        <v>0</v>
      </c>
      <c r="K12" s="369">
        <v>0</v>
      </c>
      <c r="L12" s="369">
        <v>0</v>
      </c>
      <c r="M12" s="369">
        <f t="shared" si="0"/>
        <v>0</v>
      </c>
      <c r="N12" s="222"/>
      <c r="O12" s="222"/>
      <c r="P12" s="222"/>
      <c r="Q12" s="222"/>
      <c r="R12" s="222"/>
      <c r="S12" s="222"/>
      <c r="T12" s="222"/>
      <c r="U12" s="222"/>
      <c r="V12" s="222"/>
      <c r="W12" s="222"/>
      <c r="X12" s="222"/>
      <c r="Y12" s="222"/>
      <c r="Z12" s="222"/>
      <c r="AA12" s="222"/>
      <c r="AB12" s="222"/>
      <c r="AC12" s="222"/>
      <c r="AD12" s="222"/>
      <c r="AE12" s="222"/>
      <c r="AF12" s="222"/>
      <c r="AG12" s="222"/>
      <c r="AH12" s="222"/>
      <c r="AI12" s="222"/>
      <c r="AJ12" s="222"/>
      <c r="AK12" s="222"/>
      <c r="AL12" s="222"/>
      <c r="AM12" s="222"/>
      <c r="AN12" s="222"/>
    </row>
    <row r="13" spans="1:40" s="223" customFormat="1" ht="10.199999999999999" customHeight="1">
      <c r="A13" s="216" t="s">
        <v>415</v>
      </c>
      <c r="B13" s="221">
        <f>+SUMIF(Clasificación!D:D,'CA EF'!A13,Clasificación!G:G)</f>
        <v>276384.28000000003</v>
      </c>
      <c r="C13" s="368"/>
      <c r="D13" s="368"/>
      <c r="E13" s="369">
        <f>+SUMIF(Clasificación!D:D,'CA EF'!A13,Clasificación!H:H)</f>
        <v>273433.5</v>
      </c>
      <c r="F13" s="369">
        <f t="shared" si="1"/>
        <v>2950.7800000000279</v>
      </c>
      <c r="G13" s="369">
        <f t="shared" ref="G13:G76" si="2">-F13</f>
        <v>-2950.7800000000279</v>
      </c>
      <c r="H13" s="369">
        <v>0</v>
      </c>
      <c r="I13" s="369">
        <v>0</v>
      </c>
      <c r="J13" s="369">
        <v>0</v>
      </c>
      <c r="K13" s="369">
        <v>0</v>
      </c>
      <c r="L13" s="369">
        <v>0</v>
      </c>
      <c r="M13" s="369">
        <f t="shared" si="0"/>
        <v>0</v>
      </c>
      <c r="N13" s="222"/>
      <c r="O13" s="222"/>
      <c r="P13" s="222"/>
      <c r="Q13" s="222"/>
      <c r="R13" s="222"/>
      <c r="S13" s="222"/>
      <c r="T13" s="222"/>
      <c r="U13" s="222"/>
      <c r="V13" s="222"/>
      <c r="W13" s="222"/>
      <c r="X13" s="222"/>
      <c r="Y13" s="222"/>
      <c r="Z13" s="222"/>
      <c r="AA13" s="222"/>
      <c r="AB13" s="222"/>
      <c r="AC13" s="222"/>
      <c r="AD13" s="222"/>
      <c r="AE13" s="222"/>
      <c r="AF13" s="222"/>
      <c r="AG13" s="222"/>
      <c r="AH13" s="222"/>
      <c r="AI13" s="222"/>
      <c r="AJ13" s="222"/>
      <c r="AK13" s="222"/>
      <c r="AL13" s="222"/>
      <c r="AM13" s="222"/>
      <c r="AN13" s="222"/>
    </row>
    <row r="14" spans="1:40" s="223" customFormat="1" ht="10.199999999999999" customHeight="1">
      <c r="A14" s="216" t="s">
        <v>967</v>
      </c>
      <c r="B14" s="221">
        <f>+SUMIF(Clasificación!D:D,'CA EF'!A14,Clasificación!G:G)</f>
        <v>223496.48</v>
      </c>
      <c r="C14" s="368"/>
      <c r="D14" s="368"/>
      <c r="E14" s="369">
        <f>+SUMIF(Clasificación!D:D,'CA EF'!A14,Clasificación!H:H)</f>
        <v>221190.34</v>
      </c>
      <c r="F14" s="369">
        <f t="shared" si="1"/>
        <v>2306.140000000014</v>
      </c>
      <c r="G14" s="369">
        <f t="shared" si="2"/>
        <v>-2306.140000000014</v>
      </c>
      <c r="H14" s="369">
        <v>0</v>
      </c>
      <c r="I14" s="369">
        <v>0</v>
      </c>
      <c r="J14" s="369">
        <v>0</v>
      </c>
      <c r="K14" s="369">
        <v>0</v>
      </c>
      <c r="L14" s="369">
        <v>0</v>
      </c>
      <c r="M14" s="369">
        <f t="shared" si="0"/>
        <v>0</v>
      </c>
      <c r="N14" s="222"/>
      <c r="O14" s="222"/>
      <c r="P14" s="222"/>
      <c r="Q14" s="222"/>
      <c r="R14" s="222"/>
      <c r="S14" s="222"/>
      <c r="T14" s="222"/>
      <c r="U14" s="222"/>
      <c r="V14" s="222"/>
      <c r="W14" s="222"/>
      <c r="X14" s="222"/>
      <c r="Y14" s="222"/>
      <c r="Z14" s="222"/>
      <c r="AA14" s="222"/>
      <c r="AB14" s="222"/>
      <c r="AC14" s="222"/>
      <c r="AD14" s="222"/>
      <c r="AE14" s="222"/>
      <c r="AF14" s="222"/>
      <c r="AG14" s="222"/>
      <c r="AH14" s="222"/>
      <c r="AI14" s="222"/>
      <c r="AJ14" s="222"/>
      <c r="AK14" s="222"/>
      <c r="AL14" s="222"/>
      <c r="AM14" s="222"/>
      <c r="AN14" s="222"/>
    </row>
    <row r="15" spans="1:40" s="223" customFormat="1" ht="10.199999999999999" customHeight="1">
      <c r="A15" s="216" t="s">
        <v>171</v>
      </c>
      <c r="B15" s="221">
        <f>+SUMIF(Clasificación!D:D,'CA EF'!A15,Clasificación!G:G)</f>
        <v>0</v>
      </c>
      <c r="C15" s="368"/>
      <c r="D15" s="368"/>
      <c r="E15" s="369">
        <f>+SUMIF(Clasificación!D:D,'CA EF'!A15,Clasificación!H:H)</f>
        <v>0</v>
      </c>
      <c r="F15" s="369">
        <f t="shared" si="1"/>
        <v>0</v>
      </c>
      <c r="G15" s="369">
        <f t="shared" si="2"/>
        <v>0</v>
      </c>
      <c r="H15" s="369">
        <v>0</v>
      </c>
      <c r="I15" s="369">
        <v>0</v>
      </c>
      <c r="J15" s="369">
        <v>0</v>
      </c>
      <c r="K15" s="369">
        <v>0</v>
      </c>
      <c r="L15" s="369">
        <v>0</v>
      </c>
      <c r="M15" s="369">
        <f t="shared" si="0"/>
        <v>0</v>
      </c>
      <c r="N15" s="222"/>
      <c r="O15" s="222"/>
      <c r="P15" s="222"/>
      <c r="Q15" s="222"/>
      <c r="R15" s="222"/>
      <c r="S15" s="222"/>
      <c r="T15" s="222"/>
      <c r="U15" s="222"/>
      <c r="V15" s="222"/>
      <c r="W15" s="222"/>
      <c r="X15" s="222"/>
      <c r="Y15" s="222"/>
      <c r="Z15" s="222"/>
      <c r="AA15" s="222"/>
      <c r="AB15" s="222"/>
      <c r="AC15" s="222"/>
      <c r="AD15" s="222"/>
      <c r="AE15" s="222"/>
      <c r="AF15" s="222"/>
      <c r="AG15" s="222"/>
      <c r="AH15" s="222"/>
      <c r="AI15" s="222"/>
      <c r="AJ15" s="222"/>
      <c r="AK15" s="222"/>
      <c r="AL15" s="222"/>
      <c r="AM15" s="222"/>
      <c r="AN15" s="222"/>
    </row>
    <row r="16" spans="1:40" s="223" customFormat="1" ht="10.199999999999999" customHeight="1">
      <c r="A16" s="216" t="s">
        <v>173</v>
      </c>
      <c r="B16" s="221">
        <f>+SUMIF(Clasificación!D:D,'CA EF'!A16,Clasificación!G:G)</f>
        <v>27928.41</v>
      </c>
      <c r="C16" s="368"/>
      <c r="D16" s="368"/>
      <c r="E16" s="369">
        <f>+SUMIF(Clasificación!D:D,'CA EF'!A16,Clasificación!H:H)</f>
        <v>28039.11</v>
      </c>
      <c r="F16" s="369">
        <f t="shared" si="1"/>
        <v>-110.70000000000073</v>
      </c>
      <c r="G16" s="369">
        <f t="shared" si="2"/>
        <v>110.70000000000073</v>
      </c>
      <c r="H16" s="369">
        <v>0</v>
      </c>
      <c r="I16" s="369">
        <v>0</v>
      </c>
      <c r="J16" s="369">
        <v>0</v>
      </c>
      <c r="K16" s="369">
        <v>0</v>
      </c>
      <c r="L16" s="369">
        <v>0</v>
      </c>
      <c r="M16" s="369">
        <f t="shared" si="0"/>
        <v>0</v>
      </c>
      <c r="N16" s="222"/>
      <c r="O16" s="222"/>
      <c r="P16" s="222"/>
      <c r="Q16" s="222"/>
      <c r="R16" s="222"/>
      <c r="S16" s="222"/>
      <c r="T16" s="222"/>
      <c r="U16" s="222"/>
      <c r="V16" s="222"/>
      <c r="W16" s="222"/>
      <c r="X16" s="222"/>
      <c r="Y16" s="222"/>
      <c r="Z16" s="222"/>
      <c r="AA16" s="222"/>
      <c r="AB16" s="222"/>
      <c r="AC16" s="222"/>
      <c r="AD16" s="222"/>
      <c r="AE16" s="222"/>
      <c r="AF16" s="222"/>
      <c r="AG16" s="222"/>
      <c r="AH16" s="222"/>
      <c r="AI16" s="222"/>
      <c r="AJ16" s="222"/>
      <c r="AK16" s="222"/>
      <c r="AL16" s="222"/>
      <c r="AM16" s="222"/>
      <c r="AN16" s="222"/>
    </row>
    <row r="17" spans="1:40" s="223" customFormat="1" ht="10.199999999999999" customHeight="1">
      <c r="A17" s="216" t="s">
        <v>175</v>
      </c>
      <c r="B17" s="221">
        <f>+SUMIF(Clasificación!D:D,'CA EF'!A17,Clasificación!G:G)</f>
        <v>24835.18</v>
      </c>
      <c r="C17" s="368"/>
      <c r="D17" s="368"/>
      <c r="E17" s="369">
        <f>+SUMIF(Clasificación!D:D,'CA EF'!A17,Clasificación!H:H)</f>
        <v>24935.34</v>
      </c>
      <c r="F17" s="369">
        <f t="shared" si="1"/>
        <v>-100.15999999999985</v>
      </c>
      <c r="G17" s="369">
        <f t="shared" si="2"/>
        <v>100.15999999999985</v>
      </c>
      <c r="H17" s="369">
        <v>0</v>
      </c>
      <c r="I17" s="369">
        <v>0</v>
      </c>
      <c r="J17" s="369">
        <v>0</v>
      </c>
      <c r="K17" s="369">
        <v>0</v>
      </c>
      <c r="L17" s="369">
        <v>0</v>
      </c>
      <c r="M17" s="369">
        <f t="shared" si="0"/>
        <v>0</v>
      </c>
      <c r="N17" s="222"/>
      <c r="O17" s="222"/>
      <c r="P17" s="222"/>
      <c r="Q17" s="222"/>
      <c r="R17" s="222"/>
      <c r="S17" s="222"/>
      <c r="T17" s="222"/>
      <c r="U17" s="222"/>
      <c r="V17" s="222"/>
      <c r="W17" s="222"/>
      <c r="X17" s="222"/>
      <c r="Y17" s="222"/>
      <c r="Z17" s="222"/>
      <c r="AA17" s="222"/>
      <c r="AB17" s="222"/>
      <c r="AC17" s="222"/>
      <c r="AD17" s="222"/>
      <c r="AE17" s="222"/>
      <c r="AF17" s="222"/>
      <c r="AG17" s="222"/>
      <c r="AH17" s="222"/>
      <c r="AI17" s="222"/>
      <c r="AJ17" s="222"/>
      <c r="AK17" s="222"/>
      <c r="AL17" s="222"/>
      <c r="AM17" s="222"/>
      <c r="AN17" s="222"/>
    </row>
    <row r="18" spans="1:40" s="223" customFormat="1" ht="10.199999999999999" customHeight="1">
      <c r="A18" s="216" t="s">
        <v>232</v>
      </c>
      <c r="B18" s="221">
        <f>+SUMIF(Clasificación!D:D,'CA EF'!A18,Clasificación!G:G)</f>
        <v>53811.58</v>
      </c>
      <c r="C18" s="368"/>
      <c r="D18" s="368"/>
      <c r="E18" s="369">
        <f>+SUMIF(Clasificación!D:D,'CA EF'!A18,Clasificación!H:H)</f>
        <v>54028.97</v>
      </c>
      <c r="F18" s="369">
        <f t="shared" si="1"/>
        <v>-217.38999999999942</v>
      </c>
      <c r="G18" s="369">
        <f t="shared" si="2"/>
        <v>217.38999999999942</v>
      </c>
      <c r="H18" s="369">
        <v>0</v>
      </c>
      <c r="I18" s="369">
        <v>0</v>
      </c>
      <c r="J18" s="369">
        <v>0</v>
      </c>
      <c r="K18" s="369">
        <v>0</v>
      </c>
      <c r="L18" s="369">
        <v>0</v>
      </c>
      <c r="M18" s="369">
        <f t="shared" si="0"/>
        <v>0</v>
      </c>
      <c r="N18" s="222"/>
      <c r="O18" s="222"/>
      <c r="P18" s="222"/>
      <c r="Q18" s="222"/>
      <c r="R18" s="222"/>
      <c r="S18" s="222"/>
      <c r="T18" s="222"/>
      <c r="U18" s="222"/>
      <c r="V18" s="222"/>
      <c r="W18" s="222"/>
      <c r="X18" s="222"/>
      <c r="Y18" s="222"/>
      <c r="Z18" s="222"/>
      <c r="AA18" s="222"/>
      <c r="AB18" s="222"/>
      <c r="AC18" s="222"/>
      <c r="AD18" s="222"/>
      <c r="AE18" s="222"/>
      <c r="AF18" s="222"/>
      <c r="AG18" s="222"/>
      <c r="AH18" s="222"/>
      <c r="AI18" s="222"/>
      <c r="AJ18" s="222"/>
      <c r="AK18" s="222"/>
      <c r="AL18" s="222"/>
      <c r="AM18" s="222"/>
      <c r="AN18" s="222"/>
    </row>
    <row r="19" spans="1:40" s="223" customFormat="1" ht="10.199999999999999" customHeight="1">
      <c r="A19" s="216" t="s">
        <v>234</v>
      </c>
      <c r="B19" s="221">
        <f>+SUMIF(Clasificación!D:D,'CA EF'!A19,Clasificación!G:G)</f>
        <v>42188.52</v>
      </c>
      <c r="C19" s="368"/>
      <c r="D19" s="368"/>
      <c r="E19" s="369">
        <f>+SUMIF(Clasificación!D:D,'CA EF'!A19,Clasificación!H:H)</f>
        <v>42839.14</v>
      </c>
      <c r="F19" s="369">
        <f t="shared" si="1"/>
        <v>-650.62000000000262</v>
      </c>
      <c r="G19" s="369">
        <f t="shared" si="2"/>
        <v>650.62000000000262</v>
      </c>
      <c r="H19" s="369">
        <v>0</v>
      </c>
      <c r="I19" s="369">
        <v>0</v>
      </c>
      <c r="J19" s="369">
        <v>0</v>
      </c>
      <c r="K19" s="369">
        <v>0</v>
      </c>
      <c r="L19" s="369">
        <v>0</v>
      </c>
      <c r="M19" s="369">
        <f t="shared" si="0"/>
        <v>0</v>
      </c>
      <c r="N19" s="222"/>
      <c r="O19" s="222"/>
      <c r="P19" s="222"/>
      <c r="Q19" s="222"/>
      <c r="R19" s="222"/>
      <c r="S19" s="222"/>
      <c r="T19" s="222"/>
      <c r="U19" s="222"/>
      <c r="V19" s="222"/>
      <c r="W19" s="222"/>
      <c r="X19" s="222"/>
      <c r="Y19" s="222"/>
      <c r="Z19" s="222"/>
      <c r="AA19" s="222"/>
      <c r="AB19" s="222"/>
      <c r="AC19" s="222"/>
      <c r="AD19" s="222"/>
      <c r="AE19" s="222"/>
      <c r="AF19" s="222"/>
      <c r="AG19" s="222"/>
      <c r="AH19" s="222"/>
      <c r="AI19" s="222"/>
      <c r="AJ19" s="222"/>
      <c r="AK19" s="222"/>
      <c r="AL19" s="222"/>
      <c r="AM19" s="222"/>
      <c r="AN19" s="222"/>
    </row>
    <row r="20" spans="1:40" s="223" customFormat="1" ht="10.199999999999999" customHeight="1">
      <c r="A20" s="216" t="s">
        <v>236</v>
      </c>
      <c r="B20" s="221">
        <f>+SUMIF(Clasificación!D:D,'CA EF'!A20,Clasificación!G:G)</f>
        <v>102668.81000000001</v>
      </c>
      <c r="C20" s="368"/>
      <c r="D20" s="368"/>
      <c r="E20" s="369">
        <f>+SUMIF(Clasificación!D:D,'CA EF'!A20,Clasificación!H:H)</f>
        <v>104256.95000000001</v>
      </c>
      <c r="F20" s="369">
        <f t="shared" si="1"/>
        <v>-1588.1399999999994</v>
      </c>
      <c r="G20" s="369">
        <f t="shared" si="2"/>
        <v>1588.1399999999994</v>
      </c>
      <c r="H20" s="369">
        <v>0</v>
      </c>
      <c r="I20" s="369">
        <v>0</v>
      </c>
      <c r="J20" s="369">
        <v>0</v>
      </c>
      <c r="K20" s="369">
        <v>0</v>
      </c>
      <c r="L20" s="369">
        <v>0</v>
      </c>
      <c r="M20" s="369">
        <f t="shared" si="0"/>
        <v>0</v>
      </c>
      <c r="N20" s="222"/>
      <c r="O20" s="222"/>
      <c r="P20" s="222"/>
      <c r="Q20" s="222"/>
      <c r="R20" s="222"/>
      <c r="S20" s="222"/>
      <c r="T20" s="222"/>
      <c r="U20" s="222"/>
      <c r="V20" s="222"/>
      <c r="W20" s="222"/>
      <c r="X20" s="222"/>
      <c r="Y20" s="222"/>
      <c r="Z20" s="222"/>
      <c r="AA20" s="222"/>
      <c r="AB20" s="222"/>
      <c r="AC20" s="222"/>
      <c r="AD20" s="222"/>
      <c r="AE20" s="222"/>
      <c r="AF20" s="222"/>
      <c r="AG20" s="222"/>
      <c r="AH20" s="222"/>
      <c r="AI20" s="222"/>
      <c r="AJ20" s="222"/>
      <c r="AK20" s="222"/>
      <c r="AL20" s="222"/>
      <c r="AM20" s="222"/>
      <c r="AN20" s="222"/>
    </row>
    <row r="21" spans="1:40" s="223" customFormat="1" ht="10.199999999999999" customHeight="1">
      <c r="A21" s="216" t="s">
        <v>238</v>
      </c>
      <c r="B21" s="221">
        <f>+SUMIF(Clasificación!D:D,'CA EF'!A21,Clasificación!G:G)</f>
        <v>72473.78</v>
      </c>
      <c r="C21" s="368"/>
      <c r="D21" s="368"/>
      <c r="E21" s="369">
        <f>+SUMIF(Clasificación!D:D,'CA EF'!A21,Clasificación!H:H)</f>
        <v>73594.880000000005</v>
      </c>
      <c r="F21" s="369">
        <f t="shared" si="1"/>
        <v>-1121.1000000000058</v>
      </c>
      <c r="G21" s="369">
        <f t="shared" si="2"/>
        <v>1121.1000000000058</v>
      </c>
      <c r="H21" s="369">
        <v>0</v>
      </c>
      <c r="I21" s="369">
        <v>0</v>
      </c>
      <c r="J21" s="369">
        <v>0</v>
      </c>
      <c r="K21" s="369">
        <v>0</v>
      </c>
      <c r="L21" s="369">
        <v>0</v>
      </c>
      <c r="M21" s="369">
        <f t="shared" si="0"/>
        <v>0</v>
      </c>
      <c r="N21" s="222"/>
      <c r="O21" s="222"/>
      <c r="P21" s="222"/>
      <c r="Q21" s="222"/>
      <c r="R21" s="222"/>
      <c r="S21" s="222"/>
      <c r="T21" s="222"/>
      <c r="U21" s="222"/>
      <c r="V21" s="222"/>
      <c r="W21" s="222"/>
      <c r="X21" s="222"/>
      <c r="Y21" s="222"/>
      <c r="Z21" s="222"/>
      <c r="AA21" s="222"/>
      <c r="AB21" s="222"/>
      <c r="AC21" s="222"/>
      <c r="AD21" s="222"/>
      <c r="AE21" s="222"/>
      <c r="AF21" s="222"/>
      <c r="AG21" s="222"/>
      <c r="AH21" s="222"/>
      <c r="AI21" s="222"/>
      <c r="AJ21" s="222"/>
      <c r="AK21" s="222"/>
      <c r="AL21" s="222"/>
      <c r="AM21" s="222"/>
      <c r="AN21" s="222"/>
    </row>
    <row r="22" spans="1:40" s="223" customFormat="1" ht="10.199999999999999" customHeight="1">
      <c r="A22" s="216" t="s">
        <v>240</v>
      </c>
      <c r="B22" s="221">
        <f>+SUMIF(Clasificación!D:D,'CA EF'!A22,Clasificación!G:G)</f>
        <v>144017.44999999998</v>
      </c>
      <c r="C22" s="368"/>
      <c r="D22" s="368"/>
      <c r="E22" s="369">
        <f>+SUMIF(Clasificación!D:D,'CA EF'!A22,Clasificación!H:H)</f>
        <v>146364.21</v>
      </c>
      <c r="F22" s="369">
        <f t="shared" si="1"/>
        <v>-2346.7600000000093</v>
      </c>
      <c r="G22" s="369">
        <f t="shared" si="2"/>
        <v>2346.7600000000093</v>
      </c>
      <c r="H22" s="369">
        <v>0</v>
      </c>
      <c r="I22" s="369">
        <v>0</v>
      </c>
      <c r="J22" s="369">
        <v>0</v>
      </c>
      <c r="K22" s="369">
        <v>0</v>
      </c>
      <c r="L22" s="369">
        <v>0</v>
      </c>
      <c r="M22" s="369">
        <f t="shared" si="0"/>
        <v>0</v>
      </c>
      <c r="N22" s="222"/>
      <c r="O22" s="222"/>
      <c r="P22" s="222"/>
      <c r="Q22" s="222"/>
      <c r="R22" s="222"/>
      <c r="S22" s="222"/>
      <c r="T22" s="222"/>
      <c r="U22" s="222"/>
      <c r="V22" s="222"/>
      <c r="W22" s="222"/>
      <c r="X22" s="222"/>
      <c r="Y22" s="222"/>
      <c r="Z22" s="222"/>
      <c r="AA22" s="222"/>
      <c r="AB22" s="222"/>
      <c r="AC22" s="222"/>
      <c r="AD22" s="222"/>
      <c r="AE22" s="222"/>
      <c r="AF22" s="222"/>
      <c r="AG22" s="222"/>
      <c r="AH22" s="222"/>
      <c r="AI22" s="222"/>
      <c r="AJ22" s="222"/>
      <c r="AK22" s="222"/>
      <c r="AL22" s="222"/>
      <c r="AM22" s="222"/>
      <c r="AN22" s="222"/>
    </row>
    <row r="23" spans="1:40" s="223" customFormat="1" ht="10.199999999999999" customHeight="1">
      <c r="A23" s="216" t="s">
        <v>417</v>
      </c>
      <c r="B23" s="221">
        <f>+SUMIF(Clasificación!D:D,'CA EF'!A23,Clasificación!G:G)</f>
        <v>206611.48</v>
      </c>
      <c r="C23" s="368"/>
      <c r="D23" s="368"/>
      <c r="E23" s="369">
        <f>+SUMIF(Clasificación!D:D,'CA EF'!A23,Clasificación!H:H)</f>
        <v>210010.75</v>
      </c>
      <c r="F23" s="369">
        <f t="shared" si="1"/>
        <v>-3399.2699999999895</v>
      </c>
      <c r="G23" s="369">
        <f t="shared" si="2"/>
        <v>3399.2699999999895</v>
      </c>
      <c r="H23" s="369">
        <v>0</v>
      </c>
      <c r="I23" s="369">
        <v>0</v>
      </c>
      <c r="J23" s="369">
        <v>0</v>
      </c>
      <c r="K23" s="369">
        <v>0</v>
      </c>
      <c r="L23" s="369">
        <v>0</v>
      </c>
      <c r="M23" s="369">
        <f t="shared" si="0"/>
        <v>0</v>
      </c>
      <c r="N23" s="222"/>
      <c r="O23" s="222"/>
      <c r="P23" s="222"/>
      <c r="Q23" s="222"/>
      <c r="R23" s="222"/>
      <c r="S23" s="222"/>
      <c r="T23" s="222"/>
      <c r="U23" s="222"/>
      <c r="V23" s="222"/>
      <c r="W23" s="222"/>
      <c r="X23" s="222"/>
      <c r="Y23" s="222"/>
      <c r="Z23" s="222"/>
      <c r="AA23" s="222"/>
      <c r="AB23" s="222"/>
      <c r="AC23" s="222"/>
      <c r="AD23" s="222"/>
      <c r="AE23" s="222"/>
      <c r="AF23" s="222"/>
      <c r="AG23" s="222"/>
      <c r="AH23" s="222"/>
      <c r="AI23" s="222"/>
      <c r="AJ23" s="222"/>
      <c r="AK23" s="222"/>
      <c r="AL23" s="222"/>
      <c r="AM23" s="222"/>
      <c r="AN23" s="222"/>
    </row>
    <row r="24" spans="1:40" s="223" customFormat="1" ht="10.199999999999999" customHeight="1">
      <c r="A24" s="216" t="s">
        <v>419</v>
      </c>
      <c r="B24" s="221">
        <f>+SUMIF(Clasificación!D:D,'CA EF'!A24,Clasificación!G:G)</f>
        <v>141097.15</v>
      </c>
      <c r="C24" s="368"/>
      <c r="D24" s="368"/>
      <c r="E24" s="369">
        <f>+SUMIF(Clasificación!D:D,'CA EF'!A24,Clasificación!H:H)</f>
        <v>143036.53</v>
      </c>
      <c r="F24" s="369">
        <f t="shared" si="1"/>
        <v>-1939.3800000000047</v>
      </c>
      <c r="G24" s="369">
        <f t="shared" si="2"/>
        <v>1939.3800000000047</v>
      </c>
      <c r="H24" s="369">
        <v>0</v>
      </c>
      <c r="I24" s="369">
        <v>0</v>
      </c>
      <c r="J24" s="369">
        <v>0</v>
      </c>
      <c r="K24" s="369">
        <v>0</v>
      </c>
      <c r="L24" s="369">
        <v>0</v>
      </c>
      <c r="M24" s="369">
        <f t="shared" si="0"/>
        <v>0</v>
      </c>
      <c r="N24" s="222"/>
      <c r="O24" s="222"/>
      <c r="P24" s="222"/>
      <c r="Q24" s="222"/>
      <c r="R24" s="222"/>
      <c r="S24" s="222"/>
      <c r="T24" s="222"/>
      <c r="U24" s="222"/>
      <c r="V24" s="222"/>
      <c r="W24" s="222"/>
      <c r="X24" s="222"/>
      <c r="Y24" s="222"/>
      <c r="Z24" s="222"/>
      <c r="AA24" s="222"/>
      <c r="AB24" s="222"/>
      <c r="AC24" s="222"/>
      <c r="AD24" s="222"/>
      <c r="AE24" s="222"/>
      <c r="AF24" s="222"/>
      <c r="AG24" s="222"/>
      <c r="AH24" s="222"/>
      <c r="AI24" s="222"/>
      <c r="AJ24" s="222"/>
      <c r="AK24" s="222"/>
      <c r="AL24" s="222"/>
      <c r="AM24" s="222"/>
      <c r="AN24" s="222"/>
    </row>
    <row r="25" spans="1:40" s="223" customFormat="1" ht="10.199999999999999" customHeight="1">
      <c r="A25" s="216" t="s">
        <v>242</v>
      </c>
      <c r="B25" s="221">
        <f>+SUMIF(Clasificación!D:D,'CA EF'!A25,Clasificación!G:G)</f>
        <v>0</v>
      </c>
      <c r="C25" s="368"/>
      <c r="D25" s="368"/>
      <c r="E25" s="369">
        <f>+SUMIF(Clasificación!D:D,'CA EF'!A25,Clasificación!H:H)</f>
        <v>0</v>
      </c>
      <c r="F25" s="369">
        <f t="shared" si="1"/>
        <v>0</v>
      </c>
      <c r="G25" s="369">
        <f t="shared" si="2"/>
        <v>0</v>
      </c>
      <c r="H25" s="369">
        <v>0</v>
      </c>
      <c r="I25" s="369">
        <v>0</v>
      </c>
      <c r="J25" s="369">
        <v>0</v>
      </c>
      <c r="K25" s="369">
        <v>0</v>
      </c>
      <c r="L25" s="369">
        <v>0</v>
      </c>
      <c r="M25" s="369">
        <f t="shared" si="0"/>
        <v>0</v>
      </c>
      <c r="N25" s="222"/>
      <c r="O25" s="222"/>
      <c r="P25" s="222"/>
      <c r="Q25" s="222"/>
      <c r="R25" s="222"/>
      <c r="S25" s="222"/>
      <c r="T25" s="222"/>
      <c r="U25" s="222"/>
      <c r="V25" s="222"/>
      <c r="W25" s="222"/>
      <c r="X25" s="222"/>
      <c r="Y25" s="222"/>
      <c r="Z25" s="222"/>
      <c r="AA25" s="222"/>
      <c r="AB25" s="222"/>
      <c r="AC25" s="222"/>
      <c r="AD25" s="222"/>
      <c r="AE25" s="222"/>
      <c r="AF25" s="222"/>
      <c r="AG25" s="222"/>
      <c r="AH25" s="222"/>
      <c r="AI25" s="222"/>
      <c r="AJ25" s="222"/>
      <c r="AK25" s="222"/>
      <c r="AL25" s="222"/>
      <c r="AM25" s="222"/>
      <c r="AN25" s="222"/>
    </row>
    <row r="26" spans="1:40" s="223" customFormat="1" ht="10.199999999999999" customHeight="1">
      <c r="A26" s="216" t="s">
        <v>244</v>
      </c>
      <c r="B26" s="221">
        <f>+SUMIF(Clasificación!D:D,'CA EF'!A26,Clasificación!G:G)</f>
        <v>100664.26</v>
      </c>
      <c r="C26" s="368"/>
      <c r="D26" s="368"/>
      <c r="E26" s="369">
        <f>+SUMIF(Clasificación!D:D,'CA EF'!A26,Clasificación!H:H)</f>
        <v>102190.62</v>
      </c>
      <c r="F26" s="369">
        <f t="shared" si="1"/>
        <v>-1526.3600000000006</v>
      </c>
      <c r="G26" s="369">
        <f t="shared" si="2"/>
        <v>1526.3600000000006</v>
      </c>
      <c r="H26" s="369">
        <v>0</v>
      </c>
      <c r="I26" s="369">
        <v>0</v>
      </c>
      <c r="J26" s="369">
        <v>0</v>
      </c>
      <c r="K26" s="369">
        <v>0</v>
      </c>
      <c r="L26" s="369">
        <v>0</v>
      </c>
      <c r="M26" s="369">
        <f t="shared" si="0"/>
        <v>0</v>
      </c>
      <c r="N26" s="222"/>
      <c r="O26" s="222"/>
      <c r="P26" s="222"/>
      <c r="Q26" s="222"/>
      <c r="R26" s="222"/>
      <c r="S26" s="222"/>
      <c r="T26" s="222"/>
      <c r="U26" s="222"/>
      <c r="V26" s="222"/>
      <c r="W26" s="222"/>
      <c r="X26" s="222"/>
      <c r="Y26" s="222"/>
      <c r="Z26" s="222"/>
      <c r="AA26" s="222"/>
      <c r="AB26" s="222"/>
      <c r="AC26" s="222"/>
      <c r="AD26" s="222"/>
      <c r="AE26" s="222"/>
      <c r="AF26" s="222"/>
      <c r="AG26" s="222"/>
      <c r="AH26" s="222"/>
      <c r="AI26" s="222"/>
      <c r="AJ26" s="222"/>
      <c r="AK26" s="222"/>
      <c r="AL26" s="222"/>
      <c r="AM26" s="222"/>
      <c r="AN26" s="222"/>
    </row>
    <row r="27" spans="1:40" s="223" customFormat="1" ht="10.199999999999999" customHeight="1">
      <c r="A27" s="216" t="s">
        <v>105</v>
      </c>
      <c r="B27" s="221">
        <f>+SUMIF(Clasificación!D:D,'CA EF'!A27,Clasificación!G:G)</f>
        <v>0</v>
      </c>
      <c r="C27" s="368"/>
      <c r="D27" s="368"/>
      <c r="E27" s="369">
        <f>+SUMIF(Clasificación!D:D,'CA EF'!A27,Clasificación!H:H)</f>
        <v>0</v>
      </c>
      <c r="F27" s="369">
        <f t="shared" si="1"/>
        <v>0</v>
      </c>
      <c r="G27" s="369">
        <f t="shared" si="2"/>
        <v>0</v>
      </c>
      <c r="H27" s="369">
        <v>0</v>
      </c>
      <c r="I27" s="369">
        <v>0</v>
      </c>
      <c r="J27" s="369">
        <v>0</v>
      </c>
      <c r="K27" s="369">
        <v>0</v>
      </c>
      <c r="L27" s="369">
        <v>0</v>
      </c>
      <c r="M27" s="369">
        <f t="shared" si="0"/>
        <v>0</v>
      </c>
      <c r="N27" s="222"/>
      <c r="O27" s="222"/>
      <c r="P27" s="222"/>
      <c r="Q27" s="222"/>
      <c r="R27" s="222"/>
      <c r="S27" s="222"/>
      <c r="T27" s="222"/>
      <c r="U27" s="222"/>
      <c r="V27" s="222"/>
      <c r="W27" s="222"/>
      <c r="X27" s="222"/>
      <c r="Y27" s="222"/>
      <c r="Z27" s="222"/>
      <c r="AA27" s="222"/>
      <c r="AB27" s="222"/>
      <c r="AC27" s="222"/>
      <c r="AD27" s="222"/>
      <c r="AE27" s="222"/>
      <c r="AF27" s="222"/>
      <c r="AG27" s="222"/>
      <c r="AH27" s="222"/>
      <c r="AI27" s="222"/>
      <c r="AJ27" s="222"/>
      <c r="AK27" s="222"/>
      <c r="AL27" s="222"/>
      <c r="AM27" s="222"/>
      <c r="AN27" s="222"/>
    </row>
    <row r="28" spans="1:40" s="223" customFormat="1" ht="10.199999999999999" customHeight="1">
      <c r="A28" s="216" t="s">
        <v>424</v>
      </c>
      <c r="B28" s="221">
        <f>+SUMIF(Clasificación!D:D,'CA EF'!A28,Clasificación!G:G)</f>
        <v>0</v>
      </c>
      <c r="C28" s="368"/>
      <c r="D28" s="368"/>
      <c r="E28" s="369">
        <f>+SUMIF(Clasificación!D:D,'CA EF'!A28,Clasificación!H:H)</f>
        <v>50341.799999999996</v>
      </c>
      <c r="F28" s="369">
        <f t="shared" si="1"/>
        <v>-50341.799999999996</v>
      </c>
      <c r="G28" s="369">
        <f t="shared" si="2"/>
        <v>50341.799999999996</v>
      </c>
      <c r="H28" s="369">
        <v>0</v>
      </c>
      <c r="I28" s="369">
        <v>0</v>
      </c>
      <c r="J28" s="369">
        <v>0</v>
      </c>
      <c r="K28" s="369">
        <v>0</v>
      </c>
      <c r="L28" s="369">
        <v>0</v>
      </c>
      <c r="M28" s="369">
        <f t="shared" si="0"/>
        <v>0</v>
      </c>
      <c r="N28" s="222"/>
      <c r="O28" s="222"/>
      <c r="P28" s="222"/>
      <c r="Q28" s="222"/>
      <c r="R28" s="222"/>
      <c r="S28" s="222"/>
      <c r="T28" s="222"/>
      <c r="U28" s="222"/>
      <c r="V28" s="222"/>
      <c r="W28" s="222"/>
      <c r="X28" s="222"/>
      <c r="Y28" s="222"/>
      <c r="Z28" s="222"/>
      <c r="AA28" s="222"/>
      <c r="AB28" s="222"/>
      <c r="AC28" s="222"/>
      <c r="AD28" s="222"/>
      <c r="AE28" s="222"/>
      <c r="AF28" s="222"/>
      <c r="AG28" s="222"/>
      <c r="AH28" s="222"/>
      <c r="AI28" s="222"/>
      <c r="AJ28" s="222"/>
      <c r="AK28" s="222"/>
      <c r="AL28" s="222"/>
      <c r="AM28" s="222"/>
      <c r="AN28" s="222"/>
    </row>
    <row r="29" spans="1:40" s="223" customFormat="1" ht="10.199999999999999" customHeight="1">
      <c r="A29" s="216" t="s">
        <v>425</v>
      </c>
      <c r="B29" s="221">
        <f>+SUMIF(Clasificación!D:D,'CA EF'!A29,Clasificación!G:G)</f>
        <v>50367.700000000004</v>
      </c>
      <c r="C29" s="368"/>
      <c r="D29" s="368"/>
      <c r="E29" s="369">
        <f>+SUMIF(Clasificación!D:D,'CA EF'!A29,Clasificación!H:H)</f>
        <v>50389.87</v>
      </c>
      <c r="F29" s="369">
        <f t="shared" si="1"/>
        <v>-22.169999999998254</v>
      </c>
      <c r="G29" s="369">
        <f t="shared" si="2"/>
        <v>22.169999999998254</v>
      </c>
      <c r="H29" s="369">
        <v>0</v>
      </c>
      <c r="I29" s="369">
        <v>0</v>
      </c>
      <c r="J29" s="369">
        <v>0</v>
      </c>
      <c r="K29" s="369">
        <v>0</v>
      </c>
      <c r="L29" s="369">
        <v>0</v>
      </c>
      <c r="M29" s="369">
        <f t="shared" si="0"/>
        <v>0</v>
      </c>
      <c r="N29" s="222"/>
      <c r="O29" s="222"/>
      <c r="P29" s="222"/>
      <c r="Q29" s="222"/>
      <c r="R29" s="222"/>
      <c r="S29" s="222"/>
      <c r="T29" s="222"/>
      <c r="U29" s="222"/>
      <c r="V29" s="222"/>
      <c r="W29" s="222"/>
      <c r="X29" s="222"/>
      <c r="Y29" s="222"/>
      <c r="Z29" s="222"/>
      <c r="AA29" s="222"/>
      <c r="AB29" s="222"/>
      <c r="AC29" s="222"/>
      <c r="AD29" s="222"/>
      <c r="AE29" s="222"/>
      <c r="AF29" s="222"/>
      <c r="AG29" s="222"/>
      <c r="AH29" s="222"/>
      <c r="AI29" s="222"/>
      <c r="AJ29" s="222"/>
      <c r="AK29" s="222"/>
      <c r="AL29" s="222"/>
      <c r="AM29" s="222"/>
      <c r="AN29" s="222"/>
    </row>
    <row r="30" spans="1:40" s="223" customFormat="1" ht="10.199999999999999" customHeight="1">
      <c r="A30" s="216" t="s">
        <v>432</v>
      </c>
      <c r="B30" s="221">
        <f>+SUMIF(Clasificación!D:D,'CA EF'!A30,Clasificación!G:G)</f>
        <v>0</v>
      </c>
      <c r="C30" s="368"/>
      <c r="D30" s="368"/>
      <c r="E30" s="369">
        <f>+SUMIF(Clasificación!D:D,'CA EF'!A30,Clasificación!H:H)</f>
        <v>50341.799999999996</v>
      </c>
      <c r="F30" s="369">
        <f t="shared" si="1"/>
        <v>-50341.799999999996</v>
      </c>
      <c r="G30" s="369">
        <f t="shared" si="2"/>
        <v>50341.799999999996</v>
      </c>
      <c r="H30" s="369">
        <v>0</v>
      </c>
      <c r="I30" s="369">
        <v>0</v>
      </c>
      <c r="J30" s="369">
        <v>0</v>
      </c>
      <c r="K30" s="369">
        <v>0</v>
      </c>
      <c r="L30" s="369">
        <v>0</v>
      </c>
      <c r="M30" s="369">
        <f t="shared" si="0"/>
        <v>0</v>
      </c>
      <c r="N30" s="222"/>
      <c r="O30" s="222"/>
      <c r="P30" s="222"/>
      <c r="Q30" s="222"/>
      <c r="R30" s="222"/>
      <c r="S30" s="222"/>
      <c r="T30" s="222"/>
      <c r="U30" s="222"/>
      <c r="V30" s="222"/>
      <c r="W30" s="222"/>
      <c r="X30" s="222"/>
      <c r="Y30" s="222"/>
      <c r="Z30" s="222"/>
      <c r="AA30" s="222"/>
      <c r="AB30" s="222"/>
      <c r="AC30" s="222"/>
      <c r="AD30" s="222"/>
      <c r="AE30" s="222"/>
      <c r="AF30" s="222"/>
      <c r="AG30" s="222"/>
      <c r="AH30" s="222"/>
      <c r="AI30" s="222"/>
      <c r="AJ30" s="222"/>
      <c r="AK30" s="222"/>
      <c r="AL30" s="222"/>
      <c r="AM30" s="222"/>
      <c r="AN30" s="222"/>
    </row>
    <row r="31" spans="1:40" s="223" customFormat="1" ht="10.199999999999999" customHeight="1">
      <c r="A31" s="216" t="s">
        <v>433</v>
      </c>
      <c r="B31" s="221">
        <f>+SUMIF(Clasificación!D:D,'CA EF'!A31,Clasificación!G:G)</f>
        <v>0</v>
      </c>
      <c r="C31" s="368"/>
      <c r="D31" s="368"/>
      <c r="E31" s="369">
        <f>+SUMIF(Clasificación!D:D,'CA EF'!A31,Clasificación!H:H)</f>
        <v>50341.799999999996</v>
      </c>
      <c r="F31" s="369">
        <f t="shared" si="1"/>
        <v>-50341.799999999996</v>
      </c>
      <c r="G31" s="369">
        <f t="shared" si="2"/>
        <v>50341.799999999996</v>
      </c>
      <c r="H31" s="369">
        <v>0</v>
      </c>
      <c r="I31" s="369">
        <v>0</v>
      </c>
      <c r="J31" s="369">
        <v>0</v>
      </c>
      <c r="K31" s="369">
        <v>0</v>
      </c>
      <c r="L31" s="369">
        <v>0</v>
      </c>
      <c r="M31" s="369">
        <f t="shared" si="0"/>
        <v>0</v>
      </c>
      <c r="N31" s="222"/>
      <c r="O31" s="222"/>
      <c r="P31" s="222"/>
      <c r="Q31" s="222"/>
      <c r="R31" s="222"/>
      <c r="S31" s="222"/>
      <c r="T31" s="222"/>
      <c r="U31" s="222"/>
      <c r="V31" s="222"/>
      <c r="W31" s="222"/>
      <c r="X31" s="222"/>
      <c r="Y31" s="222"/>
      <c r="Z31" s="222"/>
      <c r="AA31" s="222"/>
      <c r="AB31" s="222"/>
      <c r="AC31" s="222"/>
      <c r="AD31" s="222"/>
      <c r="AE31" s="222"/>
      <c r="AF31" s="222"/>
      <c r="AG31" s="222"/>
      <c r="AH31" s="222"/>
      <c r="AI31" s="222"/>
      <c r="AJ31" s="222"/>
      <c r="AK31" s="222"/>
      <c r="AL31" s="222"/>
      <c r="AM31" s="222"/>
      <c r="AN31" s="222"/>
    </row>
    <row r="32" spans="1:40" s="223" customFormat="1" ht="10.199999999999999" customHeight="1">
      <c r="A32" s="216" t="s">
        <v>434</v>
      </c>
      <c r="B32" s="221">
        <f>+SUMIF(Clasificación!D:D,'CA EF'!A32,Clasificación!G:G)</f>
        <v>0</v>
      </c>
      <c r="C32" s="368"/>
      <c r="D32" s="368"/>
      <c r="E32" s="369">
        <f>+SUMIF(Clasificación!D:D,'CA EF'!A32,Clasificación!H:H)</f>
        <v>50341.8</v>
      </c>
      <c r="F32" s="369">
        <f t="shared" si="1"/>
        <v>-50341.8</v>
      </c>
      <c r="G32" s="369">
        <f t="shared" si="2"/>
        <v>50341.8</v>
      </c>
      <c r="H32" s="369">
        <v>0</v>
      </c>
      <c r="I32" s="369">
        <v>0</v>
      </c>
      <c r="J32" s="369">
        <v>0</v>
      </c>
      <c r="K32" s="369">
        <v>0</v>
      </c>
      <c r="L32" s="369">
        <v>0</v>
      </c>
      <c r="M32" s="369">
        <f t="shared" si="0"/>
        <v>0</v>
      </c>
      <c r="N32" s="222"/>
      <c r="O32" s="222"/>
      <c r="P32" s="222"/>
      <c r="Q32" s="222"/>
      <c r="R32" s="222"/>
      <c r="S32" s="222"/>
      <c r="T32" s="222"/>
      <c r="U32" s="222"/>
      <c r="V32" s="222"/>
      <c r="W32" s="222"/>
      <c r="X32" s="222"/>
      <c r="Y32" s="222"/>
      <c r="Z32" s="222"/>
      <c r="AA32" s="222"/>
      <c r="AB32" s="222"/>
      <c r="AC32" s="222"/>
      <c r="AD32" s="222"/>
      <c r="AE32" s="222"/>
      <c r="AF32" s="222"/>
      <c r="AG32" s="222"/>
      <c r="AH32" s="222"/>
      <c r="AI32" s="222"/>
      <c r="AJ32" s="222"/>
      <c r="AK32" s="222"/>
      <c r="AL32" s="222"/>
      <c r="AM32" s="222"/>
      <c r="AN32" s="222"/>
    </row>
    <row r="33" spans="1:40" s="223" customFormat="1" ht="10.199999999999999" customHeight="1">
      <c r="A33" s="216" t="s">
        <v>435</v>
      </c>
      <c r="B33" s="221">
        <f>+SUMIF(Clasificación!D:D,'CA EF'!A33,Clasificación!G:G)</f>
        <v>0</v>
      </c>
      <c r="C33" s="368"/>
      <c r="D33" s="368"/>
      <c r="E33" s="369">
        <f>+SUMIF(Clasificación!D:D,'CA EF'!A33,Clasificación!H:H)</f>
        <v>50341.8</v>
      </c>
      <c r="F33" s="369">
        <f t="shared" si="1"/>
        <v>-50341.8</v>
      </c>
      <c r="G33" s="369">
        <f t="shared" si="2"/>
        <v>50341.8</v>
      </c>
      <c r="H33" s="369">
        <v>0</v>
      </c>
      <c r="I33" s="369">
        <v>0</v>
      </c>
      <c r="J33" s="369">
        <v>0</v>
      </c>
      <c r="K33" s="369">
        <v>0</v>
      </c>
      <c r="L33" s="369">
        <v>0</v>
      </c>
      <c r="M33" s="369">
        <f t="shared" si="0"/>
        <v>0</v>
      </c>
      <c r="N33" s="222"/>
      <c r="O33" s="222"/>
      <c r="P33" s="222"/>
      <c r="Q33" s="222"/>
      <c r="R33" s="222"/>
      <c r="S33" s="222"/>
      <c r="T33" s="222"/>
      <c r="U33" s="222"/>
      <c r="V33" s="222"/>
      <c r="W33" s="222"/>
      <c r="X33" s="222"/>
      <c r="Y33" s="222"/>
      <c r="Z33" s="222"/>
      <c r="AA33" s="222"/>
      <c r="AB33" s="222"/>
      <c r="AC33" s="222"/>
      <c r="AD33" s="222"/>
      <c r="AE33" s="222"/>
      <c r="AF33" s="222"/>
      <c r="AG33" s="222"/>
      <c r="AH33" s="222"/>
      <c r="AI33" s="222"/>
      <c r="AJ33" s="222"/>
      <c r="AK33" s="222"/>
      <c r="AL33" s="222"/>
      <c r="AM33" s="222"/>
      <c r="AN33" s="222"/>
    </row>
    <row r="34" spans="1:40" s="223" customFormat="1" ht="10.199999999999999" customHeight="1">
      <c r="A34" s="216" t="s">
        <v>436</v>
      </c>
      <c r="B34" s="221">
        <f>+SUMIF(Clasificación!D:D,'CA EF'!A34,Clasificación!G:G)</f>
        <v>0</v>
      </c>
      <c r="C34" s="368"/>
      <c r="D34" s="368"/>
      <c r="E34" s="369">
        <f>+SUMIF(Clasificación!D:D,'CA EF'!A34,Clasificación!H:H)</f>
        <v>50341.8</v>
      </c>
      <c r="F34" s="369">
        <f t="shared" si="1"/>
        <v>-50341.8</v>
      </c>
      <c r="G34" s="369">
        <f t="shared" si="2"/>
        <v>50341.8</v>
      </c>
      <c r="H34" s="369">
        <v>0</v>
      </c>
      <c r="I34" s="369">
        <v>0</v>
      </c>
      <c r="J34" s="369">
        <v>0</v>
      </c>
      <c r="K34" s="369">
        <v>0</v>
      </c>
      <c r="L34" s="369">
        <v>0</v>
      </c>
      <c r="M34" s="369">
        <f t="shared" si="0"/>
        <v>0</v>
      </c>
      <c r="N34" s="222"/>
      <c r="O34" s="222"/>
      <c r="P34" s="222"/>
      <c r="Q34" s="222"/>
      <c r="R34" s="222"/>
      <c r="S34" s="222"/>
      <c r="T34" s="222"/>
      <c r="U34" s="222"/>
      <c r="V34" s="222"/>
      <c r="W34" s="222"/>
      <c r="X34" s="222"/>
      <c r="Y34" s="222"/>
      <c r="Z34" s="222"/>
      <c r="AA34" s="222"/>
      <c r="AB34" s="222"/>
      <c r="AC34" s="222"/>
      <c r="AD34" s="222"/>
      <c r="AE34" s="222"/>
      <c r="AF34" s="222"/>
      <c r="AG34" s="222"/>
      <c r="AH34" s="222"/>
      <c r="AI34" s="222"/>
      <c r="AJ34" s="222"/>
      <c r="AK34" s="222"/>
      <c r="AL34" s="222"/>
      <c r="AM34" s="222"/>
      <c r="AN34" s="222"/>
    </row>
    <row r="35" spans="1:40" s="223" customFormat="1" ht="10.199999999999999" customHeight="1">
      <c r="A35" s="216" t="s">
        <v>437</v>
      </c>
      <c r="B35" s="221">
        <f>+SUMIF(Clasificación!D:D,'CA EF'!A35,Clasificación!G:G)</f>
        <v>0</v>
      </c>
      <c r="C35" s="368"/>
      <c r="D35" s="368"/>
      <c r="E35" s="369">
        <f>+SUMIF(Clasificación!D:D,'CA EF'!A35,Clasificación!H:H)</f>
        <v>50341.8</v>
      </c>
      <c r="F35" s="369">
        <f t="shared" si="1"/>
        <v>-50341.8</v>
      </c>
      <c r="G35" s="369">
        <f t="shared" si="2"/>
        <v>50341.8</v>
      </c>
      <c r="H35" s="369">
        <v>0</v>
      </c>
      <c r="I35" s="369">
        <v>0</v>
      </c>
      <c r="J35" s="369">
        <v>0</v>
      </c>
      <c r="K35" s="369">
        <v>0</v>
      </c>
      <c r="L35" s="369">
        <v>0</v>
      </c>
      <c r="M35" s="369">
        <f t="shared" si="0"/>
        <v>0</v>
      </c>
      <c r="N35" s="222"/>
      <c r="O35" s="222"/>
      <c r="P35" s="222"/>
      <c r="Q35" s="222"/>
      <c r="R35" s="222"/>
      <c r="S35" s="222"/>
      <c r="T35" s="222"/>
      <c r="U35" s="222"/>
      <c r="V35" s="222"/>
      <c r="W35" s="222"/>
      <c r="X35" s="222"/>
      <c r="Y35" s="222"/>
      <c r="Z35" s="222"/>
      <c r="AA35" s="222"/>
      <c r="AB35" s="222"/>
      <c r="AC35" s="222"/>
      <c r="AD35" s="222"/>
      <c r="AE35" s="222"/>
      <c r="AF35" s="222"/>
      <c r="AG35" s="222"/>
      <c r="AH35" s="222"/>
      <c r="AI35" s="222"/>
      <c r="AJ35" s="222"/>
      <c r="AK35" s="222"/>
      <c r="AL35" s="222"/>
      <c r="AM35" s="222"/>
      <c r="AN35" s="222"/>
    </row>
    <row r="36" spans="1:40" s="223" customFormat="1" ht="10.199999999999999" customHeight="1">
      <c r="A36" s="216" t="s">
        <v>438</v>
      </c>
      <c r="B36" s="221">
        <f>+SUMIF(Clasificación!D:D,'CA EF'!A36,Clasificación!G:G)</f>
        <v>50367.7</v>
      </c>
      <c r="C36" s="368"/>
      <c r="D36" s="368"/>
      <c r="E36" s="369">
        <f>+SUMIF(Clasificación!D:D,'CA EF'!A36,Clasificación!H:H)</f>
        <v>50389.869999999995</v>
      </c>
      <c r="F36" s="369">
        <f t="shared" si="1"/>
        <v>-22.169999999998254</v>
      </c>
      <c r="G36" s="369">
        <f t="shared" si="2"/>
        <v>22.169999999998254</v>
      </c>
      <c r="H36" s="369">
        <v>0</v>
      </c>
      <c r="I36" s="369">
        <v>0</v>
      </c>
      <c r="J36" s="369">
        <v>0</v>
      </c>
      <c r="K36" s="369">
        <v>0</v>
      </c>
      <c r="L36" s="369">
        <v>0</v>
      </c>
      <c r="M36" s="369">
        <f t="shared" si="0"/>
        <v>0</v>
      </c>
      <c r="N36" s="222"/>
      <c r="O36" s="222"/>
      <c r="P36" s="222"/>
      <c r="Q36" s="222"/>
      <c r="R36" s="222"/>
      <c r="S36" s="222"/>
      <c r="T36" s="222"/>
      <c r="U36" s="222"/>
      <c r="V36" s="222"/>
      <c r="W36" s="222"/>
      <c r="X36" s="222"/>
      <c r="Y36" s="222"/>
      <c r="Z36" s="222"/>
      <c r="AA36" s="222"/>
      <c r="AB36" s="222"/>
      <c r="AC36" s="222"/>
      <c r="AD36" s="222"/>
      <c r="AE36" s="222"/>
      <c r="AF36" s="222"/>
      <c r="AG36" s="222"/>
      <c r="AH36" s="222"/>
      <c r="AI36" s="222"/>
      <c r="AJ36" s="222"/>
      <c r="AK36" s="222"/>
      <c r="AL36" s="222"/>
      <c r="AM36" s="222"/>
      <c r="AN36" s="222"/>
    </row>
    <row r="37" spans="1:40" s="223" customFormat="1" ht="10.199999999999999" customHeight="1">
      <c r="A37" s="216" t="s">
        <v>439</v>
      </c>
      <c r="B37" s="221">
        <f>+SUMIF(Clasificación!D:D,'CA EF'!A37,Clasificación!G:G)</f>
        <v>50367.7</v>
      </c>
      <c r="C37" s="368"/>
      <c r="D37" s="368"/>
      <c r="E37" s="369">
        <f>+SUMIF(Clasificación!D:D,'CA EF'!A37,Clasificación!H:H)</f>
        <v>50389.869999999995</v>
      </c>
      <c r="F37" s="369">
        <f t="shared" si="1"/>
        <v>-22.169999999998254</v>
      </c>
      <c r="G37" s="369">
        <f t="shared" si="2"/>
        <v>22.169999999998254</v>
      </c>
      <c r="H37" s="369">
        <v>0</v>
      </c>
      <c r="I37" s="369">
        <v>0</v>
      </c>
      <c r="J37" s="369">
        <v>0</v>
      </c>
      <c r="K37" s="369">
        <v>0</v>
      </c>
      <c r="L37" s="369">
        <v>0</v>
      </c>
      <c r="M37" s="369">
        <f t="shared" si="0"/>
        <v>0</v>
      </c>
      <c r="N37" s="222"/>
      <c r="O37" s="222"/>
      <c r="P37" s="222"/>
      <c r="Q37" s="222"/>
      <c r="R37" s="222"/>
      <c r="S37" s="222"/>
      <c r="T37" s="222"/>
      <c r="U37" s="222"/>
      <c r="V37" s="222"/>
      <c r="W37" s="222"/>
      <c r="X37" s="222"/>
      <c r="Y37" s="222"/>
      <c r="Z37" s="222"/>
      <c r="AA37" s="222"/>
      <c r="AB37" s="222"/>
      <c r="AC37" s="222"/>
      <c r="AD37" s="222"/>
      <c r="AE37" s="222"/>
      <c r="AF37" s="222"/>
      <c r="AG37" s="222"/>
      <c r="AH37" s="222"/>
      <c r="AI37" s="222"/>
      <c r="AJ37" s="222"/>
      <c r="AK37" s="222"/>
      <c r="AL37" s="222"/>
      <c r="AM37" s="222"/>
      <c r="AN37" s="222"/>
    </row>
    <row r="38" spans="1:40" s="223" customFormat="1" ht="10.199999999999999" customHeight="1">
      <c r="A38" s="216" t="s">
        <v>440</v>
      </c>
      <c r="B38" s="221">
        <f>+SUMIF(Clasificación!D:D,'CA EF'!A38,Clasificación!G:G)</f>
        <v>50442.67</v>
      </c>
      <c r="C38" s="368"/>
      <c r="D38" s="368"/>
      <c r="E38" s="369">
        <f>+SUMIF(Clasificación!D:D,'CA EF'!A38,Clasificación!H:H)</f>
        <v>50442.71</v>
      </c>
      <c r="F38" s="369">
        <f t="shared" si="1"/>
        <v>-4.0000000000873115E-2</v>
      </c>
      <c r="G38" s="369">
        <f t="shared" si="2"/>
        <v>4.0000000000873115E-2</v>
      </c>
      <c r="H38" s="369">
        <v>0</v>
      </c>
      <c r="I38" s="369">
        <v>0</v>
      </c>
      <c r="J38" s="369">
        <v>0</v>
      </c>
      <c r="K38" s="369">
        <v>0</v>
      </c>
      <c r="L38" s="369">
        <v>0</v>
      </c>
      <c r="M38" s="369">
        <f t="shared" si="0"/>
        <v>0</v>
      </c>
      <c r="N38" s="222"/>
      <c r="O38" s="222"/>
      <c r="P38" s="222"/>
      <c r="Q38" s="222"/>
      <c r="R38" s="222"/>
      <c r="S38" s="222"/>
      <c r="T38" s="222"/>
      <c r="U38" s="222"/>
      <c r="V38" s="222"/>
      <c r="W38" s="222"/>
      <c r="X38" s="222"/>
      <c r="Y38" s="222"/>
      <c r="Z38" s="222"/>
      <c r="AA38" s="222"/>
      <c r="AB38" s="222"/>
      <c r="AC38" s="222"/>
      <c r="AD38" s="222"/>
      <c r="AE38" s="222"/>
      <c r="AF38" s="222"/>
      <c r="AG38" s="222"/>
      <c r="AH38" s="222"/>
      <c r="AI38" s="222"/>
      <c r="AJ38" s="222"/>
      <c r="AK38" s="222"/>
      <c r="AL38" s="222"/>
      <c r="AM38" s="222"/>
      <c r="AN38" s="222"/>
    </row>
    <row r="39" spans="1:40" s="223" customFormat="1" ht="10.199999999999999" customHeight="1">
      <c r="A39" s="216" t="s">
        <v>441</v>
      </c>
      <c r="B39" s="221">
        <f>+SUMIF(Clasificación!D:D,'CA EF'!A39,Clasificación!G:G)</f>
        <v>50442.67</v>
      </c>
      <c r="C39" s="368"/>
      <c r="D39" s="368"/>
      <c r="E39" s="369">
        <f>+SUMIF(Clasificación!D:D,'CA EF'!A39,Clasificación!H:H)</f>
        <v>50442.71</v>
      </c>
      <c r="F39" s="369">
        <f t="shared" si="1"/>
        <v>-4.0000000000873115E-2</v>
      </c>
      <c r="G39" s="369">
        <f t="shared" si="2"/>
        <v>4.0000000000873115E-2</v>
      </c>
      <c r="H39" s="369">
        <v>0</v>
      </c>
      <c r="I39" s="369">
        <v>0</v>
      </c>
      <c r="J39" s="369">
        <v>0</v>
      </c>
      <c r="K39" s="369">
        <v>0</v>
      </c>
      <c r="L39" s="369">
        <v>0</v>
      </c>
      <c r="M39" s="369">
        <f t="shared" si="0"/>
        <v>0</v>
      </c>
      <c r="N39" s="222"/>
      <c r="O39" s="222"/>
      <c r="P39" s="222"/>
      <c r="Q39" s="222"/>
      <c r="R39" s="222"/>
      <c r="S39" s="222"/>
      <c r="T39" s="222"/>
      <c r="U39" s="222"/>
      <c r="V39" s="222"/>
      <c r="W39" s="222"/>
      <c r="X39" s="222"/>
      <c r="Y39" s="222"/>
      <c r="Z39" s="222"/>
      <c r="AA39" s="222"/>
      <c r="AB39" s="222"/>
      <c r="AC39" s="222"/>
      <c r="AD39" s="222"/>
      <c r="AE39" s="222"/>
      <c r="AF39" s="222"/>
      <c r="AG39" s="222"/>
      <c r="AH39" s="222"/>
      <c r="AI39" s="222"/>
      <c r="AJ39" s="222"/>
      <c r="AK39" s="222"/>
      <c r="AL39" s="222"/>
      <c r="AM39" s="222"/>
      <c r="AN39" s="222"/>
    </row>
    <row r="40" spans="1:40" s="223" customFormat="1" ht="10.199999999999999" customHeight="1">
      <c r="A40" s="216" t="s">
        <v>442</v>
      </c>
      <c r="B40" s="221">
        <f>+SUMIF(Clasificación!D:D,'CA EF'!A40,Clasificación!G:G)</f>
        <v>50442.67</v>
      </c>
      <c r="C40" s="368"/>
      <c r="D40" s="368"/>
      <c r="E40" s="369">
        <f>+SUMIF(Clasificación!D:D,'CA EF'!A40,Clasificación!H:H)</f>
        <v>50442.71</v>
      </c>
      <c r="F40" s="369">
        <f t="shared" si="1"/>
        <v>-4.0000000000873115E-2</v>
      </c>
      <c r="G40" s="369">
        <f t="shared" si="2"/>
        <v>4.0000000000873115E-2</v>
      </c>
      <c r="H40" s="369">
        <v>0</v>
      </c>
      <c r="I40" s="369">
        <v>0</v>
      </c>
      <c r="J40" s="369">
        <v>0</v>
      </c>
      <c r="K40" s="369">
        <v>0</v>
      </c>
      <c r="L40" s="369">
        <v>0</v>
      </c>
      <c r="M40" s="369">
        <f t="shared" si="0"/>
        <v>0</v>
      </c>
      <c r="N40" s="222"/>
      <c r="O40" s="222"/>
      <c r="P40" s="222"/>
      <c r="Q40" s="222"/>
      <c r="R40" s="222"/>
      <c r="S40" s="222"/>
      <c r="T40" s="222"/>
      <c r="U40" s="222"/>
      <c r="V40" s="222"/>
      <c r="W40" s="222"/>
      <c r="X40" s="222"/>
      <c r="Y40" s="222"/>
      <c r="Z40" s="222"/>
      <c r="AA40" s="222"/>
      <c r="AB40" s="222"/>
      <c r="AC40" s="222"/>
      <c r="AD40" s="222"/>
      <c r="AE40" s="222"/>
      <c r="AF40" s="222"/>
      <c r="AG40" s="222"/>
      <c r="AH40" s="222"/>
      <c r="AI40" s="222"/>
      <c r="AJ40" s="222"/>
      <c r="AK40" s="222"/>
      <c r="AL40" s="222"/>
      <c r="AM40" s="222"/>
      <c r="AN40" s="222"/>
    </row>
    <row r="41" spans="1:40" s="223" customFormat="1" ht="10.199999999999999" customHeight="1">
      <c r="A41" s="216" t="s">
        <v>443</v>
      </c>
      <c r="B41" s="221">
        <f>+SUMIF(Clasificación!D:D,'CA EF'!A41,Clasificación!G:G)</f>
        <v>50442.67</v>
      </c>
      <c r="C41" s="368"/>
      <c r="D41" s="368"/>
      <c r="E41" s="369">
        <f>+SUMIF(Clasificación!D:D,'CA EF'!A41,Clasificación!H:H)</f>
        <v>50442.71</v>
      </c>
      <c r="F41" s="369">
        <f t="shared" si="1"/>
        <v>-4.0000000000873115E-2</v>
      </c>
      <c r="G41" s="369">
        <f t="shared" si="2"/>
        <v>4.0000000000873115E-2</v>
      </c>
      <c r="H41" s="369">
        <v>0</v>
      </c>
      <c r="I41" s="369">
        <v>0</v>
      </c>
      <c r="J41" s="369">
        <v>0</v>
      </c>
      <c r="K41" s="369">
        <v>0</v>
      </c>
      <c r="L41" s="369">
        <v>0</v>
      </c>
      <c r="M41" s="369">
        <f t="shared" si="0"/>
        <v>0</v>
      </c>
      <c r="N41" s="222"/>
      <c r="O41" s="222"/>
      <c r="P41" s="222"/>
      <c r="Q41" s="222"/>
      <c r="R41" s="222"/>
      <c r="S41" s="222"/>
      <c r="T41" s="222"/>
      <c r="U41" s="222"/>
      <c r="V41" s="222"/>
      <c r="W41" s="222"/>
      <c r="X41" s="222"/>
      <c r="Y41" s="222"/>
      <c r="Z41" s="222"/>
      <c r="AA41" s="222"/>
      <c r="AB41" s="222"/>
      <c r="AC41" s="222"/>
      <c r="AD41" s="222"/>
      <c r="AE41" s="222"/>
      <c r="AF41" s="222"/>
      <c r="AG41" s="222"/>
      <c r="AH41" s="222"/>
      <c r="AI41" s="222"/>
      <c r="AJ41" s="222"/>
      <c r="AK41" s="222"/>
      <c r="AL41" s="222"/>
      <c r="AM41" s="222"/>
      <c r="AN41" s="222"/>
    </row>
    <row r="42" spans="1:40" s="223" customFormat="1" ht="10.199999999999999" customHeight="1">
      <c r="A42" s="216" t="s">
        <v>444</v>
      </c>
      <c r="B42" s="221">
        <f>+SUMIF(Clasificación!D:D,'CA EF'!A42,Clasificación!G:G)</f>
        <v>100885.34999999999</v>
      </c>
      <c r="C42" s="368"/>
      <c r="D42" s="368"/>
      <c r="E42" s="369">
        <f>+SUMIF(Clasificación!D:D,'CA EF'!A42,Clasificación!H:H)</f>
        <v>100885.42</v>
      </c>
      <c r="F42" s="369">
        <f t="shared" si="1"/>
        <v>-7.0000000006984919E-2</v>
      </c>
      <c r="G42" s="369">
        <f t="shared" si="2"/>
        <v>7.0000000006984919E-2</v>
      </c>
      <c r="H42" s="369">
        <v>0</v>
      </c>
      <c r="I42" s="369">
        <v>0</v>
      </c>
      <c r="J42" s="369">
        <v>0</v>
      </c>
      <c r="K42" s="369">
        <v>0</v>
      </c>
      <c r="L42" s="369">
        <v>0</v>
      </c>
      <c r="M42" s="369">
        <f t="shared" si="0"/>
        <v>0</v>
      </c>
      <c r="N42" s="222"/>
      <c r="O42" s="222"/>
      <c r="P42" s="222"/>
      <c r="Q42" s="222"/>
      <c r="R42" s="222"/>
      <c r="S42" s="222"/>
      <c r="T42" s="222"/>
      <c r="U42" s="222"/>
      <c r="V42" s="222"/>
      <c r="W42" s="222"/>
      <c r="X42" s="222"/>
      <c r="Y42" s="222"/>
      <c r="Z42" s="222"/>
      <c r="AA42" s="222"/>
      <c r="AB42" s="222"/>
      <c r="AC42" s="222"/>
      <c r="AD42" s="222"/>
      <c r="AE42" s="222"/>
      <c r="AF42" s="222"/>
      <c r="AG42" s="222"/>
      <c r="AH42" s="222"/>
      <c r="AI42" s="222"/>
      <c r="AJ42" s="222"/>
      <c r="AK42" s="222"/>
      <c r="AL42" s="222"/>
      <c r="AM42" s="222"/>
      <c r="AN42" s="222"/>
    </row>
    <row r="43" spans="1:40" s="223" customFormat="1" ht="10.199999999999999" customHeight="1">
      <c r="A43" s="216" t="s">
        <v>445</v>
      </c>
      <c r="B43" s="221">
        <f>+SUMIF(Clasificación!D:D,'CA EF'!A43,Clasificación!G:G)</f>
        <v>100885.34999999999</v>
      </c>
      <c r="C43" s="368"/>
      <c r="D43" s="368"/>
      <c r="E43" s="369">
        <f>+SUMIF(Clasificación!D:D,'CA EF'!A43,Clasificación!H:H)</f>
        <v>100885.42</v>
      </c>
      <c r="F43" s="369">
        <f t="shared" si="1"/>
        <v>-7.0000000006984919E-2</v>
      </c>
      <c r="G43" s="369">
        <f t="shared" si="2"/>
        <v>7.0000000006984919E-2</v>
      </c>
      <c r="H43" s="369">
        <v>0</v>
      </c>
      <c r="I43" s="369">
        <v>0</v>
      </c>
      <c r="J43" s="369">
        <v>0</v>
      </c>
      <c r="K43" s="369">
        <v>0</v>
      </c>
      <c r="L43" s="369">
        <v>0</v>
      </c>
      <c r="M43" s="369">
        <f t="shared" si="0"/>
        <v>0</v>
      </c>
      <c r="N43" s="222"/>
      <c r="O43" s="222"/>
      <c r="P43" s="222"/>
      <c r="Q43" s="222"/>
      <c r="R43" s="222"/>
      <c r="S43" s="222"/>
      <c r="T43" s="222"/>
      <c r="U43" s="222"/>
      <c r="V43" s="222"/>
      <c r="W43" s="222"/>
      <c r="X43" s="222"/>
      <c r="Y43" s="222"/>
      <c r="Z43" s="222"/>
      <c r="AA43" s="222"/>
      <c r="AB43" s="222"/>
      <c r="AC43" s="222"/>
      <c r="AD43" s="222"/>
      <c r="AE43" s="222"/>
      <c r="AF43" s="222"/>
      <c r="AG43" s="222"/>
      <c r="AH43" s="222"/>
      <c r="AI43" s="222"/>
      <c r="AJ43" s="222"/>
      <c r="AK43" s="222"/>
      <c r="AL43" s="222"/>
      <c r="AM43" s="222"/>
      <c r="AN43" s="222"/>
    </row>
    <row r="44" spans="1:40" s="223" customFormat="1" ht="10.199999999999999" customHeight="1">
      <c r="A44" s="216" t="s">
        <v>446</v>
      </c>
      <c r="B44" s="221">
        <f>+SUMIF(Clasificación!D:D,'CA EF'!A44,Clasificación!G:G)</f>
        <v>50421.5</v>
      </c>
      <c r="C44" s="368"/>
      <c r="D44" s="368"/>
      <c r="E44" s="369">
        <f>+SUMIF(Clasificación!D:D,'CA EF'!A44,Clasificación!H:H)</f>
        <v>50426.81</v>
      </c>
      <c r="F44" s="369">
        <f t="shared" si="1"/>
        <v>-5.3099999999976717</v>
      </c>
      <c r="G44" s="369">
        <f t="shared" si="2"/>
        <v>5.3099999999976717</v>
      </c>
      <c r="H44" s="369">
        <v>0</v>
      </c>
      <c r="I44" s="369">
        <v>0</v>
      </c>
      <c r="J44" s="369">
        <v>0</v>
      </c>
      <c r="K44" s="369">
        <v>0</v>
      </c>
      <c r="L44" s="369">
        <v>0</v>
      </c>
      <c r="M44" s="369">
        <f t="shared" si="0"/>
        <v>0</v>
      </c>
      <c r="N44" s="222"/>
      <c r="O44" s="222"/>
      <c r="P44" s="222"/>
      <c r="Q44" s="222"/>
      <c r="R44" s="222"/>
      <c r="S44" s="222"/>
      <c r="T44" s="222"/>
      <c r="U44" s="222"/>
      <c r="V44" s="222"/>
      <c r="W44" s="222"/>
      <c r="X44" s="222"/>
      <c r="Y44" s="222"/>
      <c r="Z44" s="222"/>
      <c r="AA44" s="222"/>
      <c r="AB44" s="222"/>
      <c r="AC44" s="222"/>
      <c r="AD44" s="222"/>
      <c r="AE44" s="222"/>
      <c r="AF44" s="222"/>
      <c r="AG44" s="222"/>
      <c r="AH44" s="222"/>
      <c r="AI44" s="222"/>
      <c r="AJ44" s="222"/>
      <c r="AK44" s="222"/>
      <c r="AL44" s="222"/>
      <c r="AM44" s="222"/>
      <c r="AN44" s="222"/>
    </row>
    <row r="45" spans="1:40" s="223" customFormat="1" ht="10.199999999999999" customHeight="1">
      <c r="A45" s="216" t="s">
        <v>447</v>
      </c>
      <c r="B45" s="221">
        <f>+SUMIF(Clasificación!D:D,'CA EF'!A45,Clasificación!G:G)</f>
        <v>50421.5</v>
      </c>
      <c r="C45" s="368"/>
      <c r="D45" s="368"/>
      <c r="E45" s="369">
        <f>+SUMIF(Clasificación!D:D,'CA EF'!A45,Clasificación!H:H)</f>
        <v>50426.81</v>
      </c>
      <c r="F45" s="369">
        <f t="shared" si="1"/>
        <v>-5.3099999999976717</v>
      </c>
      <c r="G45" s="369">
        <f t="shared" si="2"/>
        <v>5.3099999999976717</v>
      </c>
      <c r="H45" s="369">
        <v>0</v>
      </c>
      <c r="I45" s="369">
        <v>0</v>
      </c>
      <c r="J45" s="369">
        <v>0</v>
      </c>
      <c r="K45" s="369">
        <v>0</v>
      </c>
      <c r="L45" s="369">
        <v>0</v>
      </c>
      <c r="M45" s="369">
        <f t="shared" si="0"/>
        <v>0</v>
      </c>
      <c r="N45" s="222"/>
      <c r="O45" s="222"/>
      <c r="P45" s="222"/>
      <c r="Q45" s="222"/>
      <c r="R45" s="222"/>
      <c r="S45" s="222"/>
      <c r="T45" s="222"/>
      <c r="U45" s="222"/>
      <c r="V45" s="222"/>
      <c r="W45" s="222"/>
      <c r="X45" s="222"/>
      <c r="Y45" s="222"/>
      <c r="Z45" s="222"/>
      <c r="AA45" s="222"/>
      <c r="AB45" s="222"/>
      <c r="AC45" s="222"/>
      <c r="AD45" s="222"/>
      <c r="AE45" s="222"/>
      <c r="AF45" s="222"/>
      <c r="AG45" s="222"/>
      <c r="AH45" s="222"/>
      <c r="AI45" s="222"/>
      <c r="AJ45" s="222"/>
      <c r="AK45" s="222"/>
      <c r="AL45" s="222"/>
      <c r="AM45" s="222"/>
      <c r="AN45" s="222"/>
    </row>
    <row r="46" spans="1:40" s="223" customFormat="1" ht="10.199999999999999" customHeight="1">
      <c r="A46" s="216" t="s">
        <v>448</v>
      </c>
      <c r="B46" s="221">
        <f>+SUMIF(Clasificación!D:D,'CA EF'!A46,Clasificación!G:G)</f>
        <v>50421.5</v>
      </c>
      <c r="C46" s="368"/>
      <c r="D46" s="368"/>
      <c r="E46" s="369">
        <f>+SUMIF(Clasificación!D:D,'CA EF'!A46,Clasificación!H:H)</f>
        <v>50426.81</v>
      </c>
      <c r="F46" s="369">
        <f t="shared" si="1"/>
        <v>-5.3099999999976717</v>
      </c>
      <c r="G46" s="369">
        <f t="shared" si="2"/>
        <v>5.3099999999976717</v>
      </c>
      <c r="H46" s="369">
        <v>0</v>
      </c>
      <c r="I46" s="369">
        <v>0</v>
      </c>
      <c r="J46" s="369">
        <v>0</v>
      </c>
      <c r="K46" s="369">
        <v>0</v>
      </c>
      <c r="L46" s="369">
        <v>0</v>
      </c>
      <c r="M46" s="369">
        <f t="shared" si="0"/>
        <v>0</v>
      </c>
      <c r="N46" s="222"/>
      <c r="O46" s="222"/>
      <c r="P46" s="222"/>
      <c r="Q46" s="222"/>
      <c r="R46" s="222"/>
      <c r="S46" s="222"/>
      <c r="T46" s="222"/>
      <c r="U46" s="222"/>
      <c r="V46" s="222"/>
      <c r="W46" s="222"/>
      <c r="X46" s="222"/>
      <c r="Y46" s="222"/>
      <c r="Z46" s="222"/>
      <c r="AA46" s="222"/>
      <c r="AB46" s="222"/>
      <c r="AC46" s="222"/>
      <c r="AD46" s="222"/>
      <c r="AE46" s="222"/>
      <c r="AF46" s="222"/>
      <c r="AG46" s="222"/>
      <c r="AH46" s="222"/>
      <c r="AI46" s="222"/>
      <c r="AJ46" s="222"/>
      <c r="AK46" s="222"/>
      <c r="AL46" s="222"/>
      <c r="AM46" s="222"/>
      <c r="AN46" s="222"/>
    </row>
    <row r="47" spans="1:40" s="223" customFormat="1" ht="10.199999999999999" customHeight="1">
      <c r="A47" s="216" t="s">
        <v>449</v>
      </c>
      <c r="B47" s="221">
        <f>+SUMIF(Clasificación!D:D,'CA EF'!A47,Clasificación!G:G)</f>
        <v>50363.9</v>
      </c>
      <c r="C47" s="368"/>
      <c r="D47" s="368"/>
      <c r="E47" s="369">
        <f>+SUMIF(Clasificación!D:D,'CA EF'!A47,Clasificación!H:H)</f>
        <v>50354.36</v>
      </c>
      <c r="F47" s="369">
        <f t="shared" si="1"/>
        <v>9.5400000000008731</v>
      </c>
      <c r="G47" s="369">
        <f t="shared" si="2"/>
        <v>-9.5400000000008731</v>
      </c>
      <c r="H47" s="369">
        <v>0</v>
      </c>
      <c r="I47" s="369">
        <v>0</v>
      </c>
      <c r="J47" s="369">
        <v>0</v>
      </c>
      <c r="K47" s="369">
        <v>0</v>
      </c>
      <c r="L47" s="369">
        <v>0</v>
      </c>
      <c r="M47" s="369">
        <f t="shared" si="0"/>
        <v>0</v>
      </c>
      <c r="N47" s="222"/>
      <c r="O47" s="222"/>
      <c r="P47" s="222"/>
      <c r="Q47" s="222"/>
      <c r="R47" s="222"/>
      <c r="S47" s="222"/>
      <c r="T47" s="222"/>
      <c r="U47" s="222"/>
      <c r="V47" s="222"/>
      <c r="W47" s="222"/>
      <c r="X47" s="222"/>
      <c r="Y47" s="222"/>
      <c r="Z47" s="222"/>
      <c r="AA47" s="222"/>
      <c r="AB47" s="222"/>
      <c r="AC47" s="222"/>
      <c r="AD47" s="222"/>
      <c r="AE47" s="222"/>
      <c r="AF47" s="222"/>
      <c r="AG47" s="222"/>
      <c r="AH47" s="222"/>
      <c r="AI47" s="222"/>
      <c r="AJ47" s="222"/>
      <c r="AK47" s="222"/>
      <c r="AL47" s="222"/>
      <c r="AM47" s="222"/>
      <c r="AN47" s="222"/>
    </row>
    <row r="48" spans="1:40" s="223" customFormat="1" ht="10.199999999999999" customHeight="1">
      <c r="A48" s="216" t="s">
        <v>450</v>
      </c>
      <c r="B48" s="221">
        <f>+SUMIF(Clasificación!D:D,'CA EF'!A48,Clasificación!G:G)</f>
        <v>50363.9</v>
      </c>
      <c r="C48" s="368"/>
      <c r="D48" s="368"/>
      <c r="E48" s="369">
        <f>+SUMIF(Clasificación!D:D,'CA EF'!A48,Clasificación!H:H)</f>
        <v>50354.36</v>
      </c>
      <c r="F48" s="369">
        <f t="shared" si="1"/>
        <v>9.5400000000008731</v>
      </c>
      <c r="G48" s="369">
        <f t="shared" si="2"/>
        <v>-9.5400000000008731</v>
      </c>
      <c r="H48" s="369">
        <v>0</v>
      </c>
      <c r="I48" s="369">
        <v>0</v>
      </c>
      <c r="J48" s="369">
        <v>0</v>
      </c>
      <c r="K48" s="369">
        <v>0</v>
      </c>
      <c r="L48" s="369">
        <v>0</v>
      </c>
      <c r="M48" s="369">
        <f t="shared" si="0"/>
        <v>0</v>
      </c>
      <c r="N48" s="222"/>
      <c r="O48" s="222"/>
      <c r="P48" s="222"/>
      <c r="Q48" s="222"/>
      <c r="R48" s="222"/>
      <c r="S48" s="222"/>
      <c r="T48" s="222"/>
      <c r="U48" s="222"/>
      <c r="V48" s="222"/>
      <c r="W48" s="222"/>
      <c r="X48" s="222"/>
      <c r="Y48" s="222"/>
      <c r="Z48" s="222"/>
      <c r="AA48" s="222"/>
      <c r="AB48" s="222"/>
      <c r="AC48" s="222"/>
      <c r="AD48" s="222"/>
      <c r="AE48" s="222"/>
      <c r="AF48" s="222"/>
      <c r="AG48" s="222"/>
      <c r="AH48" s="222"/>
      <c r="AI48" s="222"/>
      <c r="AJ48" s="222"/>
      <c r="AK48" s="222"/>
      <c r="AL48" s="222"/>
      <c r="AM48" s="222"/>
      <c r="AN48" s="222"/>
    </row>
    <row r="49" spans="1:40" s="223" customFormat="1" ht="10.199999999999999" customHeight="1">
      <c r="A49" s="216" t="s">
        <v>451</v>
      </c>
      <c r="B49" s="221">
        <f>+SUMIF(Clasificación!D:D,'CA EF'!A49,Clasificación!G:G)</f>
        <v>50363.9</v>
      </c>
      <c r="C49" s="368"/>
      <c r="D49" s="368"/>
      <c r="E49" s="369">
        <f>+SUMIF(Clasificación!D:D,'CA EF'!A49,Clasificación!H:H)</f>
        <v>50354.36</v>
      </c>
      <c r="F49" s="369">
        <f t="shared" si="1"/>
        <v>9.5400000000008731</v>
      </c>
      <c r="G49" s="369">
        <f t="shared" si="2"/>
        <v>-9.5400000000008731</v>
      </c>
      <c r="H49" s="369">
        <v>0</v>
      </c>
      <c r="I49" s="369">
        <v>0</v>
      </c>
      <c r="J49" s="369">
        <v>0</v>
      </c>
      <c r="K49" s="369">
        <v>0</v>
      </c>
      <c r="L49" s="369">
        <v>0</v>
      </c>
      <c r="M49" s="369">
        <f t="shared" si="0"/>
        <v>0</v>
      </c>
      <c r="N49" s="222"/>
      <c r="O49" s="222"/>
      <c r="P49" s="222"/>
      <c r="Q49" s="222"/>
      <c r="R49" s="222"/>
      <c r="S49" s="222"/>
      <c r="T49" s="222"/>
      <c r="U49" s="222"/>
      <c r="V49" s="222"/>
      <c r="W49" s="222"/>
      <c r="X49" s="222"/>
      <c r="Y49" s="222"/>
      <c r="Z49" s="222"/>
      <c r="AA49" s="222"/>
      <c r="AB49" s="222"/>
      <c r="AC49" s="222"/>
      <c r="AD49" s="222"/>
      <c r="AE49" s="222"/>
      <c r="AF49" s="222"/>
      <c r="AG49" s="222"/>
      <c r="AH49" s="222"/>
      <c r="AI49" s="222"/>
      <c r="AJ49" s="222"/>
      <c r="AK49" s="222"/>
      <c r="AL49" s="222"/>
      <c r="AM49" s="222"/>
      <c r="AN49" s="222"/>
    </row>
    <row r="50" spans="1:40" s="223" customFormat="1" ht="10.199999999999999" customHeight="1">
      <c r="A50" s="216" t="s">
        <v>476</v>
      </c>
      <c r="B50" s="221">
        <f>+SUMIF(Clasificación!D:D,'CA EF'!A50,Clasificación!G:G)</f>
        <v>25150.89</v>
      </c>
      <c r="C50" s="368"/>
      <c r="D50" s="368"/>
      <c r="E50" s="369">
        <f>+SUMIF(Clasificación!D:D,'CA EF'!A50,Clasificación!H:H)</f>
        <v>25150.880000000001</v>
      </c>
      <c r="F50" s="369">
        <f t="shared" si="1"/>
        <v>9.9999999983992893E-3</v>
      </c>
      <c r="G50" s="369">
        <f t="shared" si="2"/>
        <v>-9.9999999983992893E-3</v>
      </c>
      <c r="H50" s="369">
        <v>0</v>
      </c>
      <c r="I50" s="369">
        <v>0</v>
      </c>
      <c r="J50" s="369">
        <v>0</v>
      </c>
      <c r="K50" s="369">
        <v>0</v>
      </c>
      <c r="L50" s="369">
        <v>0</v>
      </c>
      <c r="M50" s="369">
        <f t="shared" si="0"/>
        <v>0</v>
      </c>
      <c r="N50" s="222"/>
      <c r="O50" s="222"/>
      <c r="P50" s="222"/>
      <c r="Q50" s="222"/>
      <c r="R50" s="222"/>
      <c r="S50" s="222"/>
      <c r="T50" s="222"/>
      <c r="U50" s="222"/>
      <c r="V50" s="222"/>
      <c r="W50" s="222"/>
      <c r="X50" s="222"/>
      <c r="Y50" s="222"/>
      <c r="Z50" s="222"/>
      <c r="AA50" s="222"/>
      <c r="AB50" s="222"/>
      <c r="AC50" s="222"/>
      <c r="AD50" s="222"/>
      <c r="AE50" s="222"/>
      <c r="AF50" s="222"/>
      <c r="AG50" s="222"/>
      <c r="AH50" s="222"/>
      <c r="AI50" s="222"/>
      <c r="AJ50" s="222"/>
      <c r="AK50" s="222"/>
      <c r="AL50" s="222"/>
      <c r="AM50" s="222"/>
      <c r="AN50" s="222"/>
    </row>
    <row r="51" spans="1:40" s="223" customFormat="1" ht="10.199999999999999" customHeight="1">
      <c r="A51" s="216" t="s">
        <v>477</v>
      </c>
      <c r="B51" s="221">
        <f>+SUMIF(Clasificación!D:D,'CA EF'!A51,Clasificación!G:G)</f>
        <v>25150.89</v>
      </c>
      <c r="C51" s="368"/>
      <c r="D51" s="368"/>
      <c r="E51" s="369">
        <f>+SUMIF(Clasificación!D:D,'CA EF'!A51,Clasificación!H:H)</f>
        <v>25150.880000000001</v>
      </c>
      <c r="F51" s="369">
        <f t="shared" si="1"/>
        <v>9.9999999983992893E-3</v>
      </c>
      <c r="G51" s="369">
        <f t="shared" si="2"/>
        <v>-9.9999999983992893E-3</v>
      </c>
      <c r="H51" s="369">
        <v>0</v>
      </c>
      <c r="I51" s="369">
        <v>0</v>
      </c>
      <c r="J51" s="369">
        <v>0</v>
      </c>
      <c r="K51" s="369">
        <v>0</v>
      </c>
      <c r="L51" s="369">
        <v>0</v>
      </c>
      <c r="M51" s="369">
        <f t="shared" si="0"/>
        <v>0</v>
      </c>
      <c r="N51" s="222"/>
      <c r="O51" s="222"/>
      <c r="P51" s="222"/>
      <c r="Q51" s="222"/>
      <c r="R51" s="222"/>
      <c r="S51" s="222"/>
      <c r="T51" s="222"/>
      <c r="U51" s="222"/>
      <c r="V51" s="222"/>
      <c r="W51" s="222"/>
      <c r="X51" s="222"/>
      <c r="Y51" s="222"/>
      <c r="Z51" s="222"/>
      <c r="AA51" s="222"/>
      <c r="AB51" s="222"/>
      <c r="AC51" s="222"/>
      <c r="AD51" s="222"/>
      <c r="AE51" s="222"/>
      <c r="AF51" s="222"/>
      <c r="AG51" s="222"/>
      <c r="AH51" s="222"/>
      <c r="AI51" s="222"/>
      <c r="AJ51" s="222"/>
      <c r="AK51" s="222"/>
      <c r="AL51" s="222"/>
      <c r="AM51" s="222"/>
      <c r="AN51" s="222"/>
    </row>
    <row r="52" spans="1:40" s="223" customFormat="1" ht="10.199999999999999" customHeight="1">
      <c r="A52" s="216" t="s">
        <v>478</v>
      </c>
      <c r="B52" s="221">
        <f>+SUMIF(Clasificación!D:D,'CA EF'!A52,Clasificación!G:G)</f>
        <v>25150.89</v>
      </c>
      <c r="C52" s="368"/>
      <c r="D52" s="368"/>
      <c r="E52" s="369">
        <f>+SUMIF(Clasificación!D:D,'CA EF'!A52,Clasificación!H:H)</f>
        <v>25150.880000000001</v>
      </c>
      <c r="F52" s="369">
        <f t="shared" si="1"/>
        <v>9.9999999983992893E-3</v>
      </c>
      <c r="G52" s="369">
        <f t="shared" si="2"/>
        <v>-9.9999999983992893E-3</v>
      </c>
      <c r="H52" s="369">
        <v>0</v>
      </c>
      <c r="I52" s="369">
        <v>0</v>
      </c>
      <c r="J52" s="369">
        <v>0</v>
      </c>
      <c r="K52" s="369">
        <v>0</v>
      </c>
      <c r="L52" s="369">
        <v>0</v>
      </c>
      <c r="M52" s="369">
        <f t="shared" si="0"/>
        <v>0</v>
      </c>
      <c r="N52" s="222"/>
      <c r="O52" s="222"/>
      <c r="P52" s="222"/>
      <c r="Q52" s="222"/>
      <c r="R52" s="222"/>
      <c r="S52" s="222"/>
      <c r="T52" s="222"/>
      <c r="U52" s="222"/>
      <c r="V52" s="222"/>
      <c r="W52" s="222"/>
      <c r="X52" s="222"/>
      <c r="Y52" s="222"/>
      <c r="Z52" s="222"/>
      <c r="AA52" s="222"/>
      <c r="AB52" s="222"/>
      <c r="AC52" s="222"/>
      <c r="AD52" s="222"/>
      <c r="AE52" s="222"/>
      <c r="AF52" s="222"/>
      <c r="AG52" s="222"/>
      <c r="AH52" s="222"/>
      <c r="AI52" s="222"/>
      <c r="AJ52" s="222"/>
      <c r="AK52" s="222"/>
      <c r="AL52" s="222"/>
      <c r="AM52" s="222"/>
      <c r="AN52" s="222"/>
    </row>
    <row r="53" spans="1:40" s="223" customFormat="1" ht="10.199999999999999" customHeight="1">
      <c r="A53" s="216" t="s">
        <v>479</v>
      </c>
      <c r="B53" s="221">
        <f>+SUMIF(Clasificación!D:D,'CA EF'!A53,Clasificación!G:G)</f>
        <v>25150.89</v>
      </c>
      <c r="C53" s="368"/>
      <c r="D53" s="368"/>
      <c r="E53" s="369">
        <f>+SUMIF(Clasificación!D:D,'CA EF'!A53,Clasificación!H:H)</f>
        <v>25150.880000000001</v>
      </c>
      <c r="F53" s="369">
        <f t="shared" si="1"/>
        <v>9.9999999983992893E-3</v>
      </c>
      <c r="G53" s="369">
        <f t="shared" si="2"/>
        <v>-9.9999999983992893E-3</v>
      </c>
      <c r="H53" s="369">
        <v>0</v>
      </c>
      <c r="I53" s="369">
        <v>0</v>
      </c>
      <c r="J53" s="369">
        <v>0</v>
      </c>
      <c r="K53" s="369">
        <v>0</v>
      </c>
      <c r="L53" s="369">
        <v>0</v>
      </c>
      <c r="M53" s="369">
        <f t="shared" si="0"/>
        <v>0</v>
      </c>
      <c r="N53" s="222"/>
      <c r="O53" s="222"/>
      <c r="P53" s="222"/>
      <c r="Q53" s="222"/>
      <c r="R53" s="222"/>
      <c r="S53" s="222"/>
      <c r="T53" s="222"/>
      <c r="U53" s="222"/>
      <c r="V53" s="222"/>
      <c r="W53" s="222"/>
      <c r="X53" s="222"/>
      <c r="Y53" s="222"/>
      <c r="Z53" s="222"/>
      <c r="AA53" s="222"/>
      <c r="AB53" s="222"/>
      <c r="AC53" s="222"/>
      <c r="AD53" s="222"/>
      <c r="AE53" s="222"/>
      <c r="AF53" s="222"/>
      <c r="AG53" s="222"/>
      <c r="AH53" s="222"/>
      <c r="AI53" s="222"/>
      <c r="AJ53" s="222"/>
      <c r="AK53" s="222"/>
      <c r="AL53" s="222"/>
      <c r="AM53" s="222"/>
      <c r="AN53" s="222"/>
    </row>
    <row r="54" spans="1:40" s="223" customFormat="1" ht="10.199999999999999" customHeight="1">
      <c r="A54" s="216" t="s">
        <v>480</v>
      </c>
      <c r="B54" s="221">
        <f>+SUMIF(Clasificación!D:D,'CA EF'!A54,Clasificación!G:G)</f>
        <v>50301.77</v>
      </c>
      <c r="C54" s="368"/>
      <c r="D54" s="368"/>
      <c r="E54" s="369">
        <f>+SUMIF(Clasificación!D:D,'CA EF'!A54,Clasificación!H:H)</f>
        <v>50301.75</v>
      </c>
      <c r="F54" s="369">
        <f t="shared" si="1"/>
        <v>1.9999999996798579E-2</v>
      </c>
      <c r="G54" s="369">
        <f t="shared" si="2"/>
        <v>-1.9999999996798579E-2</v>
      </c>
      <c r="H54" s="369">
        <v>0</v>
      </c>
      <c r="I54" s="369">
        <v>0</v>
      </c>
      <c r="J54" s="369">
        <v>0</v>
      </c>
      <c r="K54" s="369">
        <v>0</v>
      </c>
      <c r="L54" s="369">
        <v>0</v>
      </c>
      <c r="M54" s="369">
        <f t="shared" si="0"/>
        <v>0</v>
      </c>
      <c r="N54" s="222"/>
      <c r="O54" s="222"/>
      <c r="P54" s="222"/>
      <c r="Q54" s="222"/>
      <c r="R54" s="222"/>
      <c r="S54" s="222"/>
      <c r="T54" s="222"/>
      <c r="U54" s="222"/>
      <c r="V54" s="222"/>
      <c r="W54" s="222"/>
      <c r="X54" s="222"/>
      <c r="Y54" s="222"/>
      <c r="Z54" s="222"/>
      <c r="AA54" s="222"/>
      <c r="AB54" s="222"/>
      <c r="AC54" s="222"/>
      <c r="AD54" s="222"/>
      <c r="AE54" s="222"/>
      <c r="AF54" s="222"/>
      <c r="AG54" s="222"/>
      <c r="AH54" s="222"/>
      <c r="AI54" s="222"/>
      <c r="AJ54" s="222"/>
      <c r="AK54" s="222"/>
      <c r="AL54" s="222"/>
      <c r="AM54" s="222"/>
      <c r="AN54" s="222"/>
    </row>
    <row r="55" spans="1:40" s="223" customFormat="1" ht="10.199999999999999" customHeight="1">
      <c r="A55" s="216" t="s">
        <v>481</v>
      </c>
      <c r="B55" s="221">
        <f>+SUMIF(Clasificación!D:D,'CA EF'!A55,Clasificación!G:G)</f>
        <v>50301.77</v>
      </c>
      <c r="C55" s="368"/>
      <c r="D55" s="368"/>
      <c r="E55" s="369">
        <f>+SUMIF(Clasificación!D:D,'CA EF'!A55,Clasificación!H:H)</f>
        <v>50301.75</v>
      </c>
      <c r="F55" s="369">
        <f t="shared" si="1"/>
        <v>1.9999999996798579E-2</v>
      </c>
      <c r="G55" s="369">
        <f t="shared" si="2"/>
        <v>-1.9999999996798579E-2</v>
      </c>
      <c r="H55" s="369">
        <v>0</v>
      </c>
      <c r="I55" s="369">
        <v>0</v>
      </c>
      <c r="J55" s="369">
        <v>0</v>
      </c>
      <c r="K55" s="369">
        <v>0</v>
      </c>
      <c r="L55" s="369">
        <v>0</v>
      </c>
      <c r="M55" s="369">
        <f t="shared" si="0"/>
        <v>0</v>
      </c>
      <c r="N55" s="222"/>
      <c r="O55" s="222"/>
      <c r="P55" s="222"/>
      <c r="Q55" s="222"/>
      <c r="R55" s="222"/>
      <c r="S55" s="222"/>
      <c r="T55" s="222"/>
      <c r="U55" s="222"/>
      <c r="V55" s="222"/>
      <c r="W55" s="222"/>
      <c r="X55" s="222"/>
      <c r="Y55" s="222"/>
      <c r="Z55" s="222"/>
      <c r="AA55" s="222"/>
      <c r="AB55" s="222"/>
      <c r="AC55" s="222"/>
      <c r="AD55" s="222"/>
      <c r="AE55" s="222"/>
      <c r="AF55" s="222"/>
      <c r="AG55" s="222"/>
      <c r="AH55" s="222"/>
      <c r="AI55" s="222"/>
      <c r="AJ55" s="222"/>
      <c r="AK55" s="222"/>
      <c r="AL55" s="222"/>
      <c r="AM55" s="222"/>
      <c r="AN55" s="222"/>
    </row>
    <row r="56" spans="1:40" s="223" customFormat="1" ht="10.199999999999999" customHeight="1">
      <c r="A56" s="216" t="s">
        <v>482</v>
      </c>
      <c r="B56" s="221">
        <f>+SUMIF(Clasificación!D:D,'CA EF'!A56,Clasificación!G:G)</f>
        <v>50301.77</v>
      </c>
      <c r="C56" s="368"/>
      <c r="D56" s="368"/>
      <c r="E56" s="369">
        <f>+SUMIF(Clasificación!D:D,'CA EF'!A56,Clasificación!H:H)</f>
        <v>50301.75</v>
      </c>
      <c r="F56" s="369">
        <f t="shared" si="1"/>
        <v>1.9999999996798579E-2</v>
      </c>
      <c r="G56" s="369">
        <f t="shared" si="2"/>
        <v>-1.9999999996798579E-2</v>
      </c>
      <c r="H56" s="369">
        <v>0</v>
      </c>
      <c r="I56" s="369">
        <v>0</v>
      </c>
      <c r="J56" s="369">
        <v>0</v>
      </c>
      <c r="K56" s="369">
        <v>0</v>
      </c>
      <c r="L56" s="369">
        <v>0</v>
      </c>
      <c r="M56" s="369">
        <f t="shared" si="0"/>
        <v>0</v>
      </c>
      <c r="N56" s="222"/>
      <c r="O56" s="222"/>
      <c r="P56" s="222"/>
      <c r="Q56" s="222"/>
      <c r="R56" s="222"/>
      <c r="S56" s="222"/>
      <c r="T56" s="222"/>
      <c r="U56" s="222"/>
      <c r="V56" s="222"/>
      <c r="W56" s="222"/>
      <c r="X56" s="222"/>
      <c r="Y56" s="222"/>
      <c r="Z56" s="222"/>
      <c r="AA56" s="222"/>
      <c r="AB56" s="222"/>
      <c r="AC56" s="222"/>
      <c r="AD56" s="222"/>
      <c r="AE56" s="222"/>
      <c r="AF56" s="222"/>
      <c r="AG56" s="222"/>
      <c r="AH56" s="222"/>
      <c r="AI56" s="222"/>
      <c r="AJ56" s="222"/>
      <c r="AK56" s="222"/>
      <c r="AL56" s="222"/>
      <c r="AM56" s="222"/>
      <c r="AN56" s="222"/>
    </row>
    <row r="57" spans="1:40" s="223" customFormat="1" ht="10.199999999999999" customHeight="1">
      <c r="A57" s="216" t="s">
        <v>483</v>
      </c>
      <c r="B57" s="221">
        <f>+SUMIF(Clasificación!D:D,'CA EF'!A57,Clasificación!G:G)</f>
        <v>25161.59</v>
      </c>
      <c r="C57" s="368"/>
      <c r="D57" s="368"/>
      <c r="E57" s="369">
        <f>+SUMIF(Clasificación!D:D,'CA EF'!A57,Clasificación!H:H)</f>
        <v>25161.59</v>
      </c>
      <c r="F57" s="369">
        <f t="shared" si="1"/>
        <v>0</v>
      </c>
      <c r="G57" s="369">
        <f t="shared" si="2"/>
        <v>0</v>
      </c>
      <c r="H57" s="369">
        <v>0</v>
      </c>
      <c r="I57" s="369">
        <v>0</v>
      </c>
      <c r="J57" s="369">
        <v>0</v>
      </c>
      <c r="K57" s="369">
        <v>0</v>
      </c>
      <c r="L57" s="369">
        <v>0</v>
      </c>
      <c r="M57" s="369">
        <f t="shared" si="0"/>
        <v>0</v>
      </c>
      <c r="N57" s="222"/>
      <c r="O57" s="222"/>
      <c r="P57" s="222"/>
      <c r="Q57" s="222"/>
      <c r="R57" s="222"/>
      <c r="S57" s="222"/>
      <c r="T57" s="222"/>
      <c r="U57" s="222"/>
      <c r="V57" s="222"/>
      <c r="W57" s="222"/>
      <c r="X57" s="222"/>
      <c r="Y57" s="222"/>
      <c r="Z57" s="222"/>
      <c r="AA57" s="222"/>
      <c r="AB57" s="222"/>
      <c r="AC57" s="222"/>
      <c r="AD57" s="222"/>
      <c r="AE57" s="222"/>
      <c r="AF57" s="222"/>
      <c r="AG57" s="222"/>
      <c r="AH57" s="222"/>
      <c r="AI57" s="222"/>
      <c r="AJ57" s="222"/>
      <c r="AK57" s="222"/>
      <c r="AL57" s="222"/>
      <c r="AM57" s="222"/>
      <c r="AN57" s="222"/>
    </row>
    <row r="58" spans="1:40" s="223" customFormat="1" ht="10.199999999999999" customHeight="1">
      <c r="A58" s="216" t="s">
        <v>484</v>
      </c>
      <c r="B58" s="221">
        <f>+SUMIF(Clasificación!D:D,'CA EF'!A58,Clasificación!G:G)</f>
        <v>25161.59</v>
      </c>
      <c r="C58" s="368"/>
      <c r="D58" s="368"/>
      <c r="E58" s="369">
        <f>+SUMIF(Clasificación!D:D,'CA EF'!A58,Clasificación!H:H)</f>
        <v>25161.59</v>
      </c>
      <c r="F58" s="369">
        <f t="shared" si="1"/>
        <v>0</v>
      </c>
      <c r="G58" s="369">
        <f t="shared" si="2"/>
        <v>0</v>
      </c>
      <c r="H58" s="369">
        <v>0</v>
      </c>
      <c r="I58" s="369">
        <v>0</v>
      </c>
      <c r="J58" s="369">
        <v>0</v>
      </c>
      <c r="K58" s="369">
        <v>0</v>
      </c>
      <c r="L58" s="369">
        <v>0</v>
      </c>
      <c r="M58" s="369">
        <f t="shared" si="0"/>
        <v>0</v>
      </c>
      <c r="N58" s="222"/>
      <c r="O58" s="222"/>
      <c r="P58" s="222"/>
      <c r="Q58" s="222"/>
      <c r="R58" s="222"/>
      <c r="S58" s="222"/>
      <c r="T58" s="222"/>
      <c r="U58" s="222"/>
      <c r="V58" s="222"/>
      <c r="W58" s="222"/>
      <c r="X58" s="222"/>
      <c r="Y58" s="222"/>
      <c r="Z58" s="222"/>
      <c r="AA58" s="222"/>
      <c r="AB58" s="222"/>
      <c r="AC58" s="222"/>
      <c r="AD58" s="222"/>
      <c r="AE58" s="222"/>
      <c r="AF58" s="222"/>
      <c r="AG58" s="222"/>
      <c r="AH58" s="222"/>
      <c r="AI58" s="222"/>
      <c r="AJ58" s="222"/>
      <c r="AK58" s="222"/>
      <c r="AL58" s="222"/>
      <c r="AM58" s="222"/>
      <c r="AN58" s="222"/>
    </row>
    <row r="59" spans="1:40" s="223" customFormat="1" ht="10.199999999999999" customHeight="1">
      <c r="A59" s="216" t="s">
        <v>485</v>
      </c>
      <c r="B59" s="221">
        <f>+SUMIF(Clasificación!D:D,'CA EF'!A59,Clasificación!G:G)</f>
        <v>25161.59</v>
      </c>
      <c r="C59" s="368"/>
      <c r="D59" s="368"/>
      <c r="E59" s="369">
        <f>+SUMIF(Clasificación!D:D,'CA EF'!A59,Clasificación!H:H)</f>
        <v>25161.59</v>
      </c>
      <c r="F59" s="369">
        <f t="shared" si="1"/>
        <v>0</v>
      </c>
      <c r="G59" s="369">
        <f t="shared" si="2"/>
        <v>0</v>
      </c>
      <c r="H59" s="369">
        <v>0</v>
      </c>
      <c r="I59" s="369">
        <v>0</v>
      </c>
      <c r="J59" s="369">
        <v>0</v>
      </c>
      <c r="K59" s="369">
        <v>0</v>
      </c>
      <c r="L59" s="369">
        <v>0</v>
      </c>
      <c r="M59" s="369">
        <f t="shared" si="0"/>
        <v>0</v>
      </c>
      <c r="N59" s="222"/>
      <c r="O59" s="222"/>
      <c r="P59" s="222"/>
      <c r="Q59" s="222"/>
      <c r="R59" s="222"/>
      <c r="S59" s="222"/>
      <c r="T59" s="222"/>
      <c r="U59" s="222"/>
      <c r="V59" s="222"/>
      <c r="W59" s="222"/>
      <c r="X59" s="222"/>
      <c r="Y59" s="222"/>
      <c r="Z59" s="222"/>
      <c r="AA59" s="222"/>
      <c r="AB59" s="222"/>
      <c r="AC59" s="222"/>
      <c r="AD59" s="222"/>
      <c r="AE59" s="222"/>
      <c r="AF59" s="222"/>
      <c r="AG59" s="222"/>
      <c r="AH59" s="222"/>
      <c r="AI59" s="222"/>
      <c r="AJ59" s="222"/>
      <c r="AK59" s="222"/>
      <c r="AL59" s="222"/>
      <c r="AM59" s="222"/>
      <c r="AN59" s="222"/>
    </row>
    <row r="60" spans="1:40" s="223" customFormat="1" ht="10.199999999999999" customHeight="1">
      <c r="A60" s="216" t="s">
        <v>486</v>
      </c>
      <c r="B60" s="221">
        <f>+SUMIF(Clasificación!D:D,'CA EF'!A60,Clasificación!G:G)</f>
        <v>25161.59</v>
      </c>
      <c r="C60" s="368"/>
      <c r="D60" s="368"/>
      <c r="E60" s="369">
        <f>+SUMIF(Clasificación!D:D,'CA EF'!A60,Clasificación!H:H)</f>
        <v>25161.59</v>
      </c>
      <c r="F60" s="369">
        <f t="shared" si="1"/>
        <v>0</v>
      </c>
      <c r="G60" s="369">
        <f t="shared" si="2"/>
        <v>0</v>
      </c>
      <c r="H60" s="369">
        <v>0</v>
      </c>
      <c r="I60" s="369">
        <v>0</v>
      </c>
      <c r="J60" s="369">
        <v>0</v>
      </c>
      <c r="K60" s="369">
        <v>0</v>
      </c>
      <c r="L60" s="369">
        <v>0</v>
      </c>
      <c r="M60" s="369">
        <f t="shared" si="0"/>
        <v>0</v>
      </c>
      <c r="N60" s="222"/>
      <c r="O60" s="222"/>
      <c r="P60" s="222"/>
      <c r="Q60" s="222"/>
      <c r="R60" s="222"/>
      <c r="S60" s="222"/>
      <c r="T60" s="222"/>
      <c r="U60" s="222"/>
      <c r="V60" s="222"/>
      <c r="W60" s="222"/>
      <c r="X60" s="222"/>
      <c r="Y60" s="222"/>
      <c r="Z60" s="222"/>
      <c r="AA60" s="222"/>
      <c r="AB60" s="222"/>
      <c r="AC60" s="222"/>
      <c r="AD60" s="222"/>
      <c r="AE60" s="222"/>
      <c r="AF60" s="222"/>
      <c r="AG60" s="222"/>
      <c r="AH60" s="222"/>
      <c r="AI60" s="222"/>
      <c r="AJ60" s="222"/>
      <c r="AK60" s="222"/>
      <c r="AL60" s="222"/>
      <c r="AM60" s="222"/>
      <c r="AN60" s="222"/>
    </row>
    <row r="61" spans="1:40" s="223" customFormat="1" ht="10.199999999999999" customHeight="1">
      <c r="A61" s="216" t="s">
        <v>487</v>
      </c>
      <c r="B61" s="221">
        <f>+SUMIF(Clasificación!D:D,'CA EF'!A61,Clasificación!G:G)</f>
        <v>0</v>
      </c>
      <c r="C61" s="368"/>
      <c r="D61" s="368"/>
      <c r="E61" s="369">
        <f>+SUMIF(Clasificación!D:D,'CA EF'!A61,Clasificación!H:H)</f>
        <v>251648.33</v>
      </c>
      <c r="F61" s="369">
        <f t="shared" si="1"/>
        <v>-251648.33</v>
      </c>
      <c r="G61" s="369">
        <f t="shared" si="2"/>
        <v>251648.33</v>
      </c>
      <c r="H61" s="369">
        <v>0</v>
      </c>
      <c r="I61" s="369">
        <v>0</v>
      </c>
      <c r="J61" s="369">
        <v>0</v>
      </c>
      <c r="K61" s="369">
        <v>0</v>
      </c>
      <c r="L61" s="369">
        <v>0</v>
      </c>
      <c r="M61" s="369">
        <f t="shared" si="0"/>
        <v>0</v>
      </c>
      <c r="N61" s="222"/>
      <c r="O61" s="222"/>
      <c r="P61" s="222"/>
      <c r="Q61" s="222"/>
      <c r="R61" s="222"/>
      <c r="S61" s="222"/>
      <c r="T61" s="222"/>
      <c r="U61" s="222"/>
      <c r="V61" s="222"/>
      <c r="W61" s="222"/>
      <c r="X61" s="222"/>
      <c r="Y61" s="222"/>
      <c r="Z61" s="222"/>
      <c r="AA61" s="222"/>
      <c r="AB61" s="222"/>
      <c r="AC61" s="222"/>
      <c r="AD61" s="222"/>
      <c r="AE61" s="222"/>
      <c r="AF61" s="222"/>
      <c r="AG61" s="222"/>
      <c r="AH61" s="222"/>
      <c r="AI61" s="222"/>
      <c r="AJ61" s="222"/>
      <c r="AK61" s="222"/>
      <c r="AL61" s="222"/>
      <c r="AM61" s="222"/>
      <c r="AN61" s="222"/>
    </row>
    <row r="62" spans="1:40" s="223" customFormat="1" ht="10.199999999999999" customHeight="1">
      <c r="A62" s="216" t="s">
        <v>489</v>
      </c>
      <c r="B62" s="221">
        <f>+SUMIF(Clasificación!D:D,'CA EF'!A62,Clasificación!G:G)</f>
        <v>25377.98</v>
      </c>
      <c r="C62" s="368"/>
      <c r="D62" s="368"/>
      <c r="E62" s="369">
        <f>+SUMIF(Clasificación!D:D,'CA EF'!A62,Clasificación!H:H)</f>
        <v>25407.34</v>
      </c>
      <c r="F62" s="369">
        <f t="shared" si="1"/>
        <v>-29.360000000000582</v>
      </c>
      <c r="G62" s="369">
        <f t="shared" si="2"/>
        <v>29.360000000000582</v>
      </c>
      <c r="H62" s="369">
        <v>0</v>
      </c>
      <c r="I62" s="369">
        <v>0</v>
      </c>
      <c r="J62" s="369">
        <v>0</v>
      </c>
      <c r="K62" s="369">
        <v>0</v>
      </c>
      <c r="L62" s="369">
        <v>0</v>
      </c>
      <c r="M62" s="369">
        <f t="shared" si="0"/>
        <v>0</v>
      </c>
      <c r="N62" s="222"/>
      <c r="O62" s="222"/>
      <c r="P62" s="222"/>
      <c r="Q62" s="222"/>
      <c r="R62" s="222"/>
      <c r="S62" s="222"/>
      <c r="T62" s="222"/>
      <c r="U62" s="222"/>
      <c r="V62" s="222"/>
      <c r="W62" s="222"/>
      <c r="X62" s="222"/>
      <c r="Y62" s="222"/>
      <c r="Z62" s="222"/>
      <c r="AA62" s="222"/>
      <c r="AB62" s="222"/>
      <c r="AC62" s="222"/>
      <c r="AD62" s="222"/>
      <c r="AE62" s="222"/>
      <c r="AF62" s="222"/>
      <c r="AG62" s="222"/>
      <c r="AH62" s="222"/>
      <c r="AI62" s="222"/>
      <c r="AJ62" s="222"/>
      <c r="AK62" s="222"/>
      <c r="AL62" s="222"/>
      <c r="AM62" s="222"/>
      <c r="AN62" s="222"/>
    </row>
    <row r="63" spans="1:40" s="223" customFormat="1" ht="10.199999999999999" customHeight="1">
      <c r="A63" s="216" t="s">
        <v>491</v>
      </c>
      <c r="B63" s="221">
        <f>+SUMIF(Clasificación!D:D,'CA EF'!A63,Clasificación!G:G)</f>
        <v>25377.98</v>
      </c>
      <c r="C63" s="368"/>
      <c r="D63" s="368"/>
      <c r="E63" s="369">
        <f>+SUMIF(Clasificación!D:D,'CA EF'!A63,Clasificación!H:H)</f>
        <v>25407.34</v>
      </c>
      <c r="F63" s="369">
        <f t="shared" si="1"/>
        <v>-29.360000000000582</v>
      </c>
      <c r="G63" s="369">
        <f t="shared" si="2"/>
        <v>29.360000000000582</v>
      </c>
      <c r="H63" s="369">
        <v>0</v>
      </c>
      <c r="I63" s="369">
        <v>0</v>
      </c>
      <c r="J63" s="369">
        <v>0</v>
      </c>
      <c r="K63" s="369">
        <v>0</v>
      </c>
      <c r="L63" s="369">
        <v>0</v>
      </c>
      <c r="M63" s="369">
        <f t="shared" si="0"/>
        <v>0</v>
      </c>
      <c r="N63" s="222"/>
      <c r="O63" s="222"/>
      <c r="P63" s="222"/>
      <c r="Q63" s="222"/>
      <c r="R63" s="222"/>
      <c r="S63" s="222"/>
      <c r="T63" s="222"/>
      <c r="U63" s="222"/>
      <c r="V63" s="222"/>
      <c r="W63" s="222"/>
      <c r="X63" s="222"/>
      <c r="Y63" s="222"/>
      <c r="Z63" s="222"/>
      <c r="AA63" s="222"/>
      <c r="AB63" s="222"/>
      <c r="AC63" s="222"/>
      <c r="AD63" s="222"/>
      <c r="AE63" s="222"/>
      <c r="AF63" s="222"/>
      <c r="AG63" s="222"/>
      <c r="AH63" s="222"/>
      <c r="AI63" s="222"/>
      <c r="AJ63" s="222"/>
      <c r="AK63" s="222"/>
      <c r="AL63" s="222"/>
      <c r="AM63" s="222"/>
      <c r="AN63" s="222"/>
    </row>
    <row r="64" spans="1:40" s="223" customFormat="1" ht="10.199999999999999" customHeight="1">
      <c r="A64" s="216" t="s">
        <v>493</v>
      </c>
      <c r="B64" s="221">
        <f>+SUMIF(Clasificación!D:D,'CA EF'!A64,Clasificación!G:G)</f>
        <v>25377.98</v>
      </c>
      <c r="C64" s="368"/>
      <c r="D64" s="368"/>
      <c r="E64" s="369">
        <f>+SUMIF(Clasificación!D:D,'CA EF'!A64,Clasificación!H:H)</f>
        <v>25407.34</v>
      </c>
      <c r="F64" s="369">
        <f t="shared" si="1"/>
        <v>-29.360000000000582</v>
      </c>
      <c r="G64" s="369">
        <f t="shared" si="2"/>
        <v>29.360000000000582</v>
      </c>
      <c r="H64" s="369">
        <v>0</v>
      </c>
      <c r="I64" s="369">
        <v>0</v>
      </c>
      <c r="J64" s="369">
        <v>0</v>
      </c>
      <c r="K64" s="369">
        <v>0</v>
      </c>
      <c r="L64" s="369">
        <v>0</v>
      </c>
      <c r="M64" s="369">
        <f t="shared" si="0"/>
        <v>0</v>
      </c>
      <c r="N64" s="222"/>
      <c r="O64" s="222"/>
      <c r="P64" s="222"/>
      <c r="Q64" s="222"/>
      <c r="R64" s="222"/>
      <c r="S64" s="222"/>
      <c r="T64" s="222"/>
      <c r="U64" s="222"/>
      <c r="V64" s="222"/>
      <c r="W64" s="222"/>
      <c r="X64" s="222"/>
      <c r="Y64" s="222"/>
      <c r="Z64" s="222"/>
      <c r="AA64" s="222"/>
      <c r="AB64" s="222"/>
      <c r="AC64" s="222"/>
      <c r="AD64" s="222"/>
      <c r="AE64" s="222"/>
      <c r="AF64" s="222"/>
      <c r="AG64" s="222"/>
      <c r="AH64" s="222"/>
      <c r="AI64" s="222"/>
      <c r="AJ64" s="222"/>
      <c r="AK64" s="222"/>
      <c r="AL64" s="222"/>
      <c r="AM64" s="222"/>
      <c r="AN64" s="222"/>
    </row>
    <row r="65" spans="1:40" s="223" customFormat="1" ht="10.199999999999999" customHeight="1">
      <c r="A65" s="216" t="s">
        <v>495</v>
      </c>
      <c r="B65" s="221">
        <f>+SUMIF(Clasificación!D:D,'CA EF'!A65,Clasificación!G:G)</f>
        <v>25377.98</v>
      </c>
      <c r="C65" s="368"/>
      <c r="D65" s="368"/>
      <c r="E65" s="369">
        <f>+SUMIF(Clasificación!D:D,'CA EF'!A65,Clasificación!H:H)</f>
        <v>25407.34</v>
      </c>
      <c r="F65" s="369">
        <f t="shared" si="1"/>
        <v>-29.360000000000582</v>
      </c>
      <c r="G65" s="369">
        <f t="shared" si="2"/>
        <v>29.360000000000582</v>
      </c>
      <c r="H65" s="369">
        <v>0</v>
      </c>
      <c r="I65" s="369">
        <v>0</v>
      </c>
      <c r="J65" s="369">
        <v>0</v>
      </c>
      <c r="K65" s="369">
        <v>0</v>
      </c>
      <c r="L65" s="369">
        <v>0</v>
      </c>
      <c r="M65" s="369">
        <f t="shared" si="0"/>
        <v>0</v>
      </c>
      <c r="N65" s="222"/>
      <c r="O65" s="222"/>
      <c r="P65" s="222"/>
      <c r="Q65" s="222"/>
      <c r="R65" s="222"/>
      <c r="S65" s="222"/>
      <c r="T65" s="222"/>
      <c r="U65" s="222"/>
      <c r="V65" s="222"/>
      <c r="W65" s="222"/>
      <c r="X65" s="222"/>
      <c r="Y65" s="222"/>
      <c r="Z65" s="222"/>
      <c r="AA65" s="222"/>
      <c r="AB65" s="222"/>
      <c r="AC65" s="222"/>
      <c r="AD65" s="222"/>
      <c r="AE65" s="222"/>
      <c r="AF65" s="222"/>
      <c r="AG65" s="222"/>
      <c r="AH65" s="222"/>
      <c r="AI65" s="222"/>
      <c r="AJ65" s="222"/>
      <c r="AK65" s="222"/>
      <c r="AL65" s="222"/>
      <c r="AM65" s="222"/>
      <c r="AN65" s="222"/>
    </row>
    <row r="66" spans="1:40" s="223" customFormat="1" ht="10.199999999999999" customHeight="1">
      <c r="A66" s="216" t="s">
        <v>497</v>
      </c>
      <c r="B66" s="221">
        <f>+SUMIF(Clasificación!D:D,'CA EF'!A66,Clasificación!G:G)</f>
        <v>25377.98</v>
      </c>
      <c r="C66" s="368"/>
      <c r="D66" s="368"/>
      <c r="E66" s="369">
        <f>+SUMIF(Clasificación!D:D,'CA EF'!A66,Clasificación!H:H)</f>
        <v>25407.34</v>
      </c>
      <c r="F66" s="369">
        <f t="shared" si="1"/>
        <v>-29.360000000000582</v>
      </c>
      <c r="G66" s="369">
        <f t="shared" si="2"/>
        <v>29.360000000000582</v>
      </c>
      <c r="H66" s="369">
        <v>0</v>
      </c>
      <c r="I66" s="369">
        <v>0</v>
      </c>
      <c r="J66" s="369">
        <v>0</v>
      </c>
      <c r="K66" s="369">
        <v>0</v>
      </c>
      <c r="L66" s="369">
        <v>0</v>
      </c>
      <c r="M66" s="369">
        <f t="shared" si="0"/>
        <v>0</v>
      </c>
      <c r="N66" s="222"/>
      <c r="O66" s="222"/>
      <c r="P66" s="222"/>
      <c r="Q66" s="222"/>
      <c r="R66" s="222"/>
      <c r="S66" s="222"/>
      <c r="T66" s="222"/>
      <c r="U66" s="222"/>
      <c r="V66" s="222"/>
      <c r="W66" s="222"/>
      <c r="X66" s="222"/>
      <c r="Y66" s="222"/>
      <c r="Z66" s="222"/>
      <c r="AA66" s="222"/>
      <c r="AB66" s="222"/>
      <c r="AC66" s="222"/>
      <c r="AD66" s="222"/>
      <c r="AE66" s="222"/>
      <c r="AF66" s="222"/>
      <c r="AG66" s="222"/>
      <c r="AH66" s="222"/>
      <c r="AI66" s="222"/>
      <c r="AJ66" s="222"/>
      <c r="AK66" s="222"/>
      <c r="AL66" s="222"/>
      <c r="AM66" s="222"/>
      <c r="AN66" s="222"/>
    </row>
    <row r="67" spans="1:40" s="223" customFormat="1" ht="10.199999999999999" customHeight="1">
      <c r="A67" s="216" t="s">
        <v>499</v>
      </c>
      <c r="B67" s="221">
        <f>+SUMIF(Clasificación!D:D,'CA EF'!A67,Clasificación!G:G)</f>
        <v>25377.98</v>
      </c>
      <c r="C67" s="368"/>
      <c r="D67" s="368"/>
      <c r="E67" s="369">
        <f>+SUMIF(Clasificación!D:D,'CA EF'!A67,Clasificación!H:H)</f>
        <v>25407.34</v>
      </c>
      <c r="F67" s="369">
        <f t="shared" si="1"/>
        <v>-29.360000000000582</v>
      </c>
      <c r="G67" s="369">
        <f t="shared" si="2"/>
        <v>29.360000000000582</v>
      </c>
      <c r="H67" s="369">
        <v>0</v>
      </c>
      <c r="I67" s="369">
        <v>0</v>
      </c>
      <c r="J67" s="369">
        <v>0</v>
      </c>
      <c r="K67" s="369">
        <v>0</v>
      </c>
      <c r="L67" s="369">
        <v>0</v>
      </c>
      <c r="M67" s="369">
        <f t="shared" si="0"/>
        <v>0</v>
      </c>
      <c r="N67" s="222"/>
      <c r="O67" s="222"/>
      <c r="P67" s="222"/>
      <c r="Q67" s="222"/>
      <c r="R67" s="222"/>
      <c r="S67" s="222"/>
      <c r="T67" s="222"/>
      <c r="U67" s="222"/>
      <c r="V67" s="222"/>
      <c r="W67" s="222"/>
      <c r="X67" s="222"/>
      <c r="Y67" s="222"/>
      <c r="Z67" s="222"/>
      <c r="AA67" s="222"/>
      <c r="AB67" s="222"/>
      <c r="AC67" s="222"/>
      <c r="AD67" s="222"/>
      <c r="AE67" s="222"/>
      <c r="AF67" s="222"/>
      <c r="AG67" s="222"/>
      <c r="AH67" s="222"/>
      <c r="AI67" s="222"/>
      <c r="AJ67" s="222"/>
      <c r="AK67" s="222"/>
      <c r="AL67" s="222"/>
      <c r="AM67" s="222"/>
      <c r="AN67" s="222"/>
    </row>
    <row r="68" spans="1:40" s="223" customFormat="1" ht="10.199999999999999" customHeight="1">
      <c r="A68" s="216" t="s">
        <v>501</v>
      </c>
      <c r="B68" s="221">
        <f>+SUMIF(Clasificación!D:D,'CA EF'!A68,Clasificación!G:G)</f>
        <v>25377.98</v>
      </c>
      <c r="C68" s="368"/>
      <c r="D68" s="368"/>
      <c r="E68" s="369">
        <f>+SUMIF(Clasificación!D:D,'CA EF'!A68,Clasificación!H:H)</f>
        <v>25407.34</v>
      </c>
      <c r="F68" s="369">
        <f t="shared" si="1"/>
        <v>-29.360000000000582</v>
      </c>
      <c r="G68" s="369">
        <f t="shared" si="2"/>
        <v>29.360000000000582</v>
      </c>
      <c r="H68" s="369">
        <v>0</v>
      </c>
      <c r="I68" s="369">
        <v>0</v>
      </c>
      <c r="J68" s="369">
        <v>0</v>
      </c>
      <c r="K68" s="369">
        <v>0</v>
      </c>
      <c r="L68" s="369">
        <v>0</v>
      </c>
      <c r="M68" s="369">
        <f t="shared" si="0"/>
        <v>0</v>
      </c>
      <c r="N68" s="222"/>
      <c r="O68" s="222"/>
      <c r="P68" s="222"/>
      <c r="Q68" s="222"/>
      <c r="R68" s="222"/>
      <c r="S68" s="222"/>
      <c r="T68" s="222"/>
      <c r="U68" s="222"/>
      <c r="V68" s="222"/>
      <c r="W68" s="222"/>
      <c r="X68" s="222"/>
      <c r="Y68" s="222"/>
      <c r="Z68" s="222"/>
      <c r="AA68" s="222"/>
      <c r="AB68" s="222"/>
      <c r="AC68" s="222"/>
      <c r="AD68" s="222"/>
      <c r="AE68" s="222"/>
      <c r="AF68" s="222"/>
      <c r="AG68" s="222"/>
      <c r="AH68" s="222"/>
      <c r="AI68" s="222"/>
      <c r="AJ68" s="222"/>
      <c r="AK68" s="222"/>
      <c r="AL68" s="222"/>
      <c r="AM68" s="222"/>
      <c r="AN68" s="222"/>
    </row>
    <row r="69" spans="1:40" s="223" customFormat="1" ht="10.199999999999999" customHeight="1">
      <c r="A69" s="216" t="s">
        <v>503</v>
      </c>
      <c r="B69" s="221">
        <f>+SUMIF(Clasificación!D:D,'CA EF'!A69,Clasificación!G:G)</f>
        <v>25377.98</v>
      </c>
      <c r="C69" s="368"/>
      <c r="D69" s="368"/>
      <c r="E69" s="369">
        <f>+SUMIF(Clasificación!D:D,'CA EF'!A69,Clasificación!H:H)</f>
        <v>25407.34</v>
      </c>
      <c r="F69" s="369">
        <f t="shared" ref="F69:F132" si="3">+B69+C69-D69-E69</f>
        <v>-29.360000000000582</v>
      </c>
      <c r="G69" s="369">
        <f t="shared" si="2"/>
        <v>29.360000000000582</v>
      </c>
      <c r="H69" s="369">
        <v>0</v>
      </c>
      <c r="I69" s="369">
        <v>0</v>
      </c>
      <c r="J69" s="369">
        <v>0</v>
      </c>
      <c r="K69" s="369">
        <v>0</v>
      </c>
      <c r="L69" s="369">
        <v>0</v>
      </c>
      <c r="M69" s="369">
        <f t="shared" ref="M69:M132" si="4">+SUM(F69:L69)</f>
        <v>0</v>
      </c>
      <c r="N69" s="222"/>
      <c r="O69" s="222"/>
      <c r="P69" s="222"/>
      <c r="Q69" s="222"/>
      <c r="R69" s="222"/>
      <c r="S69" s="222"/>
      <c r="T69" s="222"/>
      <c r="U69" s="222"/>
      <c r="V69" s="222"/>
      <c r="W69" s="222"/>
      <c r="X69" s="222"/>
      <c r="Y69" s="222"/>
      <c r="Z69" s="222"/>
      <c r="AA69" s="222"/>
      <c r="AB69" s="222"/>
      <c r="AC69" s="222"/>
      <c r="AD69" s="222"/>
      <c r="AE69" s="222"/>
      <c r="AF69" s="222"/>
      <c r="AG69" s="222"/>
      <c r="AH69" s="222"/>
      <c r="AI69" s="222"/>
      <c r="AJ69" s="222"/>
      <c r="AK69" s="222"/>
      <c r="AL69" s="222"/>
      <c r="AM69" s="222"/>
      <c r="AN69" s="222"/>
    </row>
    <row r="70" spans="1:40" s="223" customFormat="1" ht="10.199999999999999" customHeight="1">
      <c r="A70" s="216" t="s">
        <v>505</v>
      </c>
      <c r="B70" s="221">
        <f>+SUMIF(Clasificación!D:D,'CA EF'!A70,Clasificación!G:G)</f>
        <v>25377.98</v>
      </c>
      <c r="C70" s="368"/>
      <c r="D70" s="368"/>
      <c r="E70" s="369">
        <f>+SUMIF(Clasificación!D:D,'CA EF'!A70,Clasificación!H:H)</f>
        <v>25407.34</v>
      </c>
      <c r="F70" s="369">
        <f t="shared" si="3"/>
        <v>-29.360000000000582</v>
      </c>
      <c r="G70" s="369">
        <f t="shared" si="2"/>
        <v>29.360000000000582</v>
      </c>
      <c r="H70" s="369">
        <v>0</v>
      </c>
      <c r="I70" s="369">
        <v>0</v>
      </c>
      <c r="J70" s="369">
        <v>0</v>
      </c>
      <c r="K70" s="369">
        <v>0</v>
      </c>
      <c r="L70" s="369">
        <v>0</v>
      </c>
      <c r="M70" s="369">
        <f t="shared" si="4"/>
        <v>0</v>
      </c>
      <c r="N70" s="222"/>
      <c r="O70" s="222"/>
      <c r="P70" s="222"/>
      <c r="Q70" s="222"/>
      <c r="R70" s="222"/>
      <c r="S70" s="222"/>
      <c r="T70" s="222"/>
      <c r="U70" s="222"/>
      <c r="V70" s="222"/>
      <c r="W70" s="222"/>
      <c r="X70" s="222"/>
      <c r="Y70" s="222"/>
      <c r="Z70" s="222"/>
      <c r="AA70" s="222"/>
      <c r="AB70" s="222"/>
      <c r="AC70" s="222"/>
      <c r="AD70" s="222"/>
      <c r="AE70" s="222"/>
      <c r="AF70" s="222"/>
      <c r="AG70" s="222"/>
      <c r="AH70" s="222"/>
      <c r="AI70" s="222"/>
      <c r="AJ70" s="222"/>
      <c r="AK70" s="222"/>
      <c r="AL70" s="222"/>
      <c r="AM70" s="222"/>
      <c r="AN70" s="222"/>
    </row>
    <row r="71" spans="1:40" s="223" customFormat="1" ht="10.199999999999999" customHeight="1">
      <c r="A71" s="216" t="s">
        <v>507</v>
      </c>
      <c r="B71" s="221">
        <f>+SUMIF(Clasificación!D:D,'CA EF'!A71,Clasificación!G:G)</f>
        <v>25377.98</v>
      </c>
      <c r="C71" s="368"/>
      <c r="D71" s="368"/>
      <c r="E71" s="369">
        <f>+SUMIF(Clasificación!D:D,'CA EF'!A71,Clasificación!H:H)</f>
        <v>25407.34</v>
      </c>
      <c r="F71" s="369">
        <f t="shared" si="3"/>
        <v>-29.360000000000582</v>
      </c>
      <c r="G71" s="369">
        <f t="shared" si="2"/>
        <v>29.360000000000582</v>
      </c>
      <c r="H71" s="369">
        <v>0</v>
      </c>
      <c r="I71" s="369">
        <v>0</v>
      </c>
      <c r="J71" s="369">
        <v>0</v>
      </c>
      <c r="K71" s="369">
        <v>0</v>
      </c>
      <c r="L71" s="369">
        <v>0</v>
      </c>
      <c r="M71" s="369">
        <f t="shared" si="4"/>
        <v>0</v>
      </c>
      <c r="N71" s="222"/>
      <c r="O71" s="222"/>
      <c r="P71" s="222"/>
      <c r="Q71" s="222"/>
      <c r="R71" s="222"/>
      <c r="S71" s="222"/>
      <c r="T71" s="222"/>
      <c r="U71" s="222"/>
      <c r="V71" s="222"/>
      <c r="W71" s="222"/>
      <c r="X71" s="222"/>
      <c r="Y71" s="222"/>
      <c r="Z71" s="222"/>
      <c r="AA71" s="222"/>
      <c r="AB71" s="222"/>
      <c r="AC71" s="222"/>
      <c r="AD71" s="222"/>
      <c r="AE71" s="222"/>
      <c r="AF71" s="222"/>
      <c r="AG71" s="222"/>
      <c r="AH71" s="222"/>
      <c r="AI71" s="222"/>
      <c r="AJ71" s="222"/>
      <c r="AK71" s="222"/>
      <c r="AL71" s="222"/>
      <c r="AM71" s="222"/>
      <c r="AN71" s="222"/>
    </row>
    <row r="72" spans="1:40" s="223" customFormat="1" ht="10.199999999999999" customHeight="1">
      <c r="A72" s="216" t="s">
        <v>509</v>
      </c>
      <c r="B72" s="221">
        <f>+SUMIF(Clasificación!D:D,'CA EF'!A72,Clasificación!G:G)</f>
        <v>100893.81</v>
      </c>
      <c r="C72" s="368"/>
      <c r="D72" s="368"/>
      <c r="E72" s="369">
        <f>+SUMIF(Clasificación!D:D,'CA EF'!A72,Clasificación!H:H)</f>
        <v>100917.02</v>
      </c>
      <c r="F72" s="369">
        <f t="shared" si="3"/>
        <v>-23.210000000006403</v>
      </c>
      <c r="G72" s="369">
        <f t="shared" si="2"/>
        <v>23.210000000006403</v>
      </c>
      <c r="H72" s="369">
        <v>0</v>
      </c>
      <c r="I72" s="369">
        <v>0</v>
      </c>
      <c r="J72" s="369">
        <v>0</v>
      </c>
      <c r="K72" s="369">
        <v>0</v>
      </c>
      <c r="L72" s="369">
        <v>0</v>
      </c>
      <c r="M72" s="369">
        <f t="shared" si="4"/>
        <v>0</v>
      </c>
      <c r="N72" s="222"/>
      <c r="O72" s="222"/>
      <c r="P72" s="222"/>
      <c r="Q72" s="222"/>
      <c r="R72" s="222"/>
      <c r="S72" s="222"/>
      <c r="T72" s="222"/>
      <c r="U72" s="222"/>
      <c r="V72" s="222"/>
      <c r="W72" s="222"/>
      <c r="X72" s="222"/>
      <c r="Y72" s="222"/>
      <c r="Z72" s="222"/>
      <c r="AA72" s="222"/>
      <c r="AB72" s="222"/>
      <c r="AC72" s="222"/>
      <c r="AD72" s="222"/>
      <c r="AE72" s="222"/>
      <c r="AF72" s="222"/>
      <c r="AG72" s="222"/>
      <c r="AH72" s="222"/>
      <c r="AI72" s="222"/>
      <c r="AJ72" s="222"/>
      <c r="AK72" s="222"/>
      <c r="AL72" s="222"/>
      <c r="AM72" s="222"/>
      <c r="AN72" s="222"/>
    </row>
    <row r="73" spans="1:40" s="223" customFormat="1" ht="10.199999999999999" customHeight="1">
      <c r="A73" s="216" t="s">
        <v>511</v>
      </c>
      <c r="B73" s="221">
        <f>+SUMIF(Clasificación!D:D,'CA EF'!A73,Clasificación!G:G)</f>
        <v>100893.81</v>
      </c>
      <c r="C73" s="368"/>
      <c r="D73" s="368"/>
      <c r="E73" s="369">
        <f>+SUMIF(Clasificación!D:D,'CA EF'!A73,Clasificación!H:H)</f>
        <v>100917.02</v>
      </c>
      <c r="F73" s="369">
        <f t="shared" si="3"/>
        <v>-23.210000000006403</v>
      </c>
      <c r="G73" s="369">
        <f t="shared" si="2"/>
        <v>23.210000000006403</v>
      </c>
      <c r="H73" s="369">
        <v>0</v>
      </c>
      <c r="I73" s="369">
        <v>0</v>
      </c>
      <c r="J73" s="369">
        <v>0</v>
      </c>
      <c r="K73" s="369">
        <v>0</v>
      </c>
      <c r="L73" s="369">
        <v>0</v>
      </c>
      <c r="M73" s="369">
        <f t="shared" si="4"/>
        <v>0</v>
      </c>
      <c r="N73" s="222"/>
      <c r="O73" s="222"/>
      <c r="P73" s="222"/>
      <c r="Q73" s="222"/>
      <c r="R73" s="222"/>
      <c r="S73" s="222"/>
      <c r="T73" s="222"/>
      <c r="U73" s="222"/>
      <c r="V73" s="222"/>
      <c r="W73" s="222"/>
      <c r="X73" s="222"/>
      <c r="Y73" s="222"/>
      <c r="Z73" s="222"/>
      <c r="AA73" s="222"/>
      <c r="AB73" s="222"/>
      <c r="AC73" s="222"/>
      <c r="AD73" s="222"/>
      <c r="AE73" s="222"/>
      <c r="AF73" s="222"/>
      <c r="AG73" s="222"/>
      <c r="AH73" s="222"/>
      <c r="AI73" s="222"/>
      <c r="AJ73" s="222"/>
      <c r="AK73" s="222"/>
      <c r="AL73" s="222"/>
      <c r="AM73" s="222"/>
      <c r="AN73" s="222"/>
    </row>
    <row r="74" spans="1:40" s="223" customFormat="1" ht="10.199999999999999" customHeight="1">
      <c r="A74" s="216" t="s">
        <v>513</v>
      </c>
      <c r="B74" s="221">
        <f>+SUMIF(Clasificación!D:D,'CA EF'!A74,Clasificación!G:G)</f>
        <v>100893.81</v>
      </c>
      <c r="C74" s="368"/>
      <c r="D74" s="368"/>
      <c r="E74" s="369">
        <f>+SUMIF(Clasificación!D:D,'CA EF'!A74,Clasificación!H:H)</f>
        <v>100917.02</v>
      </c>
      <c r="F74" s="369">
        <f t="shared" si="3"/>
        <v>-23.210000000006403</v>
      </c>
      <c r="G74" s="369">
        <f t="shared" si="2"/>
        <v>23.210000000006403</v>
      </c>
      <c r="H74" s="369">
        <v>0</v>
      </c>
      <c r="I74" s="369">
        <v>0</v>
      </c>
      <c r="J74" s="369">
        <v>0</v>
      </c>
      <c r="K74" s="369">
        <v>0</v>
      </c>
      <c r="L74" s="369">
        <v>0</v>
      </c>
      <c r="M74" s="369">
        <f t="shared" si="4"/>
        <v>0</v>
      </c>
      <c r="N74" s="222"/>
      <c r="O74" s="222"/>
      <c r="P74" s="222"/>
      <c r="Q74" s="222"/>
      <c r="R74" s="222"/>
      <c r="S74" s="222"/>
      <c r="T74" s="222"/>
      <c r="U74" s="222"/>
      <c r="V74" s="222"/>
      <c r="W74" s="222"/>
      <c r="X74" s="222"/>
      <c r="Y74" s="222"/>
      <c r="Z74" s="222"/>
      <c r="AA74" s="222"/>
      <c r="AB74" s="222"/>
      <c r="AC74" s="222"/>
      <c r="AD74" s="222"/>
      <c r="AE74" s="222"/>
      <c r="AF74" s="222"/>
      <c r="AG74" s="222"/>
      <c r="AH74" s="222"/>
      <c r="AI74" s="222"/>
      <c r="AJ74" s="222"/>
      <c r="AK74" s="222"/>
      <c r="AL74" s="222"/>
      <c r="AM74" s="222"/>
      <c r="AN74" s="222"/>
    </row>
    <row r="75" spans="1:40" s="223" customFormat="1" ht="10.199999999999999" customHeight="1">
      <c r="A75" s="216" t="s">
        <v>515</v>
      </c>
      <c r="B75" s="221">
        <f>+SUMIF(Clasificación!D:D,'CA EF'!A75,Clasificación!G:G)</f>
        <v>25204.15</v>
      </c>
      <c r="C75" s="368"/>
      <c r="D75" s="368"/>
      <c r="E75" s="369">
        <f>+SUMIF(Clasificación!D:D,'CA EF'!A75,Clasificación!H:H)</f>
        <v>25218.7</v>
      </c>
      <c r="F75" s="369">
        <f t="shared" si="3"/>
        <v>-14.549999999999272</v>
      </c>
      <c r="G75" s="369">
        <f t="shared" si="2"/>
        <v>14.549999999999272</v>
      </c>
      <c r="H75" s="369">
        <v>0</v>
      </c>
      <c r="I75" s="369">
        <v>0</v>
      </c>
      <c r="J75" s="369">
        <v>0</v>
      </c>
      <c r="K75" s="369">
        <v>0</v>
      </c>
      <c r="L75" s="369">
        <v>0</v>
      </c>
      <c r="M75" s="369">
        <f t="shared" si="4"/>
        <v>0</v>
      </c>
      <c r="N75" s="222"/>
      <c r="O75" s="222"/>
      <c r="P75" s="222"/>
      <c r="Q75" s="222"/>
      <c r="R75" s="222"/>
      <c r="S75" s="222"/>
      <c r="T75" s="222"/>
      <c r="U75" s="222"/>
      <c r="V75" s="222"/>
      <c r="W75" s="222"/>
      <c r="X75" s="222"/>
      <c r="Y75" s="222"/>
      <c r="Z75" s="222"/>
      <c r="AA75" s="222"/>
      <c r="AB75" s="222"/>
      <c r="AC75" s="222"/>
      <c r="AD75" s="222"/>
      <c r="AE75" s="222"/>
      <c r="AF75" s="222"/>
      <c r="AG75" s="222"/>
      <c r="AH75" s="222"/>
      <c r="AI75" s="222"/>
      <c r="AJ75" s="222"/>
      <c r="AK75" s="222"/>
      <c r="AL75" s="222"/>
      <c r="AM75" s="222"/>
      <c r="AN75" s="222"/>
    </row>
    <row r="76" spans="1:40" s="223" customFormat="1" ht="10.199999999999999" customHeight="1">
      <c r="A76" s="216" t="s">
        <v>517</v>
      </c>
      <c r="B76" s="221">
        <f>+SUMIF(Clasificación!D:D,'CA EF'!A76,Clasificación!G:G)</f>
        <v>25204.15</v>
      </c>
      <c r="C76" s="368"/>
      <c r="D76" s="368"/>
      <c r="E76" s="369">
        <f>+SUMIF(Clasificación!D:D,'CA EF'!A76,Clasificación!H:H)</f>
        <v>25218.7</v>
      </c>
      <c r="F76" s="369">
        <f t="shared" si="3"/>
        <v>-14.549999999999272</v>
      </c>
      <c r="G76" s="369">
        <f t="shared" si="2"/>
        <v>14.549999999999272</v>
      </c>
      <c r="H76" s="369">
        <v>0</v>
      </c>
      <c r="I76" s="369">
        <v>0</v>
      </c>
      <c r="J76" s="369">
        <v>0</v>
      </c>
      <c r="K76" s="369">
        <v>0</v>
      </c>
      <c r="L76" s="369">
        <v>0</v>
      </c>
      <c r="M76" s="369">
        <f t="shared" si="4"/>
        <v>0</v>
      </c>
      <c r="N76" s="222"/>
      <c r="O76" s="222"/>
      <c r="P76" s="222"/>
      <c r="Q76" s="222"/>
      <c r="R76" s="222"/>
      <c r="S76" s="222"/>
      <c r="T76" s="222"/>
      <c r="U76" s="222"/>
      <c r="V76" s="222"/>
      <c r="W76" s="222"/>
      <c r="X76" s="222"/>
      <c r="Y76" s="222"/>
      <c r="Z76" s="222"/>
      <c r="AA76" s="222"/>
      <c r="AB76" s="222"/>
      <c r="AC76" s="222"/>
      <c r="AD76" s="222"/>
      <c r="AE76" s="222"/>
      <c r="AF76" s="222"/>
      <c r="AG76" s="222"/>
      <c r="AH76" s="222"/>
      <c r="AI76" s="222"/>
      <c r="AJ76" s="222"/>
      <c r="AK76" s="222"/>
      <c r="AL76" s="222"/>
      <c r="AM76" s="222"/>
      <c r="AN76" s="222"/>
    </row>
    <row r="77" spans="1:40" s="223" customFormat="1" ht="10.199999999999999" customHeight="1">
      <c r="A77" s="216" t="s">
        <v>519</v>
      </c>
      <c r="B77" s="221">
        <f>+SUMIF(Clasificación!D:D,'CA EF'!A77,Clasificación!G:G)</f>
        <v>25204.15</v>
      </c>
      <c r="C77" s="368"/>
      <c r="D77" s="368"/>
      <c r="E77" s="369">
        <f>+SUMIF(Clasificación!D:D,'CA EF'!A77,Clasificación!H:H)</f>
        <v>25218.7</v>
      </c>
      <c r="F77" s="369">
        <f t="shared" si="3"/>
        <v>-14.549999999999272</v>
      </c>
      <c r="G77" s="369">
        <f t="shared" ref="G77:G140" si="5">-F77</f>
        <v>14.549999999999272</v>
      </c>
      <c r="H77" s="369">
        <v>0</v>
      </c>
      <c r="I77" s="369">
        <v>0</v>
      </c>
      <c r="J77" s="369">
        <v>0</v>
      </c>
      <c r="K77" s="369">
        <v>0</v>
      </c>
      <c r="L77" s="369">
        <v>0</v>
      </c>
      <c r="M77" s="369">
        <f t="shared" si="4"/>
        <v>0</v>
      </c>
      <c r="N77" s="222"/>
      <c r="O77" s="222"/>
      <c r="P77" s="222"/>
      <c r="Q77" s="222"/>
      <c r="R77" s="222"/>
      <c r="S77" s="222"/>
      <c r="T77" s="222"/>
      <c r="U77" s="222"/>
      <c r="V77" s="222"/>
      <c r="W77" s="222"/>
      <c r="X77" s="222"/>
      <c r="Y77" s="222"/>
      <c r="Z77" s="222"/>
      <c r="AA77" s="222"/>
      <c r="AB77" s="222"/>
      <c r="AC77" s="222"/>
      <c r="AD77" s="222"/>
      <c r="AE77" s="222"/>
      <c r="AF77" s="222"/>
      <c r="AG77" s="222"/>
      <c r="AH77" s="222"/>
      <c r="AI77" s="222"/>
      <c r="AJ77" s="222"/>
      <c r="AK77" s="222"/>
      <c r="AL77" s="222"/>
      <c r="AM77" s="222"/>
      <c r="AN77" s="222"/>
    </row>
    <row r="78" spans="1:40" s="223" customFormat="1" ht="10.199999999999999" customHeight="1">
      <c r="A78" s="216" t="s">
        <v>521</v>
      </c>
      <c r="B78" s="221">
        <f>+SUMIF(Clasificación!D:D,'CA EF'!A78,Clasificación!G:G)</f>
        <v>25204.15</v>
      </c>
      <c r="C78" s="368"/>
      <c r="D78" s="368"/>
      <c r="E78" s="369">
        <f>+SUMIF(Clasificación!D:D,'CA EF'!A78,Clasificación!H:H)</f>
        <v>25218.7</v>
      </c>
      <c r="F78" s="369">
        <f t="shared" si="3"/>
        <v>-14.549999999999272</v>
      </c>
      <c r="G78" s="369">
        <f t="shared" si="5"/>
        <v>14.549999999999272</v>
      </c>
      <c r="H78" s="369">
        <v>0</v>
      </c>
      <c r="I78" s="369">
        <v>0</v>
      </c>
      <c r="J78" s="369">
        <v>0</v>
      </c>
      <c r="K78" s="369">
        <v>0</v>
      </c>
      <c r="L78" s="369">
        <v>0</v>
      </c>
      <c r="M78" s="369">
        <f t="shared" si="4"/>
        <v>0</v>
      </c>
      <c r="N78" s="222"/>
      <c r="O78" s="222"/>
      <c r="P78" s="222"/>
      <c r="Q78" s="222"/>
      <c r="R78" s="222"/>
      <c r="S78" s="222"/>
      <c r="T78" s="222"/>
      <c r="U78" s="222"/>
      <c r="V78" s="222"/>
      <c r="W78" s="222"/>
      <c r="X78" s="222"/>
      <c r="Y78" s="222"/>
      <c r="Z78" s="222"/>
      <c r="AA78" s="222"/>
      <c r="AB78" s="222"/>
      <c r="AC78" s="222"/>
      <c r="AD78" s="222"/>
      <c r="AE78" s="222"/>
      <c r="AF78" s="222"/>
      <c r="AG78" s="222"/>
      <c r="AH78" s="222"/>
      <c r="AI78" s="222"/>
      <c r="AJ78" s="222"/>
      <c r="AK78" s="222"/>
      <c r="AL78" s="222"/>
      <c r="AM78" s="222"/>
      <c r="AN78" s="222"/>
    </row>
    <row r="79" spans="1:40" s="223" customFormat="1" ht="10.199999999999999" customHeight="1">
      <c r="A79" s="216" t="s">
        <v>523</v>
      </c>
      <c r="B79" s="221">
        <f>+SUMIF(Clasificación!D:D,'CA EF'!A79,Clasificación!G:G)</f>
        <v>25204.15</v>
      </c>
      <c r="C79" s="368"/>
      <c r="D79" s="368"/>
      <c r="E79" s="369">
        <f>+SUMIF(Clasificación!D:D,'CA EF'!A79,Clasificación!H:H)</f>
        <v>25218.7</v>
      </c>
      <c r="F79" s="369">
        <f t="shared" si="3"/>
        <v>-14.549999999999272</v>
      </c>
      <c r="G79" s="369">
        <f t="shared" si="5"/>
        <v>14.549999999999272</v>
      </c>
      <c r="H79" s="369">
        <v>0</v>
      </c>
      <c r="I79" s="369">
        <v>0</v>
      </c>
      <c r="J79" s="369">
        <v>0</v>
      </c>
      <c r="K79" s="369">
        <v>0</v>
      </c>
      <c r="L79" s="369">
        <v>0</v>
      </c>
      <c r="M79" s="369">
        <f t="shared" si="4"/>
        <v>0</v>
      </c>
      <c r="N79" s="222"/>
      <c r="O79" s="222"/>
      <c r="P79" s="222"/>
      <c r="Q79" s="222"/>
      <c r="R79" s="222"/>
      <c r="S79" s="222"/>
      <c r="T79" s="222"/>
      <c r="U79" s="222"/>
      <c r="V79" s="222"/>
      <c r="W79" s="222"/>
      <c r="X79" s="222"/>
      <c r="Y79" s="222"/>
      <c r="Z79" s="222"/>
      <c r="AA79" s="222"/>
      <c r="AB79" s="222"/>
      <c r="AC79" s="222"/>
      <c r="AD79" s="222"/>
      <c r="AE79" s="222"/>
      <c r="AF79" s="222"/>
      <c r="AG79" s="222"/>
      <c r="AH79" s="222"/>
      <c r="AI79" s="222"/>
      <c r="AJ79" s="222"/>
      <c r="AK79" s="222"/>
      <c r="AL79" s="222"/>
      <c r="AM79" s="222"/>
      <c r="AN79" s="222"/>
    </row>
    <row r="80" spans="1:40" s="223" customFormat="1" ht="10.199999999999999" customHeight="1">
      <c r="A80" s="216" t="s">
        <v>525</v>
      </c>
      <c r="B80" s="221">
        <f>+SUMIF(Clasificación!D:D,'CA EF'!A80,Clasificación!G:G)</f>
        <v>25204.15</v>
      </c>
      <c r="C80" s="368"/>
      <c r="D80" s="368"/>
      <c r="E80" s="369">
        <f>+SUMIF(Clasificación!D:D,'CA EF'!A80,Clasificación!H:H)</f>
        <v>25218.7</v>
      </c>
      <c r="F80" s="369">
        <f t="shared" si="3"/>
        <v>-14.549999999999272</v>
      </c>
      <c r="G80" s="369">
        <f t="shared" si="5"/>
        <v>14.549999999999272</v>
      </c>
      <c r="H80" s="369">
        <v>0</v>
      </c>
      <c r="I80" s="369">
        <v>0</v>
      </c>
      <c r="J80" s="369">
        <v>0</v>
      </c>
      <c r="K80" s="369">
        <v>0</v>
      </c>
      <c r="L80" s="369">
        <v>0</v>
      </c>
      <c r="M80" s="369">
        <f t="shared" si="4"/>
        <v>0</v>
      </c>
      <c r="N80" s="222"/>
      <c r="O80" s="222"/>
      <c r="P80" s="222"/>
      <c r="Q80" s="222"/>
      <c r="R80" s="222"/>
      <c r="S80" s="222"/>
      <c r="T80" s="222"/>
      <c r="U80" s="222"/>
      <c r="V80" s="222"/>
      <c r="W80" s="222"/>
      <c r="X80" s="222"/>
      <c r="Y80" s="222"/>
      <c r="Z80" s="222"/>
      <c r="AA80" s="222"/>
      <c r="AB80" s="222"/>
      <c r="AC80" s="222"/>
      <c r="AD80" s="222"/>
      <c r="AE80" s="222"/>
      <c r="AF80" s="222"/>
      <c r="AG80" s="222"/>
      <c r="AH80" s="222"/>
      <c r="AI80" s="222"/>
      <c r="AJ80" s="222"/>
      <c r="AK80" s="222"/>
      <c r="AL80" s="222"/>
      <c r="AM80" s="222"/>
      <c r="AN80" s="222"/>
    </row>
    <row r="81" spans="1:40" s="223" customFormat="1" ht="10.199999999999999" customHeight="1">
      <c r="A81" s="216" t="s">
        <v>527</v>
      </c>
      <c r="B81" s="221">
        <f>+SUMIF(Clasificación!D:D,'CA EF'!A81,Clasificación!G:G)</f>
        <v>25204.15</v>
      </c>
      <c r="C81" s="368"/>
      <c r="D81" s="368"/>
      <c r="E81" s="369">
        <f>+SUMIF(Clasificación!D:D,'CA EF'!A81,Clasificación!H:H)</f>
        <v>25218.7</v>
      </c>
      <c r="F81" s="369">
        <f t="shared" si="3"/>
        <v>-14.549999999999272</v>
      </c>
      <c r="G81" s="369">
        <f t="shared" si="5"/>
        <v>14.549999999999272</v>
      </c>
      <c r="H81" s="369">
        <v>0</v>
      </c>
      <c r="I81" s="369">
        <v>0</v>
      </c>
      <c r="J81" s="369">
        <v>0</v>
      </c>
      <c r="K81" s="369">
        <v>0</v>
      </c>
      <c r="L81" s="369">
        <v>0</v>
      </c>
      <c r="M81" s="369">
        <f t="shared" si="4"/>
        <v>0</v>
      </c>
      <c r="N81" s="222"/>
      <c r="O81" s="222"/>
      <c r="P81" s="222"/>
      <c r="Q81" s="222"/>
      <c r="R81" s="222"/>
      <c r="S81" s="222"/>
      <c r="T81" s="222"/>
      <c r="U81" s="222"/>
      <c r="V81" s="222"/>
      <c r="W81" s="222"/>
      <c r="X81" s="222"/>
      <c r="Y81" s="222"/>
      <c r="Z81" s="222"/>
      <c r="AA81" s="222"/>
      <c r="AB81" s="222"/>
      <c r="AC81" s="222"/>
      <c r="AD81" s="222"/>
      <c r="AE81" s="222"/>
      <c r="AF81" s="222"/>
      <c r="AG81" s="222"/>
      <c r="AH81" s="222"/>
      <c r="AI81" s="222"/>
      <c r="AJ81" s="222"/>
      <c r="AK81" s="222"/>
      <c r="AL81" s="222"/>
      <c r="AM81" s="222"/>
      <c r="AN81" s="222"/>
    </row>
    <row r="82" spans="1:40" s="223" customFormat="1" ht="10.199999999999999" customHeight="1">
      <c r="A82" s="216" t="s">
        <v>529</v>
      </c>
      <c r="B82" s="221">
        <f>+SUMIF(Clasificación!D:D,'CA EF'!A82,Clasificación!G:G)</f>
        <v>25204.15</v>
      </c>
      <c r="C82" s="368"/>
      <c r="D82" s="368"/>
      <c r="E82" s="369">
        <f>+SUMIF(Clasificación!D:D,'CA EF'!A82,Clasificación!H:H)</f>
        <v>25218.7</v>
      </c>
      <c r="F82" s="369">
        <f t="shared" si="3"/>
        <v>-14.549999999999272</v>
      </c>
      <c r="G82" s="369">
        <f t="shared" si="5"/>
        <v>14.549999999999272</v>
      </c>
      <c r="H82" s="369">
        <v>0</v>
      </c>
      <c r="I82" s="369">
        <v>0</v>
      </c>
      <c r="J82" s="369">
        <v>0</v>
      </c>
      <c r="K82" s="369">
        <v>0</v>
      </c>
      <c r="L82" s="369">
        <v>0</v>
      </c>
      <c r="M82" s="369">
        <f t="shared" si="4"/>
        <v>0</v>
      </c>
      <c r="N82" s="222"/>
      <c r="O82" s="222"/>
      <c r="P82" s="222"/>
      <c r="Q82" s="222"/>
      <c r="R82" s="222"/>
      <c r="S82" s="222"/>
      <c r="T82" s="222"/>
      <c r="U82" s="222"/>
      <c r="V82" s="222"/>
      <c r="W82" s="222"/>
      <c r="X82" s="222"/>
      <c r="Y82" s="222"/>
      <c r="Z82" s="222"/>
      <c r="AA82" s="222"/>
      <c r="AB82" s="222"/>
      <c r="AC82" s="222"/>
      <c r="AD82" s="222"/>
      <c r="AE82" s="222"/>
      <c r="AF82" s="222"/>
      <c r="AG82" s="222"/>
      <c r="AH82" s="222"/>
      <c r="AI82" s="222"/>
      <c r="AJ82" s="222"/>
      <c r="AK82" s="222"/>
      <c r="AL82" s="222"/>
      <c r="AM82" s="222"/>
      <c r="AN82" s="222"/>
    </row>
    <row r="83" spans="1:40" s="223" customFormat="1" ht="10.199999999999999" customHeight="1">
      <c r="A83" s="216" t="s">
        <v>531</v>
      </c>
      <c r="B83" s="221">
        <f>+SUMIF(Clasificación!D:D,'CA EF'!A83,Clasificación!G:G)</f>
        <v>25204.15</v>
      </c>
      <c r="C83" s="368"/>
      <c r="D83" s="368"/>
      <c r="E83" s="369">
        <f>+SUMIF(Clasificación!D:D,'CA EF'!A83,Clasificación!H:H)</f>
        <v>25218.7</v>
      </c>
      <c r="F83" s="369">
        <f t="shared" si="3"/>
        <v>-14.549999999999272</v>
      </c>
      <c r="G83" s="369">
        <f t="shared" si="5"/>
        <v>14.549999999999272</v>
      </c>
      <c r="H83" s="369">
        <v>0</v>
      </c>
      <c r="I83" s="369">
        <v>0</v>
      </c>
      <c r="J83" s="369">
        <v>0</v>
      </c>
      <c r="K83" s="369">
        <v>0</v>
      </c>
      <c r="L83" s="369">
        <v>0</v>
      </c>
      <c r="M83" s="369">
        <f t="shared" si="4"/>
        <v>0</v>
      </c>
      <c r="N83" s="222"/>
      <c r="O83" s="222"/>
      <c r="P83" s="222"/>
      <c r="Q83" s="222"/>
      <c r="R83" s="222"/>
      <c r="S83" s="222"/>
      <c r="T83" s="222"/>
      <c r="U83" s="222"/>
      <c r="V83" s="222"/>
      <c r="W83" s="222"/>
      <c r="X83" s="222"/>
      <c r="Y83" s="222"/>
      <c r="Z83" s="222"/>
      <c r="AA83" s="222"/>
      <c r="AB83" s="222"/>
      <c r="AC83" s="222"/>
      <c r="AD83" s="222"/>
      <c r="AE83" s="222"/>
      <c r="AF83" s="222"/>
      <c r="AG83" s="222"/>
      <c r="AH83" s="222"/>
      <c r="AI83" s="222"/>
      <c r="AJ83" s="222"/>
      <c r="AK83" s="222"/>
      <c r="AL83" s="222"/>
      <c r="AM83" s="222"/>
      <c r="AN83" s="222"/>
    </row>
    <row r="84" spans="1:40" s="223" customFormat="1" ht="10.199999999999999" customHeight="1">
      <c r="A84" s="216" t="s">
        <v>533</v>
      </c>
      <c r="B84" s="221">
        <f>+SUMIF(Clasificación!D:D,'CA EF'!A84,Clasificación!G:G)</f>
        <v>25204.15</v>
      </c>
      <c r="C84" s="368"/>
      <c r="D84" s="368"/>
      <c r="E84" s="369">
        <f>+SUMIF(Clasificación!D:D,'CA EF'!A84,Clasificación!H:H)</f>
        <v>25218.7</v>
      </c>
      <c r="F84" s="369">
        <f t="shared" si="3"/>
        <v>-14.549999999999272</v>
      </c>
      <c r="G84" s="369">
        <f t="shared" si="5"/>
        <v>14.549999999999272</v>
      </c>
      <c r="H84" s="369">
        <v>0</v>
      </c>
      <c r="I84" s="369">
        <v>0</v>
      </c>
      <c r="J84" s="369">
        <v>0</v>
      </c>
      <c r="K84" s="369">
        <v>0</v>
      </c>
      <c r="L84" s="369">
        <v>0</v>
      </c>
      <c r="M84" s="369">
        <f t="shared" si="4"/>
        <v>0</v>
      </c>
      <c r="N84" s="222"/>
      <c r="O84" s="222"/>
      <c r="P84" s="222"/>
      <c r="Q84" s="222"/>
      <c r="R84" s="222"/>
      <c r="S84" s="222"/>
      <c r="T84" s="222"/>
      <c r="U84" s="222"/>
      <c r="V84" s="222"/>
      <c r="W84" s="222"/>
      <c r="X84" s="222"/>
      <c r="Y84" s="222"/>
      <c r="Z84" s="222"/>
      <c r="AA84" s="222"/>
      <c r="AB84" s="222"/>
      <c r="AC84" s="222"/>
      <c r="AD84" s="222"/>
      <c r="AE84" s="222"/>
      <c r="AF84" s="222"/>
      <c r="AG84" s="222"/>
      <c r="AH84" s="222"/>
      <c r="AI84" s="222"/>
      <c r="AJ84" s="222"/>
      <c r="AK84" s="222"/>
      <c r="AL84" s="222"/>
      <c r="AM84" s="222"/>
      <c r="AN84" s="222"/>
    </row>
    <row r="85" spans="1:40" s="223" customFormat="1" ht="10.199999999999999" customHeight="1">
      <c r="A85" s="216" t="s">
        <v>535</v>
      </c>
      <c r="B85" s="221">
        <f>+SUMIF(Clasificación!D:D,'CA EF'!A85,Clasificación!G:G)</f>
        <v>25204.15</v>
      </c>
      <c r="C85" s="368"/>
      <c r="D85" s="368"/>
      <c r="E85" s="369">
        <f>+SUMIF(Clasificación!D:D,'CA EF'!A85,Clasificación!H:H)</f>
        <v>25218.7</v>
      </c>
      <c r="F85" s="369">
        <f t="shared" si="3"/>
        <v>-14.549999999999272</v>
      </c>
      <c r="G85" s="369">
        <f t="shared" si="5"/>
        <v>14.549999999999272</v>
      </c>
      <c r="H85" s="369">
        <v>0</v>
      </c>
      <c r="I85" s="369">
        <v>0</v>
      </c>
      <c r="J85" s="369">
        <v>0</v>
      </c>
      <c r="K85" s="369">
        <v>0</v>
      </c>
      <c r="L85" s="369">
        <v>0</v>
      </c>
      <c r="M85" s="369">
        <f t="shared" si="4"/>
        <v>0</v>
      </c>
      <c r="N85" s="222"/>
      <c r="O85" s="222"/>
      <c r="P85" s="222"/>
      <c r="Q85" s="222"/>
      <c r="R85" s="222"/>
      <c r="S85" s="222"/>
      <c r="T85" s="222"/>
      <c r="U85" s="222"/>
      <c r="V85" s="222"/>
      <c r="W85" s="222"/>
      <c r="X85" s="222"/>
      <c r="Y85" s="222"/>
      <c r="Z85" s="222"/>
      <c r="AA85" s="222"/>
      <c r="AB85" s="222"/>
      <c r="AC85" s="222"/>
      <c r="AD85" s="222"/>
      <c r="AE85" s="222"/>
      <c r="AF85" s="222"/>
      <c r="AG85" s="222"/>
      <c r="AH85" s="222"/>
      <c r="AI85" s="222"/>
      <c r="AJ85" s="222"/>
      <c r="AK85" s="222"/>
      <c r="AL85" s="222"/>
      <c r="AM85" s="222"/>
      <c r="AN85" s="222"/>
    </row>
    <row r="86" spans="1:40" s="223" customFormat="1" ht="10.199999999999999" customHeight="1">
      <c r="A86" s="216" t="s">
        <v>537</v>
      </c>
      <c r="B86" s="221">
        <f>+SUMIF(Clasificación!D:D,'CA EF'!A86,Clasificación!G:G)</f>
        <v>25524.579999999998</v>
      </c>
      <c r="C86" s="368"/>
      <c r="D86" s="368"/>
      <c r="E86" s="369">
        <f>+SUMIF(Clasificación!D:D,'CA EF'!A86,Clasificación!H:H)</f>
        <v>25306.6</v>
      </c>
      <c r="F86" s="369">
        <f t="shared" si="3"/>
        <v>217.97999999999956</v>
      </c>
      <c r="G86" s="369">
        <f t="shared" si="5"/>
        <v>-217.97999999999956</v>
      </c>
      <c r="H86" s="369">
        <v>0</v>
      </c>
      <c r="I86" s="369">
        <v>0</v>
      </c>
      <c r="J86" s="369">
        <v>0</v>
      </c>
      <c r="K86" s="369">
        <v>0</v>
      </c>
      <c r="L86" s="369">
        <v>0</v>
      </c>
      <c r="M86" s="369">
        <f t="shared" si="4"/>
        <v>0</v>
      </c>
      <c r="N86" s="222"/>
      <c r="O86" s="222"/>
      <c r="P86" s="222"/>
      <c r="Q86" s="222"/>
      <c r="R86" s="222"/>
      <c r="S86" s="222"/>
      <c r="T86" s="222"/>
      <c r="U86" s="222"/>
      <c r="V86" s="222"/>
      <c r="W86" s="222"/>
      <c r="X86" s="222"/>
      <c r="Y86" s="222"/>
      <c r="Z86" s="222"/>
      <c r="AA86" s="222"/>
      <c r="AB86" s="222"/>
      <c r="AC86" s="222"/>
      <c r="AD86" s="222"/>
      <c r="AE86" s="222"/>
      <c r="AF86" s="222"/>
      <c r="AG86" s="222"/>
      <c r="AH86" s="222"/>
      <c r="AI86" s="222"/>
      <c r="AJ86" s="222"/>
      <c r="AK86" s="222"/>
      <c r="AL86" s="222"/>
      <c r="AM86" s="222"/>
      <c r="AN86" s="222"/>
    </row>
    <row r="87" spans="1:40" s="223" customFormat="1" ht="10.199999999999999" customHeight="1">
      <c r="A87" s="216" t="s">
        <v>539</v>
      </c>
      <c r="B87" s="221">
        <f>+SUMIF(Clasificación!D:D,'CA EF'!A87,Clasificación!G:G)</f>
        <v>25524.579999999998</v>
      </c>
      <c r="C87" s="368"/>
      <c r="D87" s="368"/>
      <c r="E87" s="369">
        <f>+SUMIF(Clasificación!D:D,'CA EF'!A87,Clasificación!H:H)</f>
        <v>25306.6</v>
      </c>
      <c r="F87" s="369">
        <f t="shared" si="3"/>
        <v>217.97999999999956</v>
      </c>
      <c r="G87" s="369">
        <f t="shared" si="5"/>
        <v>-217.97999999999956</v>
      </c>
      <c r="H87" s="369">
        <v>0</v>
      </c>
      <c r="I87" s="369">
        <v>0</v>
      </c>
      <c r="J87" s="369">
        <v>0</v>
      </c>
      <c r="K87" s="369">
        <v>0</v>
      </c>
      <c r="L87" s="369">
        <v>0</v>
      </c>
      <c r="M87" s="369">
        <f t="shared" si="4"/>
        <v>0</v>
      </c>
      <c r="N87" s="222"/>
      <c r="O87" s="222"/>
      <c r="P87" s="222"/>
      <c r="Q87" s="222"/>
      <c r="R87" s="222"/>
      <c r="S87" s="222"/>
      <c r="T87" s="222"/>
      <c r="U87" s="222"/>
      <c r="V87" s="222"/>
      <c r="W87" s="222"/>
      <c r="X87" s="222"/>
      <c r="Y87" s="222"/>
      <c r="Z87" s="222"/>
      <c r="AA87" s="222"/>
      <c r="AB87" s="222"/>
      <c r="AC87" s="222"/>
      <c r="AD87" s="222"/>
      <c r="AE87" s="222"/>
      <c r="AF87" s="222"/>
      <c r="AG87" s="222"/>
      <c r="AH87" s="222"/>
      <c r="AI87" s="222"/>
      <c r="AJ87" s="222"/>
      <c r="AK87" s="222"/>
      <c r="AL87" s="222"/>
      <c r="AM87" s="222"/>
      <c r="AN87" s="222"/>
    </row>
    <row r="88" spans="1:40" s="223" customFormat="1" ht="10.199999999999999" customHeight="1">
      <c r="A88" s="216" t="s">
        <v>541</v>
      </c>
      <c r="B88" s="221">
        <f>+SUMIF(Clasificación!D:D,'CA EF'!A88,Clasificación!G:G)</f>
        <v>25524.579999999998</v>
      </c>
      <c r="C88" s="368"/>
      <c r="D88" s="368"/>
      <c r="E88" s="369">
        <f>+SUMIF(Clasificación!D:D,'CA EF'!A88,Clasificación!H:H)</f>
        <v>25306.6</v>
      </c>
      <c r="F88" s="369">
        <f t="shared" si="3"/>
        <v>217.97999999999956</v>
      </c>
      <c r="G88" s="369">
        <f t="shared" si="5"/>
        <v>-217.97999999999956</v>
      </c>
      <c r="H88" s="369">
        <v>0</v>
      </c>
      <c r="I88" s="369">
        <v>0</v>
      </c>
      <c r="J88" s="369">
        <v>0</v>
      </c>
      <c r="K88" s="369">
        <v>0</v>
      </c>
      <c r="L88" s="369">
        <v>0</v>
      </c>
      <c r="M88" s="369">
        <f t="shared" si="4"/>
        <v>0</v>
      </c>
      <c r="N88" s="222"/>
      <c r="O88" s="222"/>
      <c r="P88" s="222"/>
      <c r="Q88" s="222"/>
      <c r="R88" s="222"/>
      <c r="S88" s="222"/>
      <c r="T88" s="222"/>
      <c r="U88" s="222"/>
      <c r="V88" s="222"/>
      <c r="W88" s="222"/>
      <c r="X88" s="222"/>
      <c r="Y88" s="222"/>
      <c r="Z88" s="222"/>
      <c r="AA88" s="222"/>
      <c r="AB88" s="222"/>
      <c r="AC88" s="222"/>
      <c r="AD88" s="222"/>
      <c r="AE88" s="222"/>
      <c r="AF88" s="222"/>
      <c r="AG88" s="222"/>
      <c r="AH88" s="222"/>
      <c r="AI88" s="222"/>
      <c r="AJ88" s="222"/>
      <c r="AK88" s="222"/>
      <c r="AL88" s="222"/>
      <c r="AM88" s="222"/>
      <c r="AN88" s="222"/>
    </row>
    <row r="89" spans="1:40" s="223" customFormat="1" ht="10.199999999999999" customHeight="1">
      <c r="A89" s="216" t="s">
        <v>543</v>
      </c>
      <c r="B89" s="221">
        <f>+SUMIF(Clasificación!D:D,'CA EF'!A89,Clasificación!G:G)</f>
        <v>25524.579999999998</v>
      </c>
      <c r="C89" s="368"/>
      <c r="D89" s="368"/>
      <c r="E89" s="369">
        <f>+SUMIF(Clasificación!D:D,'CA EF'!A89,Clasificación!H:H)</f>
        <v>25306.6</v>
      </c>
      <c r="F89" s="369">
        <f t="shared" si="3"/>
        <v>217.97999999999956</v>
      </c>
      <c r="G89" s="369">
        <f t="shared" si="5"/>
        <v>-217.97999999999956</v>
      </c>
      <c r="H89" s="369">
        <v>0</v>
      </c>
      <c r="I89" s="369">
        <v>0</v>
      </c>
      <c r="J89" s="369">
        <v>0</v>
      </c>
      <c r="K89" s="369">
        <v>0</v>
      </c>
      <c r="L89" s="369">
        <v>0</v>
      </c>
      <c r="M89" s="369">
        <f t="shared" si="4"/>
        <v>0</v>
      </c>
      <c r="N89" s="222"/>
      <c r="O89" s="222"/>
      <c r="P89" s="222"/>
      <c r="Q89" s="222"/>
      <c r="R89" s="222"/>
      <c r="S89" s="222"/>
      <c r="T89" s="222"/>
      <c r="U89" s="222"/>
      <c r="V89" s="222"/>
      <c r="W89" s="222"/>
      <c r="X89" s="222"/>
      <c r="Y89" s="222"/>
      <c r="Z89" s="222"/>
      <c r="AA89" s="222"/>
      <c r="AB89" s="222"/>
      <c r="AC89" s="222"/>
      <c r="AD89" s="222"/>
      <c r="AE89" s="222"/>
      <c r="AF89" s="222"/>
      <c r="AG89" s="222"/>
      <c r="AH89" s="222"/>
      <c r="AI89" s="222"/>
      <c r="AJ89" s="222"/>
      <c r="AK89" s="222"/>
      <c r="AL89" s="222"/>
      <c r="AM89" s="222"/>
      <c r="AN89" s="222"/>
    </row>
    <row r="90" spans="1:40" s="223" customFormat="1" ht="10.199999999999999" customHeight="1">
      <c r="A90" s="216" t="s">
        <v>545</v>
      </c>
      <c r="B90" s="221">
        <f>+SUMIF(Clasificación!D:D,'CA EF'!A90,Clasificación!G:G)</f>
        <v>25524.579999999998</v>
      </c>
      <c r="C90" s="368"/>
      <c r="D90" s="368"/>
      <c r="E90" s="369">
        <f>+SUMIF(Clasificación!D:D,'CA EF'!A90,Clasificación!H:H)</f>
        <v>25306.6</v>
      </c>
      <c r="F90" s="369">
        <f t="shared" si="3"/>
        <v>217.97999999999956</v>
      </c>
      <c r="G90" s="369">
        <f t="shared" si="5"/>
        <v>-217.97999999999956</v>
      </c>
      <c r="H90" s="369">
        <v>0</v>
      </c>
      <c r="I90" s="369">
        <v>0</v>
      </c>
      <c r="J90" s="369">
        <v>0</v>
      </c>
      <c r="K90" s="369">
        <v>0</v>
      </c>
      <c r="L90" s="369">
        <v>0</v>
      </c>
      <c r="M90" s="369">
        <f t="shared" si="4"/>
        <v>0</v>
      </c>
      <c r="N90" s="222"/>
      <c r="O90" s="222"/>
      <c r="P90" s="222"/>
      <c r="Q90" s="222"/>
      <c r="R90" s="222"/>
      <c r="S90" s="222"/>
      <c r="T90" s="222"/>
      <c r="U90" s="222"/>
      <c r="V90" s="222"/>
      <c r="W90" s="222"/>
      <c r="X90" s="222"/>
      <c r="Y90" s="222"/>
      <c r="Z90" s="222"/>
      <c r="AA90" s="222"/>
      <c r="AB90" s="222"/>
      <c r="AC90" s="222"/>
      <c r="AD90" s="222"/>
      <c r="AE90" s="222"/>
      <c r="AF90" s="222"/>
      <c r="AG90" s="222"/>
      <c r="AH90" s="222"/>
      <c r="AI90" s="222"/>
      <c r="AJ90" s="222"/>
      <c r="AK90" s="222"/>
      <c r="AL90" s="222"/>
      <c r="AM90" s="222"/>
      <c r="AN90" s="222"/>
    </row>
    <row r="91" spans="1:40" s="223" customFormat="1" ht="10.199999999999999" customHeight="1">
      <c r="A91" s="216" t="s">
        <v>547</v>
      </c>
      <c r="B91" s="221">
        <f>+SUMIF(Clasificación!D:D,'CA EF'!A91,Clasificación!G:G)</f>
        <v>25524.579999999998</v>
      </c>
      <c r="C91" s="368"/>
      <c r="D91" s="368"/>
      <c r="E91" s="369">
        <f>+SUMIF(Clasificación!D:D,'CA EF'!A91,Clasificación!H:H)</f>
        <v>25306.6</v>
      </c>
      <c r="F91" s="369">
        <f t="shared" si="3"/>
        <v>217.97999999999956</v>
      </c>
      <c r="G91" s="369">
        <f t="shared" si="5"/>
        <v>-217.97999999999956</v>
      </c>
      <c r="H91" s="369">
        <v>0</v>
      </c>
      <c r="I91" s="369">
        <v>0</v>
      </c>
      <c r="J91" s="369">
        <v>0</v>
      </c>
      <c r="K91" s="369">
        <v>0</v>
      </c>
      <c r="L91" s="369">
        <v>0</v>
      </c>
      <c r="M91" s="369">
        <f t="shared" si="4"/>
        <v>0</v>
      </c>
      <c r="N91" s="222"/>
      <c r="O91" s="222"/>
      <c r="P91" s="222"/>
      <c r="Q91" s="222"/>
      <c r="R91" s="222"/>
      <c r="S91" s="222"/>
      <c r="T91" s="222"/>
      <c r="U91" s="222"/>
      <c r="V91" s="222"/>
      <c r="W91" s="222"/>
      <c r="X91" s="222"/>
      <c r="Y91" s="222"/>
      <c r="Z91" s="222"/>
      <c r="AA91" s="222"/>
      <c r="AB91" s="222"/>
      <c r="AC91" s="222"/>
      <c r="AD91" s="222"/>
      <c r="AE91" s="222"/>
      <c r="AF91" s="222"/>
      <c r="AG91" s="222"/>
      <c r="AH91" s="222"/>
      <c r="AI91" s="222"/>
      <c r="AJ91" s="222"/>
      <c r="AK91" s="222"/>
      <c r="AL91" s="222"/>
      <c r="AM91" s="222"/>
      <c r="AN91" s="222"/>
    </row>
    <row r="92" spans="1:40" s="223" customFormat="1" ht="10.199999999999999" customHeight="1">
      <c r="A92" s="216" t="s">
        <v>549</v>
      </c>
      <c r="B92" s="221">
        <f>+SUMIF(Clasificación!D:D,'CA EF'!A92,Clasificación!G:G)</f>
        <v>50774.799999999996</v>
      </c>
      <c r="C92" s="368"/>
      <c r="D92" s="368"/>
      <c r="E92" s="369">
        <f>+SUMIF(Clasificación!D:D,'CA EF'!A92,Clasificación!H:H)</f>
        <v>50863.24</v>
      </c>
      <c r="F92" s="369">
        <f t="shared" si="3"/>
        <v>-88.440000000002328</v>
      </c>
      <c r="G92" s="369">
        <f t="shared" si="5"/>
        <v>88.440000000002328</v>
      </c>
      <c r="H92" s="369">
        <v>0</v>
      </c>
      <c r="I92" s="369">
        <v>0</v>
      </c>
      <c r="J92" s="369">
        <v>0</v>
      </c>
      <c r="K92" s="369">
        <v>0</v>
      </c>
      <c r="L92" s="369">
        <v>0</v>
      </c>
      <c r="M92" s="369">
        <f t="shared" si="4"/>
        <v>0</v>
      </c>
      <c r="N92" s="222"/>
      <c r="O92" s="222"/>
      <c r="P92" s="222"/>
      <c r="Q92" s="222"/>
      <c r="R92" s="222"/>
      <c r="S92" s="222"/>
      <c r="T92" s="222"/>
      <c r="U92" s="222"/>
      <c r="V92" s="222"/>
      <c r="W92" s="222"/>
      <c r="X92" s="222"/>
      <c r="Y92" s="222"/>
      <c r="Z92" s="222"/>
      <c r="AA92" s="222"/>
      <c r="AB92" s="222"/>
      <c r="AC92" s="222"/>
      <c r="AD92" s="222"/>
      <c r="AE92" s="222"/>
      <c r="AF92" s="222"/>
      <c r="AG92" s="222"/>
      <c r="AH92" s="222"/>
      <c r="AI92" s="222"/>
      <c r="AJ92" s="222"/>
      <c r="AK92" s="222"/>
      <c r="AL92" s="222"/>
      <c r="AM92" s="222"/>
      <c r="AN92" s="222"/>
    </row>
    <row r="93" spans="1:40" s="223" customFormat="1" ht="10.199999999999999" customHeight="1">
      <c r="A93" s="216" t="s">
        <v>551</v>
      </c>
      <c r="B93" s="221">
        <f>+SUMIF(Clasificación!D:D,'CA EF'!A93,Clasificación!G:G)</f>
        <v>50774.799999999996</v>
      </c>
      <c r="C93" s="368"/>
      <c r="D93" s="368"/>
      <c r="E93" s="369">
        <f>+SUMIF(Clasificación!D:D,'CA EF'!A93,Clasificación!H:H)</f>
        <v>50863.24</v>
      </c>
      <c r="F93" s="369">
        <f t="shared" si="3"/>
        <v>-88.440000000002328</v>
      </c>
      <c r="G93" s="369">
        <f t="shared" si="5"/>
        <v>88.440000000002328</v>
      </c>
      <c r="H93" s="369">
        <v>0</v>
      </c>
      <c r="I93" s="369">
        <v>0</v>
      </c>
      <c r="J93" s="369">
        <v>0</v>
      </c>
      <c r="K93" s="369">
        <v>0</v>
      </c>
      <c r="L93" s="369">
        <v>0</v>
      </c>
      <c r="M93" s="369">
        <f t="shared" si="4"/>
        <v>0</v>
      </c>
      <c r="N93" s="222"/>
      <c r="O93" s="222"/>
      <c r="P93" s="222"/>
      <c r="Q93" s="222"/>
      <c r="R93" s="222"/>
      <c r="S93" s="222"/>
      <c r="T93" s="222"/>
      <c r="U93" s="222"/>
      <c r="V93" s="222"/>
      <c r="W93" s="222"/>
      <c r="X93" s="222"/>
      <c r="Y93" s="222"/>
      <c r="Z93" s="222"/>
      <c r="AA93" s="222"/>
      <c r="AB93" s="222"/>
      <c r="AC93" s="222"/>
      <c r="AD93" s="222"/>
      <c r="AE93" s="222"/>
      <c r="AF93" s="222"/>
      <c r="AG93" s="222"/>
      <c r="AH93" s="222"/>
      <c r="AI93" s="222"/>
      <c r="AJ93" s="222"/>
      <c r="AK93" s="222"/>
      <c r="AL93" s="222"/>
      <c r="AM93" s="222"/>
      <c r="AN93" s="222"/>
    </row>
    <row r="94" spans="1:40" s="223" customFormat="1" ht="10.199999999999999" customHeight="1">
      <c r="A94" s="216" t="s">
        <v>553</v>
      </c>
      <c r="B94" s="221">
        <f>+SUMIF(Clasificación!D:D,'CA EF'!A94,Clasificación!G:G)</f>
        <v>50774.799999999996</v>
      </c>
      <c r="C94" s="368"/>
      <c r="D94" s="368"/>
      <c r="E94" s="369">
        <f>+SUMIF(Clasificación!D:D,'CA EF'!A94,Clasificación!H:H)</f>
        <v>50863.24</v>
      </c>
      <c r="F94" s="369">
        <f t="shared" si="3"/>
        <v>-88.440000000002328</v>
      </c>
      <c r="G94" s="369">
        <f t="shared" si="5"/>
        <v>88.440000000002328</v>
      </c>
      <c r="H94" s="369">
        <v>0</v>
      </c>
      <c r="I94" s="369">
        <v>0</v>
      </c>
      <c r="J94" s="369">
        <v>0</v>
      </c>
      <c r="K94" s="369">
        <v>0</v>
      </c>
      <c r="L94" s="369">
        <v>0</v>
      </c>
      <c r="M94" s="369">
        <f t="shared" si="4"/>
        <v>0</v>
      </c>
      <c r="N94" s="222"/>
      <c r="O94" s="222"/>
      <c r="P94" s="222"/>
      <c r="Q94" s="222"/>
      <c r="R94" s="222"/>
      <c r="S94" s="222"/>
      <c r="T94" s="222"/>
      <c r="U94" s="222"/>
      <c r="V94" s="222"/>
      <c r="W94" s="222"/>
      <c r="X94" s="222"/>
      <c r="Y94" s="222"/>
      <c r="Z94" s="222"/>
      <c r="AA94" s="222"/>
      <c r="AB94" s="222"/>
      <c r="AC94" s="222"/>
      <c r="AD94" s="222"/>
      <c r="AE94" s="222"/>
      <c r="AF94" s="222"/>
      <c r="AG94" s="222"/>
      <c r="AH94" s="222"/>
      <c r="AI94" s="222"/>
      <c r="AJ94" s="222"/>
      <c r="AK94" s="222"/>
      <c r="AL94" s="222"/>
      <c r="AM94" s="222"/>
      <c r="AN94" s="222"/>
    </row>
    <row r="95" spans="1:40" s="223" customFormat="1" ht="10.199999999999999" customHeight="1">
      <c r="A95" s="216" t="s">
        <v>555</v>
      </c>
      <c r="B95" s="221">
        <f>+SUMIF(Clasificación!D:D,'CA EF'!A95,Clasificación!G:G)</f>
        <v>50774.799999999996</v>
      </c>
      <c r="C95" s="368"/>
      <c r="D95" s="368"/>
      <c r="E95" s="369">
        <f>+SUMIF(Clasificación!D:D,'CA EF'!A95,Clasificación!H:H)</f>
        <v>50863.24</v>
      </c>
      <c r="F95" s="369">
        <f t="shared" si="3"/>
        <v>-88.440000000002328</v>
      </c>
      <c r="G95" s="369">
        <f t="shared" si="5"/>
        <v>88.440000000002328</v>
      </c>
      <c r="H95" s="369">
        <v>0</v>
      </c>
      <c r="I95" s="369">
        <v>0</v>
      </c>
      <c r="J95" s="369">
        <v>0</v>
      </c>
      <c r="K95" s="369">
        <v>0</v>
      </c>
      <c r="L95" s="369">
        <v>0</v>
      </c>
      <c r="M95" s="369">
        <f t="shared" si="4"/>
        <v>0</v>
      </c>
      <c r="N95" s="222"/>
      <c r="O95" s="222"/>
      <c r="P95" s="222"/>
      <c r="Q95" s="222"/>
      <c r="R95" s="222"/>
      <c r="S95" s="222"/>
      <c r="T95" s="222"/>
      <c r="U95" s="222"/>
      <c r="V95" s="222"/>
      <c r="W95" s="222"/>
      <c r="X95" s="222"/>
      <c r="Y95" s="222"/>
      <c r="Z95" s="222"/>
      <c r="AA95" s="222"/>
      <c r="AB95" s="222"/>
      <c r="AC95" s="222"/>
      <c r="AD95" s="222"/>
      <c r="AE95" s="222"/>
      <c r="AF95" s="222"/>
      <c r="AG95" s="222"/>
      <c r="AH95" s="222"/>
      <c r="AI95" s="222"/>
      <c r="AJ95" s="222"/>
      <c r="AK95" s="222"/>
      <c r="AL95" s="222"/>
      <c r="AM95" s="222"/>
      <c r="AN95" s="222"/>
    </row>
    <row r="96" spans="1:40" s="223" customFormat="1" ht="10.199999999999999" customHeight="1">
      <c r="A96" s="216" t="s">
        <v>557</v>
      </c>
      <c r="B96" s="221">
        <f>+SUMIF(Clasificación!D:D,'CA EF'!A96,Clasificación!G:G)</f>
        <v>50774.799999999996</v>
      </c>
      <c r="C96" s="368"/>
      <c r="D96" s="368"/>
      <c r="E96" s="369">
        <f>+SUMIF(Clasificación!D:D,'CA EF'!A96,Clasificación!H:H)</f>
        <v>50863.24</v>
      </c>
      <c r="F96" s="369">
        <f t="shared" si="3"/>
        <v>-88.440000000002328</v>
      </c>
      <c r="G96" s="369">
        <f t="shared" si="5"/>
        <v>88.440000000002328</v>
      </c>
      <c r="H96" s="369">
        <v>0</v>
      </c>
      <c r="I96" s="369">
        <v>0</v>
      </c>
      <c r="J96" s="369">
        <v>0</v>
      </c>
      <c r="K96" s="369">
        <v>0</v>
      </c>
      <c r="L96" s="369">
        <v>0</v>
      </c>
      <c r="M96" s="369">
        <f t="shared" si="4"/>
        <v>0</v>
      </c>
      <c r="N96" s="222"/>
      <c r="O96" s="222"/>
      <c r="P96" s="222"/>
      <c r="Q96" s="222"/>
      <c r="R96" s="222"/>
      <c r="S96" s="222"/>
      <c r="T96" s="222"/>
      <c r="U96" s="222"/>
      <c r="V96" s="222"/>
      <c r="W96" s="222"/>
      <c r="X96" s="222"/>
      <c r="Y96" s="222"/>
      <c r="Z96" s="222"/>
      <c r="AA96" s="222"/>
      <c r="AB96" s="222"/>
      <c r="AC96" s="222"/>
      <c r="AD96" s="222"/>
      <c r="AE96" s="222"/>
      <c r="AF96" s="222"/>
      <c r="AG96" s="222"/>
      <c r="AH96" s="222"/>
      <c r="AI96" s="222"/>
      <c r="AJ96" s="222"/>
      <c r="AK96" s="222"/>
      <c r="AL96" s="222"/>
      <c r="AM96" s="222"/>
      <c r="AN96" s="222"/>
    </row>
    <row r="97" spans="1:40" s="223" customFormat="1" ht="10.199999999999999" customHeight="1">
      <c r="A97" s="216" t="s">
        <v>559</v>
      </c>
      <c r="B97" s="221">
        <f>+SUMIF(Clasificación!D:D,'CA EF'!A97,Clasificación!G:G)</f>
        <v>50776.35</v>
      </c>
      <c r="C97" s="368"/>
      <c r="D97" s="368"/>
      <c r="E97" s="369">
        <f>+SUMIF(Clasificación!D:D,'CA EF'!A97,Clasificación!H:H)</f>
        <v>50865.27</v>
      </c>
      <c r="F97" s="369">
        <f t="shared" si="3"/>
        <v>-88.919999999998254</v>
      </c>
      <c r="G97" s="369">
        <f t="shared" si="5"/>
        <v>88.919999999998254</v>
      </c>
      <c r="H97" s="369">
        <v>0</v>
      </c>
      <c r="I97" s="369">
        <v>0</v>
      </c>
      <c r="J97" s="369">
        <v>0</v>
      </c>
      <c r="K97" s="369">
        <v>0</v>
      </c>
      <c r="L97" s="369">
        <v>0</v>
      </c>
      <c r="M97" s="369">
        <f t="shared" si="4"/>
        <v>0</v>
      </c>
      <c r="N97" s="222"/>
      <c r="O97" s="222"/>
      <c r="P97" s="222"/>
      <c r="Q97" s="222"/>
      <c r="R97" s="222"/>
      <c r="S97" s="222"/>
      <c r="T97" s="222"/>
      <c r="U97" s="222"/>
      <c r="V97" s="222"/>
      <c r="W97" s="222"/>
      <c r="X97" s="222"/>
      <c r="Y97" s="222"/>
      <c r="Z97" s="222"/>
      <c r="AA97" s="222"/>
      <c r="AB97" s="222"/>
      <c r="AC97" s="222"/>
      <c r="AD97" s="222"/>
      <c r="AE97" s="222"/>
      <c r="AF97" s="222"/>
      <c r="AG97" s="222"/>
      <c r="AH97" s="222"/>
      <c r="AI97" s="222"/>
      <c r="AJ97" s="222"/>
      <c r="AK97" s="222"/>
      <c r="AL97" s="222"/>
      <c r="AM97" s="222"/>
      <c r="AN97" s="222"/>
    </row>
    <row r="98" spans="1:40" s="223" customFormat="1" ht="10.199999999999999" customHeight="1">
      <c r="A98" s="216" t="s">
        <v>561</v>
      </c>
      <c r="B98" s="221">
        <f>+SUMIF(Clasificación!D:D,'CA EF'!A98,Clasificación!G:G)</f>
        <v>50776.35</v>
      </c>
      <c r="C98" s="368"/>
      <c r="D98" s="368"/>
      <c r="E98" s="369">
        <f>+SUMIF(Clasificación!D:D,'CA EF'!A98,Clasificación!H:H)</f>
        <v>50865.27</v>
      </c>
      <c r="F98" s="369">
        <f t="shared" si="3"/>
        <v>-88.919999999998254</v>
      </c>
      <c r="G98" s="369">
        <f t="shared" si="5"/>
        <v>88.919999999998254</v>
      </c>
      <c r="H98" s="369">
        <v>0</v>
      </c>
      <c r="I98" s="369">
        <v>0</v>
      </c>
      <c r="J98" s="369">
        <v>0</v>
      </c>
      <c r="K98" s="369">
        <v>0</v>
      </c>
      <c r="L98" s="369">
        <v>0</v>
      </c>
      <c r="M98" s="369">
        <f t="shared" si="4"/>
        <v>0</v>
      </c>
      <c r="N98" s="222"/>
      <c r="O98" s="222"/>
      <c r="P98" s="222"/>
      <c r="Q98" s="222"/>
      <c r="R98" s="222"/>
      <c r="S98" s="222"/>
      <c r="T98" s="222"/>
      <c r="U98" s="222"/>
      <c r="V98" s="222"/>
      <c r="W98" s="222"/>
      <c r="X98" s="222"/>
      <c r="Y98" s="222"/>
      <c r="Z98" s="222"/>
      <c r="AA98" s="222"/>
      <c r="AB98" s="222"/>
      <c r="AC98" s="222"/>
      <c r="AD98" s="222"/>
      <c r="AE98" s="222"/>
      <c r="AF98" s="222"/>
      <c r="AG98" s="222"/>
      <c r="AH98" s="222"/>
      <c r="AI98" s="222"/>
      <c r="AJ98" s="222"/>
      <c r="AK98" s="222"/>
      <c r="AL98" s="222"/>
      <c r="AM98" s="222"/>
      <c r="AN98" s="222"/>
    </row>
    <row r="99" spans="1:40" s="223" customFormat="1" ht="10.199999999999999" customHeight="1">
      <c r="A99" s="216" t="s">
        <v>563</v>
      </c>
      <c r="B99" s="221">
        <f>+SUMIF(Clasificación!D:D,'CA EF'!A99,Clasificación!G:G)</f>
        <v>50776.35</v>
      </c>
      <c r="C99" s="368"/>
      <c r="D99" s="368"/>
      <c r="E99" s="369">
        <f>+SUMIF(Clasificación!D:D,'CA EF'!A99,Clasificación!H:H)</f>
        <v>50865.27</v>
      </c>
      <c r="F99" s="369">
        <f t="shared" si="3"/>
        <v>-88.919999999998254</v>
      </c>
      <c r="G99" s="369">
        <f t="shared" si="5"/>
        <v>88.919999999998254</v>
      </c>
      <c r="H99" s="369">
        <v>0</v>
      </c>
      <c r="I99" s="369">
        <v>0</v>
      </c>
      <c r="J99" s="369">
        <v>0</v>
      </c>
      <c r="K99" s="369">
        <v>0</v>
      </c>
      <c r="L99" s="369">
        <v>0</v>
      </c>
      <c r="M99" s="369">
        <f t="shared" si="4"/>
        <v>0</v>
      </c>
      <c r="N99" s="222"/>
      <c r="O99" s="222"/>
      <c r="P99" s="222"/>
      <c r="Q99" s="222"/>
      <c r="R99" s="222"/>
      <c r="S99" s="222"/>
      <c r="T99" s="222"/>
      <c r="U99" s="222"/>
      <c r="V99" s="222"/>
      <c r="W99" s="222"/>
      <c r="X99" s="222"/>
      <c r="Y99" s="222"/>
      <c r="Z99" s="222"/>
      <c r="AA99" s="222"/>
      <c r="AB99" s="222"/>
      <c r="AC99" s="222"/>
      <c r="AD99" s="222"/>
      <c r="AE99" s="222"/>
      <c r="AF99" s="222"/>
      <c r="AG99" s="222"/>
      <c r="AH99" s="222"/>
      <c r="AI99" s="222"/>
      <c r="AJ99" s="222"/>
      <c r="AK99" s="222"/>
      <c r="AL99" s="222"/>
      <c r="AM99" s="222"/>
      <c r="AN99" s="222"/>
    </row>
    <row r="100" spans="1:40" s="223" customFormat="1" ht="10.199999999999999" customHeight="1">
      <c r="A100" s="216" t="s">
        <v>565</v>
      </c>
      <c r="B100" s="221">
        <f>+SUMIF(Clasificación!D:D,'CA EF'!A100,Clasificación!G:G)</f>
        <v>25388.170000000002</v>
      </c>
      <c r="C100" s="368"/>
      <c r="D100" s="368"/>
      <c r="E100" s="369">
        <f>+SUMIF(Clasificación!D:D,'CA EF'!A100,Clasificación!H:H)</f>
        <v>25432.63</v>
      </c>
      <c r="F100" s="369">
        <f t="shared" si="3"/>
        <v>-44.459999999999127</v>
      </c>
      <c r="G100" s="369">
        <f t="shared" si="5"/>
        <v>44.459999999999127</v>
      </c>
      <c r="H100" s="369">
        <v>0</v>
      </c>
      <c r="I100" s="369">
        <v>0</v>
      </c>
      <c r="J100" s="369">
        <v>0</v>
      </c>
      <c r="K100" s="369">
        <v>0</v>
      </c>
      <c r="L100" s="369">
        <v>0</v>
      </c>
      <c r="M100" s="369">
        <f t="shared" si="4"/>
        <v>0</v>
      </c>
      <c r="N100" s="222"/>
      <c r="O100" s="222"/>
      <c r="P100" s="222"/>
      <c r="Q100" s="222"/>
      <c r="R100" s="222"/>
      <c r="S100" s="222"/>
      <c r="T100" s="222"/>
      <c r="U100" s="222"/>
      <c r="V100" s="222"/>
      <c r="W100" s="222"/>
      <c r="X100" s="222"/>
      <c r="Y100" s="222"/>
      <c r="Z100" s="222"/>
      <c r="AA100" s="222"/>
      <c r="AB100" s="222"/>
      <c r="AC100" s="222"/>
      <c r="AD100" s="222"/>
      <c r="AE100" s="222"/>
      <c r="AF100" s="222"/>
      <c r="AG100" s="222"/>
      <c r="AH100" s="222"/>
      <c r="AI100" s="222"/>
      <c r="AJ100" s="222"/>
      <c r="AK100" s="222"/>
      <c r="AL100" s="222"/>
      <c r="AM100" s="222"/>
      <c r="AN100" s="222"/>
    </row>
    <row r="101" spans="1:40" s="223" customFormat="1" ht="10.199999999999999" customHeight="1">
      <c r="A101" s="216" t="s">
        <v>567</v>
      </c>
      <c r="B101" s="221">
        <f>+SUMIF(Clasificación!D:D,'CA EF'!A101,Clasificación!G:G)</f>
        <v>25388.170000000002</v>
      </c>
      <c r="C101" s="368"/>
      <c r="D101" s="368"/>
      <c r="E101" s="369">
        <f>+SUMIF(Clasificación!D:D,'CA EF'!A101,Clasificación!H:H)</f>
        <v>25432.63</v>
      </c>
      <c r="F101" s="369">
        <f t="shared" si="3"/>
        <v>-44.459999999999127</v>
      </c>
      <c r="G101" s="369">
        <f t="shared" si="5"/>
        <v>44.459999999999127</v>
      </c>
      <c r="H101" s="369">
        <v>0</v>
      </c>
      <c r="I101" s="369">
        <v>0</v>
      </c>
      <c r="J101" s="369">
        <v>0</v>
      </c>
      <c r="K101" s="369">
        <v>0</v>
      </c>
      <c r="L101" s="369">
        <v>0</v>
      </c>
      <c r="M101" s="369">
        <f t="shared" si="4"/>
        <v>0</v>
      </c>
      <c r="N101" s="222"/>
      <c r="O101" s="222"/>
      <c r="P101" s="222"/>
      <c r="Q101" s="222"/>
      <c r="R101" s="222"/>
      <c r="S101" s="222"/>
      <c r="T101" s="222"/>
      <c r="U101" s="222"/>
      <c r="V101" s="222"/>
      <c r="W101" s="222"/>
      <c r="X101" s="222"/>
      <c r="Y101" s="222"/>
      <c r="Z101" s="222"/>
      <c r="AA101" s="222"/>
      <c r="AB101" s="222"/>
      <c r="AC101" s="222"/>
      <c r="AD101" s="222"/>
      <c r="AE101" s="222"/>
      <c r="AF101" s="222"/>
      <c r="AG101" s="222"/>
      <c r="AH101" s="222"/>
      <c r="AI101" s="222"/>
      <c r="AJ101" s="222"/>
      <c r="AK101" s="222"/>
      <c r="AL101" s="222"/>
      <c r="AM101" s="222"/>
      <c r="AN101" s="222"/>
    </row>
    <row r="102" spans="1:40" s="223" customFormat="1" ht="10.199999999999999" customHeight="1">
      <c r="A102" s="216" t="s">
        <v>569</v>
      </c>
      <c r="B102" s="221">
        <f>+SUMIF(Clasificación!D:D,'CA EF'!A102,Clasificación!G:G)</f>
        <v>25388.170000000002</v>
      </c>
      <c r="C102" s="368"/>
      <c r="D102" s="368"/>
      <c r="E102" s="369">
        <f>+SUMIF(Clasificación!D:D,'CA EF'!A102,Clasificación!H:H)</f>
        <v>25432.63</v>
      </c>
      <c r="F102" s="369">
        <f t="shared" si="3"/>
        <v>-44.459999999999127</v>
      </c>
      <c r="G102" s="369">
        <f t="shared" si="5"/>
        <v>44.459999999999127</v>
      </c>
      <c r="H102" s="369">
        <v>0</v>
      </c>
      <c r="I102" s="369">
        <v>0</v>
      </c>
      <c r="J102" s="369">
        <v>0</v>
      </c>
      <c r="K102" s="369">
        <v>0</v>
      </c>
      <c r="L102" s="369">
        <v>0</v>
      </c>
      <c r="M102" s="369">
        <f t="shared" si="4"/>
        <v>0</v>
      </c>
      <c r="N102" s="222"/>
      <c r="O102" s="222"/>
      <c r="P102" s="222"/>
      <c r="Q102" s="222"/>
      <c r="R102" s="222"/>
      <c r="S102" s="222"/>
      <c r="T102" s="222"/>
      <c r="U102" s="222"/>
      <c r="V102" s="222"/>
      <c r="W102" s="222"/>
      <c r="X102" s="222"/>
      <c r="Y102" s="222"/>
      <c r="Z102" s="222"/>
      <c r="AA102" s="222"/>
      <c r="AB102" s="222"/>
      <c r="AC102" s="222"/>
      <c r="AD102" s="222"/>
      <c r="AE102" s="222"/>
      <c r="AF102" s="222"/>
      <c r="AG102" s="222"/>
      <c r="AH102" s="222"/>
      <c r="AI102" s="222"/>
      <c r="AJ102" s="222"/>
      <c r="AK102" s="222"/>
      <c r="AL102" s="222"/>
      <c r="AM102" s="222"/>
      <c r="AN102" s="222"/>
    </row>
    <row r="103" spans="1:40" s="223" customFormat="1" ht="10.199999999999999" customHeight="1">
      <c r="A103" s="216" t="s">
        <v>571</v>
      </c>
      <c r="B103" s="221">
        <f>+SUMIF(Clasificación!D:D,'CA EF'!A103,Clasificación!G:G)</f>
        <v>25388.170000000002</v>
      </c>
      <c r="C103" s="368"/>
      <c r="D103" s="368"/>
      <c r="E103" s="369">
        <f>+SUMIF(Clasificación!D:D,'CA EF'!A103,Clasificación!H:H)</f>
        <v>25432.63</v>
      </c>
      <c r="F103" s="369">
        <f t="shared" si="3"/>
        <v>-44.459999999999127</v>
      </c>
      <c r="G103" s="369">
        <f t="shared" si="5"/>
        <v>44.459999999999127</v>
      </c>
      <c r="H103" s="369">
        <v>0</v>
      </c>
      <c r="I103" s="369">
        <v>0</v>
      </c>
      <c r="J103" s="369">
        <v>0</v>
      </c>
      <c r="K103" s="369">
        <v>0</v>
      </c>
      <c r="L103" s="369">
        <v>0</v>
      </c>
      <c r="M103" s="369">
        <f t="shared" si="4"/>
        <v>0</v>
      </c>
      <c r="N103" s="222"/>
      <c r="O103" s="222"/>
      <c r="P103" s="222"/>
      <c r="Q103" s="222"/>
      <c r="R103" s="222"/>
      <c r="S103" s="222"/>
      <c r="T103" s="222"/>
      <c r="U103" s="222"/>
      <c r="V103" s="222"/>
      <c r="W103" s="222"/>
      <c r="X103" s="222"/>
      <c r="Y103" s="222"/>
      <c r="Z103" s="222"/>
      <c r="AA103" s="222"/>
      <c r="AB103" s="222"/>
      <c r="AC103" s="222"/>
      <c r="AD103" s="222"/>
      <c r="AE103" s="222"/>
      <c r="AF103" s="222"/>
      <c r="AG103" s="222"/>
      <c r="AH103" s="222"/>
      <c r="AI103" s="222"/>
      <c r="AJ103" s="222"/>
      <c r="AK103" s="222"/>
      <c r="AL103" s="222"/>
      <c r="AM103" s="222"/>
      <c r="AN103" s="222"/>
    </row>
    <row r="104" spans="1:40" s="223" customFormat="1" ht="10.199999999999999" customHeight="1">
      <c r="A104" s="216" t="s">
        <v>573</v>
      </c>
      <c r="B104" s="221">
        <f>+SUMIF(Clasificación!D:D,'CA EF'!A104,Clasificación!G:G)</f>
        <v>25388.170000000002</v>
      </c>
      <c r="C104" s="368"/>
      <c r="D104" s="368"/>
      <c r="E104" s="369">
        <f>+SUMIF(Clasificación!D:D,'CA EF'!A104,Clasificación!H:H)</f>
        <v>25432.63</v>
      </c>
      <c r="F104" s="369">
        <f t="shared" si="3"/>
        <v>-44.459999999999127</v>
      </c>
      <c r="G104" s="369">
        <f t="shared" si="5"/>
        <v>44.459999999999127</v>
      </c>
      <c r="H104" s="369">
        <v>0</v>
      </c>
      <c r="I104" s="369">
        <v>0</v>
      </c>
      <c r="J104" s="369">
        <v>0</v>
      </c>
      <c r="K104" s="369">
        <v>0</v>
      </c>
      <c r="L104" s="369">
        <v>0</v>
      </c>
      <c r="M104" s="369">
        <f t="shared" si="4"/>
        <v>0</v>
      </c>
      <c r="N104" s="222"/>
      <c r="O104" s="222"/>
      <c r="P104" s="222"/>
      <c r="Q104" s="222"/>
      <c r="R104" s="222"/>
      <c r="S104" s="222"/>
      <c r="T104" s="222"/>
      <c r="U104" s="222"/>
      <c r="V104" s="222"/>
      <c r="W104" s="222"/>
      <c r="X104" s="222"/>
      <c r="Y104" s="222"/>
      <c r="Z104" s="222"/>
      <c r="AA104" s="222"/>
      <c r="AB104" s="222"/>
      <c r="AC104" s="222"/>
      <c r="AD104" s="222"/>
      <c r="AE104" s="222"/>
      <c r="AF104" s="222"/>
      <c r="AG104" s="222"/>
      <c r="AH104" s="222"/>
      <c r="AI104" s="222"/>
      <c r="AJ104" s="222"/>
      <c r="AK104" s="222"/>
      <c r="AL104" s="222"/>
      <c r="AM104" s="222"/>
      <c r="AN104" s="222"/>
    </row>
    <row r="105" spans="1:40" s="223" customFormat="1" ht="10.199999999999999" customHeight="1">
      <c r="A105" s="216" t="s">
        <v>575</v>
      </c>
      <c r="B105" s="221">
        <f>+SUMIF(Clasificación!D:D,'CA EF'!A105,Clasificación!G:G)</f>
        <v>25388.170000000002</v>
      </c>
      <c r="C105" s="368"/>
      <c r="D105" s="368"/>
      <c r="E105" s="369">
        <f>+SUMIF(Clasificación!D:D,'CA EF'!A105,Clasificación!H:H)</f>
        <v>25432.63</v>
      </c>
      <c r="F105" s="369">
        <f t="shared" si="3"/>
        <v>-44.459999999999127</v>
      </c>
      <c r="G105" s="369">
        <f t="shared" si="5"/>
        <v>44.459999999999127</v>
      </c>
      <c r="H105" s="369">
        <v>0</v>
      </c>
      <c r="I105" s="369">
        <v>0</v>
      </c>
      <c r="J105" s="369">
        <v>0</v>
      </c>
      <c r="K105" s="369">
        <v>0</v>
      </c>
      <c r="L105" s="369">
        <v>0</v>
      </c>
      <c r="M105" s="369">
        <f t="shared" si="4"/>
        <v>0</v>
      </c>
      <c r="N105" s="222"/>
      <c r="O105" s="222"/>
      <c r="P105" s="222"/>
      <c r="Q105" s="222"/>
      <c r="R105" s="222"/>
      <c r="S105" s="222"/>
      <c r="T105" s="222"/>
      <c r="U105" s="222"/>
      <c r="V105" s="222"/>
      <c r="W105" s="222"/>
      <c r="X105" s="222"/>
      <c r="Y105" s="222"/>
      <c r="Z105" s="222"/>
      <c r="AA105" s="222"/>
      <c r="AB105" s="222"/>
      <c r="AC105" s="222"/>
      <c r="AD105" s="222"/>
      <c r="AE105" s="222"/>
      <c r="AF105" s="222"/>
      <c r="AG105" s="222"/>
      <c r="AH105" s="222"/>
      <c r="AI105" s="222"/>
      <c r="AJ105" s="222"/>
      <c r="AK105" s="222"/>
      <c r="AL105" s="222"/>
      <c r="AM105" s="222"/>
      <c r="AN105" s="222"/>
    </row>
    <row r="106" spans="1:40" s="223" customFormat="1" ht="10.199999999999999" customHeight="1">
      <c r="A106" s="216" t="s">
        <v>577</v>
      </c>
      <c r="B106" s="221">
        <f>+SUMIF(Clasificación!D:D,'CA EF'!A106,Clasificación!G:G)</f>
        <v>25388.170000000002</v>
      </c>
      <c r="C106" s="368"/>
      <c r="D106" s="368"/>
      <c r="E106" s="369">
        <f>+SUMIF(Clasificación!D:D,'CA EF'!A106,Clasificación!H:H)</f>
        <v>25432.63</v>
      </c>
      <c r="F106" s="369">
        <f t="shared" si="3"/>
        <v>-44.459999999999127</v>
      </c>
      <c r="G106" s="369">
        <f t="shared" si="5"/>
        <v>44.459999999999127</v>
      </c>
      <c r="H106" s="369">
        <v>0</v>
      </c>
      <c r="I106" s="369">
        <v>0</v>
      </c>
      <c r="J106" s="369">
        <v>0</v>
      </c>
      <c r="K106" s="369">
        <v>0</v>
      </c>
      <c r="L106" s="369">
        <v>0</v>
      </c>
      <c r="M106" s="369">
        <f t="shared" si="4"/>
        <v>0</v>
      </c>
      <c r="N106" s="222"/>
      <c r="O106" s="222"/>
      <c r="P106" s="222"/>
      <c r="Q106" s="222"/>
      <c r="R106" s="222"/>
      <c r="S106" s="222"/>
      <c r="T106" s="222"/>
      <c r="U106" s="222"/>
      <c r="V106" s="222"/>
      <c r="W106" s="222"/>
      <c r="X106" s="222"/>
      <c r="Y106" s="222"/>
      <c r="Z106" s="222"/>
      <c r="AA106" s="222"/>
      <c r="AB106" s="222"/>
      <c r="AC106" s="222"/>
      <c r="AD106" s="222"/>
      <c r="AE106" s="222"/>
      <c r="AF106" s="222"/>
      <c r="AG106" s="222"/>
      <c r="AH106" s="222"/>
      <c r="AI106" s="222"/>
      <c r="AJ106" s="222"/>
      <c r="AK106" s="222"/>
      <c r="AL106" s="222"/>
      <c r="AM106" s="222"/>
      <c r="AN106" s="222"/>
    </row>
    <row r="107" spans="1:40" s="223" customFormat="1" ht="10.199999999999999" customHeight="1">
      <c r="A107" s="216" t="s">
        <v>579</v>
      </c>
      <c r="B107" s="221">
        <f>+SUMIF(Clasificación!D:D,'CA EF'!A107,Clasificación!G:G)</f>
        <v>25388.170000000002</v>
      </c>
      <c r="C107" s="368"/>
      <c r="D107" s="368"/>
      <c r="E107" s="369">
        <f>+SUMIF(Clasificación!D:D,'CA EF'!A107,Clasificación!H:H)</f>
        <v>25432.63</v>
      </c>
      <c r="F107" s="369">
        <f t="shared" si="3"/>
        <v>-44.459999999999127</v>
      </c>
      <c r="G107" s="369">
        <f t="shared" si="5"/>
        <v>44.459999999999127</v>
      </c>
      <c r="H107" s="369">
        <v>0</v>
      </c>
      <c r="I107" s="369">
        <v>0</v>
      </c>
      <c r="J107" s="369">
        <v>0</v>
      </c>
      <c r="K107" s="369">
        <v>0</v>
      </c>
      <c r="L107" s="369">
        <v>0</v>
      </c>
      <c r="M107" s="369">
        <f t="shared" si="4"/>
        <v>0</v>
      </c>
      <c r="N107" s="222"/>
      <c r="O107" s="222"/>
      <c r="P107" s="222"/>
      <c r="Q107" s="222"/>
      <c r="R107" s="222"/>
      <c r="S107" s="222"/>
      <c r="T107" s="222"/>
      <c r="U107" s="222"/>
      <c r="V107" s="222"/>
      <c r="W107" s="222"/>
      <c r="X107" s="222"/>
      <c r="Y107" s="222"/>
      <c r="Z107" s="222"/>
      <c r="AA107" s="222"/>
      <c r="AB107" s="222"/>
      <c r="AC107" s="222"/>
      <c r="AD107" s="222"/>
      <c r="AE107" s="222"/>
      <c r="AF107" s="222"/>
      <c r="AG107" s="222"/>
      <c r="AH107" s="222"/>
      <c r="AI107" s="222"/>
      <c r="AJ107" s="222"/>
      <c r="AK107" s="222"/>
      <c r="AL107" s="222"/>
      <c r="AM107" s="222"/>
      <c r="AN107" s="222"/>
    </row>
    <row r="108" spans="1:40" s="223" customFormat="1" ht="10.199999999999999" customHeight="1">
      <c r="A108" s="216" t="s">
        <v>581</v>
      </c>
      <c r="B108" s="221">
        <f>+SUMIF(Clasificación!D:D,'CA EF'!A108,Clasificación!G:G)</f>
        <v>25388.170000000002</v>
      </c>
      <c r="C108" s="368"/>
      <c r="D108" s="368"/>
      <c r="E108" s="369">
        <f>+SUMIF(Clasificación!D:D,'CA EF'!A108,Clasificación!H:H)</f>
        <v>25432.63</v>
      </c>
      <c r="F108" s="369">
        <f t="shared" si="3"/>
        <v>-44.459999999999127</v>
      </c>
      <c r="G108" s="369">
        <f t="shared" si="5"/>
        <v>44.459999999999127</v>
      </c>
      <c r="H108" s="369">
        <v>0</v>
      </c>
      <c r="I108" s="369">
        <v>0</v>
      </c>
      <c r="J108" s="369">
        <v>0</v>
      </c>
      <c r="K108" s="369">
        <v>0</v>
      </c>
      <c r="L108" s="369">
        <v>0</v>
      </c>
      <c r="M108" s="369">
        <f t="shared" si="4"/>
        <v>0</v>
      </c>
      <c r="N108" s="222"/>
      <c r="O108" s="222"/>
      <c r="P108" s="222"/>
      <c r="Q108" s="222"/>
      <c r="R108" s="222"/>
      <c r="S108" s="222"/>
      <c r="T108" s="222"/>
      <c r="U108" s="222"/>
      <c r="V108" s="222"/>
      <c r="W108" s="222"/>
      <c r="X108" s="222"/>
      <c r="Y108" s="222"/>
      <c r="Z108" s="222"/>
      <c r="AA108" s="222"/>
      <c r="AB108" s="222"/>
      <c r="AC108" s="222"/>
      <c r="AD108" s="222"/>
      <c r="AE108" s="222"/>
      <c r="AF108" s="222"/>
      <c r="AG108" s="222"/>
      <c r="AH108" s="222"/>
      <c r="AI108" s="222"/>
      <c r="AJ108" s="222"/>
      <c r="AK108" s="222"/>
      <c r="AL108" s="222"/>
      <c r="AM108" s="222"/>
      <c r="AN108" s="222"/>
    </row>
    <row r="109" spans="1:40" s="223" customFormat="1" ht="10.199999999999999" customHeight="1">
      <c r="A109" s="216" t="s">
        <v>583</v>
      </c>
      <c r="B109" s="221">
        <f>+SUMIF(Clasificación!D:D,'CA EF'!A109,Clasificación!G:G)</f>
        <v>25388.170000000002</v>
      </c>
      <c r="C109" s="368"/>
      <c r="D109" s="368"/>
      <c r="E109" s="369">
        <f>+SUMIF(Clasificación!D:D,'CA EF'!A109,Clasificación!H:H)</f>
        <v>25432.63</v>
      </c>
      <c r="F109" s="369">
        <f t="shared" si="3"/>
        <v>-44.459999999999127</v>
      </c>
      <c r="G109" s="369">
        <f t="shared" si="5"/>
        <v>44.459999999999127</v>
      </c>
      <c r="H109" s="369">
        <v>0</v>
      </c>
      <c r="I109" s="369">
        <v>0</v>
      </c>
      <c r="J109" s="369">
        <v>0</v>
      </c>
      <c r="K109" s="369">
        <v>0</v>
      </c>
      <c r="L109" s="369">
        <v>0</v>
      </c>
      <c r="M109" s="369">
        <f t="shared" si="4"/>
        <v>0</v>
      </c>
      <c r="N109" s="222"/>
      <c r="O109" s="222"/>
      <c r="P109" s="222"/>
      <c r="Q109" s="222"/>
      <c r="R109" s="222"/>
      <c r="S109" s="222"/>
      <c r="T109" s="222"/>
      <c r="U109" s="222"/>
      <c r="V109" s="222"/>
      <c r="W109" s="222"/>
      <c r="X109" s="222"/>
      <c r="Y109" s="222"/>
      <c r="Z109" s="222"/>
      <c r="AA109" s="222"/>
      <c r="AB109" s="222"/>
      <c r="AC109" s="222"/>
      <c r="AD109" s="222"/>
      <c r="AE109" s="222"/>
      <c r="AF109" s="222"/>
      <c r="AG109" s="222"/>
      <c r="AH109" s="222"/>
      <c r="AI109" s="222"/>
      <c r="AJ109" s="222"/>
      <c r="AK109" s="222"/>
      <c r="AL109" s="222"/>
      <c r="AM109" s="222"/>
      <c r="AN109" s="222"/>
    </row>
    <row r="110" spans="1:40" s="223" customFormat="1" ht="10.199999999999999" customHeight="1">
      <c r="A110" s="216" t="s">
        <v>585</v>
      </c>
      <c r="B110" s="221">
        <f>+SUMIF(Clasificación!D:D,'CA EF'!A110,Clasificación!G:G)</f>
        <v>25388.170000000002</v>
      </c>
      <c r="C110" s="368"/>
      <c r="D110" s="368"/>
      <c r="E110" s="369">
        <f>+SUMIF(Clasificación!D:D,'CA EF'!A110,Clasificación!H:H)</f>
        <v>25432.63</v>
      </c>
      <c r="F110" s="369">
        <f t="shared" si="3"/>
        <v>-44.459999999999127</v>
      </c>
      <c r="G110" s="369">
        <f t="shared" si="5"/>
        <v>44.459999999999127</v>
      </c>
      <c r="H110" s="369">
        <v>0</v>
      </c>
      <c r="I110" s="369">
        <v>0</v>
      </c>
      <c r="J110" s="369">
        <v>0</v>
      </c>
      <c r="K110" s="369">
        <v>0</v>
      </c>
      <c r="L110" s="369">
        <v>0</v>
      </c>
      <c r="M110" s="369">
        <f t="shared" si="4"/>
        <v>0</v>
      </c>
      <c r="N110" s="222"/>
      <c r="O110" s="222"/>
      <c r="P110" s="222"/>
      <c r="Q110" s="222"/>
      <c r="R110" s="222"/>
      <c r="S110" s="222"/>
      <c r="T110" s="222"/>
      <c r="U110" s="222"/>
      <c r="V110" s="222"/>
      <c r="W110" s="222"/>
      <c r="X110" s="222"/>
      <c r="Y110" s="222"/>
      <c r="Z110" s="222"/>
      <c r="AA110" s="222"/>
      <c r="AB110" s="222"/>
      <c r="AC110" s="222"/>
      <c r="AD110" s="222"/>
      <c r="AE110" s="222"/>
      <c r="AF110" s="222"/>
      <c r="AG110" s="222"/>
      <c r="AH110" s="222"/>
      <c r="AI110" s="222"/>
      <c r="AJ110" s="222"/>
      <c r="AK110" s="222"/>
      <c r="AL110" s="222"/>
      <c r="AM110" s="222"/>
      <c r="AN110" s="222"/>
    </row>
    <row r="111" spans="1:40" s="223" customFormat="1" ht="10.199999999999999" customHeight="1">
      <c r="A111" s="216" t="s">
        <v>587</v>
      </c>
      <c r="B111" s="221">
        <f>+SUMIF(Clasificación!D:D,'CA EF'!A111,Clasificación!G:G)</f>
        <v>25388.170000000002</v>
      </c>
      <c r="C111" s="368"/>
      <c r="D111" s="368"/>
      <c r="E111" s="369">
        <f>+SUMIF(Clasificación!D:D,'CA EF'!A111,Clasificación!H:H)</f>
        <v>25432.63</v>
      </c>
      <c r="F111" s="369">
        <f t="shared" si="3"/>
        <v>-44.459999999999127</v>
      </c>
      <c r="G111" s="369">
        <f t="shared" si="5"/>
        <v>44.459999999999127</v>
      </c>
      <c r="H111" s="369">
        <v>0</v>
      </c>
      <c r="I111" s="369">
        <v>0</v>
      </c>
      <c r="J111" s="369">
        <v>0</v>
      </c>
      <c r="K111" s="369">
        <v>0</v>
      </c>
      <c r="L111" s="369">
        <v>0</v>
      </c>
      <c r="M111" s="369">
        <f t="shared" si="4"/>
        <v>0</v>
      </c>
      <c r="N111" s="222"/>
      <c r="O111" s="222"/>
      <c r="P111" s="222"/>
      <c r="Q111" s="222"/>
      <c r="R111" s="222"/>
      <c r="S111" s="222"/>
      <c r="T111" s="222"/>
      <c r="U111" s="222"/>
      <c r="V111" s="222"/>
      <c r="W111" s="222"/>
      <c r="X111" s="222"/>
      <c r="Y111" s="222"/>
      <c r="Z111" s="222"/>
      <c r="AA111" s="222"/>
      <c r="AB111" s="222"/>
      <c r="AC111" s="222"/>
      <c r="AD111" s="222"/>
      <c r="AE111" s="222"/>
      <c r="AF111" s="222"/>
      <c r="AG111" s="222"/>
      <c r="AH111" s="222"/>
      <c r="AI111" s="222"/>
      <c r="AJ111" s="222"/>
      <c r="AK111" s="222"/>
      <c r="AL111" s="222"/>
      <c r="AM111" s="222"/>
      <c r="AN111" s="222"/>
    </row>
    <row r="112" spans="1:40" s="223" customFormat="1" ht="10.199999999999999" customHeight="1">
      <c r="A112" s="216" t="s">
        <v>589</v>
      </c>
      <c r="B112" s="221">
        <f>+SUMIF(Clasificación!D:D,'CA EF'!A112,Clasificación!G:G)</f>
        <v>25357.32</v>
      </c>
      <c r="C112" s="368"/>
      <c r="D112" s="368"/>
      <c r="E112" s="369">
        <f>+SUMIF(Clasificación!D:D,'CA EF'!A112,Clasificación!H:H)</f>
        <v>25389.87</v>
      </c>
      <c r="F112" s="369">
        <f t="shared" si="3"/>
        <v>-32.549999999999272</v>
      </c>
      <c r="G112" s="369">
        <f t="shared" si="5"/>
        <v>32.549999999999272</v>
      </c>
      <c r="H112" s="369">
        <v>0</v>
      </c>
      <c r="I112" s="369">
        <v>0</v>
      </c>
      <c r="J112" s="369">
        <v>0</v>
      </c>
      <c r="K112" s="369">
        <v>0</v>
      </c>
      <c r="L112" s="369">
        <v>0</v>
      </c>
      <c r="M112" s="369">
        <f t="shared" si="4"/>
        <v>0</v>
      </c>
      <c r="N112" s="222"/>
      <c r="O112" s="222"/>
      <c r="P112" s="222"/>
      <c r="Q112" s="222"/>
      <c r="R112" s="222"/>
      <c r="S112" s="222"/>
      <c r="T112" s="222"/>
      <c r="U112" s="222"/>
      <c r="V112" s="222"/>
      <c r="W112" s="222"/>
      <c r="X112" s="222"/>
      <c r="Y112" s="222"/>
      <c r="Z112" s="222"/>
      <c r="AA112" s="222"/>
      <c r="AB112" s="222"/>
      <c r="AC112" s="222"/>
      <c r="AD112" s="222"/>
      <c r="AE112" s="222"/>
      <c r="AF112" s="222"/>
      <c r="AG112" s="222"/>
      <c r="AH112" s="222"/>
      <c r="AI112" s="222"/>
      <c r="AJ112" s="222"/>
      <c r="AK112" s="222"/>
      <c r="AL112" s="222"/>
      <c r="AM112" s="222"/>
      <c r="AN112" s="222"/>
    </row>
    <row r="113" spans="1:40" s="223" customFormat="1" ht="10.199999999999999" customHeight="1">
      <c r="A113" s="216" t="s">
        <v>591</v>
      </c>
      <c r="B113" s="221">
        <f>+SUMIF(Clasificación!D:D,'CA EF'!A113,Clasificación!G:G)</f>
        <v>25357.32</v>
      </c>
      <c r="C113" s="368"/>
      <c r="D113" s="368"/>
      <c r="E113" s="369">
        <f>+SUMIF(Clasificación!D:D,'CA EF'!A113,Clasificación!H:H)</f>
        <v>25389.87</v>
      </c>
      <c r="F113" s="369">
        <f t="shared" si="3"/>
        <v>-32.549999999999272</v>
      </c>
      <c r="G113" s="369">
        <f t="shared" si="5"/>
        <v>32.549999999999272</v>
      </c>
      <c r="H113" s="369">
        <v>0</v>
      </c>
      <c r="I113" s="369">
        <v>0</v>
      </c>
      <c r="J113" s="369">
        <v>0</v>
      </c>
      <c r="K113" s="369">
        <v>0</v>
      </c>
      <c r="L113" s="369">
        <v>0</v>
      </c>
      <c r="M113" s="369">
        <f t="shared" si="4"/>
        <v>0</v>
      </c>
      <c r="N113" s="222"/>
      <c r="O113" s="222"/>
      <c r="P113" s="222"/>
      <c r="Q113" s="222"/>
      <c r="R113" s="222"/>
      <c r="S113" s="222"/>
      <c r="T113" s="222"/>
      <c r="U113" s="222"/>
      <c r="V113" s="222"/>
      <c r="W113" s="222"/>
      <c r="X113" s="222"/>
      <c r="Y113" s="222"/>
      <c r="Z113" s="222"/>
      <c r="AA113" s="222"/>
      <c r="AB113" s="222"/>
      <c r="AC113" s="222"/>
      <c r="AD113" s="222"/>
      <c r="AE113" s="222"/>
      <c r="AF113" s="222"/>
      <c r="AG113" s="222"/>
      <c r="AH113" s="222"/>
      <c r="AI113" s="222"/>
      <c r="AJ113" s="222"/>
      <c r="AK113" s="222"/>
      <c r="AL113" s="222"/>
      <c r="AM113" s="222"/>
      <c r="AN113" s="222"/>
    </row>
    <row r="114" spans="1:40" s="223" customFormat="1" ht="10.199999999999999" customHeight="1">
      <c r="A114" s="216" t="s">
        <v>593</v>
      </c>
      <c r="B114" s="221">
        <f>+SUMIF(Clasificación!D:D,'CA EF'!A114,Clasificación!G:G)</f>
        <v>25357.32</v>
      </c>
      <c r="C114" s="368"/>
      <c r="D114" s="368"/>
      <c r="E114" s="369">
        <f>+SUMIF(Clasificación!D:D,'CA EF'!A114,Clasificación!H:H)</f>
        <v>25389.87</v>
      </c>
      <c r="F114" s="369">
        <f t="shared" si="3"/>
        <v>-32.549999999999272</v>
      </c>
      <c r="G114" s="369">
        <f t="shared" si="5"/>
        <v>32.549999999999272</v>
      </c>
      <c r="H114" s="369">
        <v>0</v>
      </c>
      <c r="I114" s="369">
        <v>0</v>
      </c>
      <c r="J114" s="369">
        <v>0</v>
      </c>
      <c r="K114" s="369">
        <v>0</v>
      </c>
      <c r="L114" s="369">
        <v>0</v>
      </c>
      <c r="M114" s="369">
        <f t="shared" si="4"/>
        <v>0</v>
      </c>
      <c r="N114" s="222"/>
      <c r="O114" s="222"/>
      <c r="P114" s="222"/>
      <c r="Q114" s="222"/>
      <c r="R114" s="222"/>
      <c r="S114" s="222"/>
      <c r="T114" s="222"/>
      <c r="U114" s="222"/>
      <c r="V114" s="222"/>
      <c r="W114" s="222"/>
      <c r="X114" s="222"/>
      <c r="Y114" s="222"/>
      <c r="Z114" s="222"/>
      <c r="AA114" s="222"/>
      <c r="AB114" s="222"/>
      <c r="AC114" s="222"/>
      <c r="AD114" s="222"/>
      <c r="AE114" s="222"/>
      <c r="AF114" s="222"/>
      <c r="AG114" s="222"/>
      <c r="AH114" s="222"/>
      <c r="AI114" s="222"/>
      <c r="AJ114" s="222"/>
      <c r="AK114" s="222"/>
      <c r="AL114" s="222"/>
      <c r="AM114" s="222"/>
      <c r="AN114" s="222"/>
    </row>
    <row r="115" spans="1:40" s="223" customFormat="1" ht="10.199999999999999" customHeight="1">
      <c r="A115" s="216" t="s">
        <v>595</v>
      </c>
      <c r="B115" s="221">
        <f>+SUMIF(Clasificación!D:D,'CA EF'!A115,Clasificación!G:G)</f>
        <v>25357.32</v>
      </c>
      <c r="C115" s="368"/>
      <c r="D115" s="368"/>
      <c r="E115" s="369">
        <f>+SUMIF(Clasificación!D:D,'CA EF'!A115,Clasificación!H:H)</f>
        <v>25389.87</v>
      </c>
      <c r="F115" s="369">
        <f t="shared" si="3"/>
        <v>-32.549999999999272</v>
      </c>
      <c r="G115" s="369">
        <f t="shared" si="5"/>
        <v>32.549999999999272</v>
      </c>
      <c r="H115" s="369">
        <v>0</v>
      </c>
      <c r="I115" s="369">
        <v>0</v>
      </c>
      <c r="J115" s="369">
        <v>0</v>
      </c>
      <c r="K115" s="369">
        <v>0</v>
      </c>
      <c r="L115" s="369">
        <v>0</v>
      </c>
      <c r="M115" s="369">
        <f t="shared" si="4"/>
        <v>0</v>
      </c>
      <c r="N115" s="222"/>
      <c r="O115" s="222"/>
      <c r="P115" s="222"/>
      <c r="Q115" s="222"/>
      <c r="R115" s="222"/>
      <c r="S115" s="222"/>
      <c r="T115" s="222"/>
      <c r="U115" s="222"/>
      <c r="V115" s="222"/>
      <c r="W115" s="222"/>
      <c r="X115" s="222"/>
      <c r="Y115" s="222"/>
      <c r="Z115" s="222"/>
      <c r="AA115" s="222"/>
      <c r="AB115" s="222"/>
      <c r="AC115" s="222"/>
      <c r="AD115" s="222"/>
      <c r="AE115" s="222"/>
      <c r="AF115" s="222"/>
      <c r="AG115" s="222"/>
      <c r="AH115" s="222"/>
      <c r="AI115" s="222"/>
      <c r="AJ115" s="222"/>
      <c r="AK115" s="222"/>
      <c r="AL115" s="222"/>
      <c r="AM115" s="222"/>
      <c r="AN115" s="222"/>
    </row>
    <row r="116" spans="1:40" s="223" customFormat="1" ht="10.199999999999999" customHeight="1">
      <c r="A116" s="216" t="s">
        <v>597</v>
      </c>
      <c r="B116" s="221">
        <f>+SUMIF(Clasificación!D:D,'CA EF'!A116,Clasificación!G:G)</f>
        <v>25357.32</v>
      </c>
      <c r="C116" s="368"/>
      <c r="D116" s="368"/>
      <c r="E116" s="369">
        <f>+SUMIF(Clasificación!D:D,'CA EF'!A116,Clasificación!H:H)</f>
        <v>25389.87</v>
      </c>
      <c r="F116" s="369">
        <f t="shared" si="3"/>
        <v>-32.549999999999272</v>
      </c>
      <c r="G116" s="369">
        <f t="shared" si="5"/>
        <v>32.549999999999272</v>
      </c>
      <c r="H116" s="369">
        <v>0</v>
      </c>
      <c r="I116" s="369">
        <v>0</v>
      </c>
      <c r="J116" s="369">
        <v>0</v>
      </c>
      <c r="K116" s="369">
        <v>0</v>
      </c>
      <c r="L116" s="369">
        <v>0</v>
      </c>
      <c r="M116" s="369">
        <f t="shared" si="4"/>
        <v>0</v>
      </c>
      <c r="N116" s="222"/>
      <c r="O116" s="222"/>
      <c r="P116" s="222"/>
      <c r="Q116" s="222"/>
      <c r="R116" s="222"/>
      <c r="S116" s="222"/>
      <c r="T116" s="222"/>
      <c r="U116" s="222"/>
      <c r="V116" s="222"/>
      <c r="W116" s="222"/>
      <c r="X116" s="222"/>
      <c r="Y116" s="222"/>
      <c r="Z116" s="222"/>
      <c r="AA116" s="222"/>
      <c r="AB116" s="222"/>
      <c r="AC116" s="222"/>
      <c r="AD116" s="222"/>
      <c r="AE116" s="222"/>
      <c r="AF116" s="222"/>
      <c r="AG116" s="222"/>
      <c r="AH116" s="222"/>
      <c r="AI116" s="222"/>
      <c r="AJ116" s="222"/>
      <c r="AK116" s="222"/>
      <c r="AL116" s="222"/>
      <c r="AM116" s="222"/>
      <c r="AN116" s="222"/>
    </row>
    <row r="117" spans="1:40" s="223" customFormat="1" ht="10.199999999999999" customHeight="1">
      <c r="A117" s="216" t="s">
        <v>599</v>
      </c>
      <c r="B117" s="221">
        <f>+SUMIF(Clasificación!D:D,'CA EF'!A117,Clasificación!G:G)</f>
        <v>25357.32</v>
      </c>
      <c r="C117" s="368"/>
      <c r="D117" s="368"/>
      <c r="E117" s="369">
        <f>+SUMIF(Clasificación!D:D,'CA EF'!A117,Clasificación!H:H)</f>
        <v>25389.87</v>
      </c>
      <c r="F117" s="369">
        <f t="shared" si="3"/>
        <v>-32.549999999999272</v>
      </c>
      <c r="G117" s="369">
        <f t="shared" si="5"/>
        <v>32.549999999999272</v>
      </c>
      <c r="H117" s="369">
        <v>0</v>
      </c>
      <c r="I117" s="369">
        <v>0</v>
      </c>
      <c r="J117" s="369">
        <v>0</v>
      </c>
      <c r="K117" s="369">
        <v>0</v>
      </c>
      <c r="L117" s="369">
        <v>0</v>
      </c>
      <c r="M117" s="369">
        <f t="shared" si="4"/>
        <v>0</v>
      </c>
      <c r="N117" s="222"/>
      <c r="O117" s="222"/>
      <c r="P117" s="222"/>
      <c r="Q117" s="222"/>
      <c r="R117" s="222"/>
      <c r="S117" s="222"/>
      <c r="T117" s="222"/>
      <c r="U117" s="222"/>
      <c r="V117" s="222"/>
      <c r="W117" s="222"/>
      <c r="X117" s="222"/>
      <c r="Y117" s="222"/>
      <c r="Z117" s="222"/>
      <c r="AA117" s="222"/>
      <c r="AB117" s="222"/>
      <c r="AC117" s="222"/>
      <c r="AD117" s="222"/>
      <c r="AE117" s="222"/>
      <c r="AF117" s="222"/>
      <c r="AG117" s="222"/>
      <c r="AH117" s="222"/>
      <c r="AI117" s="222"/>
      <c r="AJ117" s="222"/>
      <c r="AK117" s="222"/>
      <c r="AL117" s="222"/>
      <c r="AM117" s="222"/>
      <c r="AN117" s="222"/>
    </row>
    <row r="118" spans="1:40" s="223" customFormat="1" ht="10.199999999999999" customHeight="1">
      <c r="A118" s="216" t="s">
        <v>601</v>
      </c>
      <c r="B118" s="221">
        <f>+SUMIF(Clasificación!D:D,'CA EF'!A118,Clasificación!G:G)</f>
        <v>25357.32</v>
      </c>
      <c r="C118" s="368"/>
      <c r="D118" s="368"/>
      <c r="E118" s="369">
        <f>+SUMIF(Clasificación!D:D,'CA EF'!A118,Clasificación!H:H)</f>
        <v>25389.87</v>
      </c>
      <c r="F118" s="369">
        <f t="shared" si="3"/>
        <v>-32.549999999999272</v>
      </c>
      <c r="G118" s="369">
        <f t="shared" si="5"/>
        <v>32.549999999999272</v>
      </c>
      <c r="H118" s="369">
        <v>0</v>
      </c>
      <c r="I118" s="369">
        <v>0</v>
      </c>
      <c r="J118" s="369">
        <v>0</v>
      </c>
      <c r="K118" s="369">
        <v>0</v>
      </c>
      <c r="L118" s="369">
        <v>0</v>
      </c>
      <c r="M118" s="369">
        <f t="shared" si="4"/>
        <v>0</v>
      </c>
      <c r="N118" s="222"/>
      <c r="O118" s="222"/>
      <c r="P118" s="222"/>
      <c r="Q118" s="222"/>
      <c r="R118" s="222"/>
      <c r="S118" s="222"/>
      <c r="T118" s="222"/>
      <c r="U118" s="222"/>
      <c r="V118" s="222"/>
      <c r="W118" s="222"/>
      <c r="X118" s="222"/>
      <c r="Y118" s="222"/>
      <c r="Z118" s="222"/>
      <c r="AA118" s="222"/>
      <c r="AB118" s="222"/>
      <c r="AC118" s="222"/>
      <c r="AD118" s="222"/>
      <c r="AE118" s="222"/>
      <c r="AF118" s="222"/>
      <c r="AG118" s="222"/>
      <c r="AH118" s="222"/>
      <c r="AI118" s="222"/>
      <c r="AJ118" s="222"/>
      <c r="AK118" s="222"/>
      <c r="AL118" s="222"/>
      <c r="AM118" s="222"/>
      <c r="AN118" s="222"/>
    </row>
    <row r="119" spans="1:40" s="223" customFormat="1" ht="10.199999999999999" customHeight="1">
      <c r="A119" s="216" t="s">
        <v>603</v>
      </c>
      <c r="B119" s="221">
        <f>+SUMIF(Clasificación!D:D,'CA EF'!A119,Clasificación!G:G)</f>
        <v>25357.32</v>
      </c>
      <c r="C119" s="368"/>
      <c r="D119" s="368"/>
      <c r="E119" s="369">
        <f>+SUMIF(Clasificación!D:D,'CA EF'!A119,Clasificación!H:H)</f>
        <v>25389.87</v>
      </c>
      <c r="F119" s="369">
        <f t="shared" si="3"/>
        <v>-32.549999999999272</v>
      </c>
      <c r="G119" s="369">
        <f t="shared" si="5"/>
        <v>32.549999999999272</v>
      </c>
      <c r="H119" s="369">
        <v>0</v>
      </c>
      <c r="I119" s="369">
        <v>0</v>
      </c>
      <c r="J119" s="369">
        <v>0</v>
      </c>
      <c r="K119" s="369">
        <v>0</v>
      </c>
      <c r="L119" s="369">
        <v>0</v>
      </c>
      <c r="M119" s="369">
        <f t="shared" si="4"/>
        <v>0</v>
      </c>
      <c r="N119" s="222"/>
      <c r="O119" s="222"/>
      <c r="P119" s="222"/>
      <c r="Q119" s="222"/>
      <c r="R119" s="222"/>
      <c r="S119" s="222"/>
      <c r="T119" s="222"/>
      <c r="U119" s="222"/>
      <c r="V119" s="222"/>
      <c r="W119" s="222"/>
      <c r="X119" s="222"/>
      <c r="Y119" s="222"/>
      <c r="Z119" s="222"/>
      <c r="AA119" s="222"/>
      <c r="AB119" s="222"/>
      <c r="AC119" s="222"/>
      <c r="AD119" s="222"/>
      <c r="AE119" s="222"/>
      <c r="AF119" s="222"/>
      <c r="AG119" s="222"/>
      <c r="AH119" s="222"/>
      <c r="AI119" s="222"/>
      <c r="AJ119" s="222"/>
      <c r="AK119" s="222"/>
      <c r="AL119" s="222"/>
      <c r="AM119" s="222"/>
      <c r="AN119" s="222"/>
    </row>
    <row r="120" spans="1:40" s="223" customFormat="1" ht="10.199999999999999" customHeight="1">
      <c r="A120" s="216" t="s">
        <v>605</v>
      </c>
      <c r="B120" s="221">
        <f>+SUMIF(Clasificación!D:D,'CA EF'!A120,Clasificación!G:G)</f>
        <v>50579.35</v>
      </c>
      <c r="C120" s="368"/>
      <c r="D120" s="368"/>
      <c r="E120" s="369">
        <f>+SUMIF(Clasificación!D:D,'CA EF'!A120,Clasificación!H:H)</f>
        <v>50598.239999999998</v>
      </c>
      <c r="F120" s="369">
        <f t="shared" si="3"/>
        <v>-18.889999999999418</v>
      </c>
      <c r="G120" s="369">
        <f t="shared" si="5"/>
        <v>18.889999999999418</v>
      </c>
      <c r="H120" s="369">
        <v>0</v>
      </c>
      <c r="I120" s="369">
        <v>0</v>
      </c>
      <c r="J120" s="369">
        <v>0</v>
      </c>
      <c r="K120" s="369">
        <v>0</v>
      </c>
      <c r="L120" s="369">
        <v>0</v>
      </c>
      <c r="M120" s="369">
        <f t="shared" si="4"/>
        <v>0</v>
      </c>
      <c r="N120" s="222"/>
      <c r="O120" s="222"/>
      <c r="P120" s="222"/>
      <c r="Q120" s="222"/>
      <c r="R120" s="222"/>
      <c r="S120" s="222"/>
      <c r="T120" s="222"/>
      <c r="U120" s="222"/>
      <c r="V120" s="222"/>
      <c r="W120" s="222"/>
      <c r="X120" s="222"/>
      <c r="Y120" s="222"/>
      <c r="Z120" s="222"/>
      <c r="AA120" s="222"/>
      <c r="AB120" s="222"/>
      <c r="AC120" s="222"/>
      <c r="AD120" s="222"/>
      <c r="AE120" s="222"/>
      <c r="AF120" s="222"/>
      <c r="AG120" s="222"/>
      <c r="AH120" s="222"/>
      <c r="AI120" s="222"/>
      <c r="AJ120" s="222"/>
      <c r="AK120" s="222"/>
      <c r="AL120" s="222"/>
      <c r="AM120" s="222"/>
      <c r="AN120" s="222"/>
    </row>
    <row r="121" spans="1:40" s="223" customFormat="1" ht="10.199999999999999" customHeight="1">
      <c r="A121" s="216" t="s">
        <v>607</v>
      </c>
      <c r="B121" s="221">
        <f>+SUMIF(Clasificación!D:D,'CA EF'!A121,Clasificación!G:G)</f>
        <v>50579.35</v>
      </c>
      <c r="C121" s="368"/>
      <c r="D121" s="368"/>
      <c r="E121" s="369">
        <f>+SUMIF(Clasificación!D:D,'CA EF'!A121,Clasificación!H:H)</f>
        <v>50598.239999999998</v>
      </c>
      <c r="F121" s="369">
        <f t="shared" si="3"/>
        <v>-18.889999999999418</v>
      </c>
      <c r="G121" s="369">
        <f t="shared" si="5"/>
        <v>18.889999999999418</v>
      </c>
      <c r="H121" s="369">
        <v>0</v>
      </c>
      <c r="I121" s="369">
        <v>0</v>
      </c>
      <c r="J121" s="369">
        <v>0</v>
      </c>
      <c r="K121" s="369">
        <v>0</v>
      </c>
      <c r="L121" s="369">
        <v>0</v>
      </c>
      <c r="M121" s="369">
        <f t="shared" si="4"/>
        <v>0</v>
      </c>
      <c r="N121" s="222"/>
      <c r="O121" s="222"/>
      <c r="P121" s="222"/>
      <c r="Q121" s="222"/>
      <c r="R121" s="222"/>
      <c r="S121" s="222"/>
      <c r="T121" s="222"/>
      <c r="U121" s="222"/>
      <c r="V121" s="222"/>
      <c r="W121" s="222"/>
      <c r="X121" s="222"/>
      <c r="Y121" s="222"/>
      <c r="Z121" s="222"/>
      <c r="AA121" s="222"/>
      <c r="AB121" s="222"/>
      <c r="AC121" s="222"/>
      <c r="AD121" s="222"/>
      <c r="AE121" s="222"/>
      <c r="AF121" s="222"/>
      <c r="AG121" s="222"/>
      <c r="AH121" s="222"/>
      <c r="AI121" s="222"/>
      <c r="AJ121" s="222"/>
      <c r="AK121" s="222"/>
      <c r="AL121" s="222"/>
      <c r="AM121" s="222"/>
      <c r="AN121" s="222"/>
    </row>
    <row r="122" spans="1:40" s="223" customFormat="1" ht="10.199999999999999" customHeight="1">
      <c r="A122" s="216" t="s">
        <v>609</v>
      </c>
      <c r="B122" s="221">
        <f>+SUMIF(Clasificación!D:D,'CA EF'!A122,Clasificación!G:G)</f>
        <v>50579.35</v>
      </c>
      <c r="C122" s="368"/>
      <c r="D122" s="368"/>
      <c r="E122" s="369">
        <f>+SUMIF(Clasificación!D:D,'CA EF'!A122,Clasificación!H:H)</f>
        <v>50598.239999999998</v>
      </c>
      <c r="F122" s="369">
        <f t="shared" si="3"/>
        <v>-18.889999999999418</v>
      </c>
      <c r="G122" s="369">
        <f t="shared" si="5"/>
        <v>18.889999999999418</v>
      </c>
      <c r="H122" s="369">
        <v>0</v>
      </c>
      <c r="I122" s="369">
        <v>0</v>
      </c>
      <c r="J122" s="369">
        <v>0</v>
      </c>
      <c r="K122" s="369">
        <v>0</v>
      </c>
      <c r="L122" s="369">
        <v>0</v>
      </c>
      <c r="M122" s="369">
        <f t="shared" si="4"/>
        <v>0</v>
      </c>
      <c r="N122" s="222"/>
      <c r="O122" s="222"/>
      <c r="P122" s="222"/>
      <c r="Q122" s="222"/>
      <c r="R122" s="222"/>
      <c r="S122" s="222"/>
      <c r="T122" s="222"/>
      <c r="U122" s="222"/>
      <c r="V122" s="222"/>
      <c r="W122" s="222"/>
      <c r="X122" s="222"/>
      <c r="Y122" s="222"/>
      <c r="Z122" s="222"/>
      <c r="AA122" s="222"/>
      <c r="AB122" s="222"/>
      <c r="AC122" s="222"/>
      <c r="AD122" s="222"/>
      <c r="AE122" s="222"/>
      <c r="AF122" s="222"/>
      <c r="AG122" s="222"/>
      <c r="AH122" s="222"/>
      <c r="AI122" s="222"/>
      <c r="AJ122" s="222"/>
      <c r="AK122" s="222"/>
      <c r="AL122" s="222"/>
      <c r="AM122" s="222"/>
      <c r="AN122" s="222"/>
    </row>
    <row r="123" spans="1:40" s="223" customFormat="1" ht="10.199999999999999" customHeight="1">
      <c r="A123" s="216" t="s">
        <v>611</v>
      </c>
      <c r="B123" s="221">
        <f>+SUMIF(Clasificación!D:D,'CA EF'!A123,Clasificación!G:G)</f>
        <v>50579.35</v>
      </c>
      <c r="C123" s="368"/>
      <c r="D123" s="368"/>
      <c r="E123" s="369">
        <f>+SUMIF(Clasificación!D:D,'CA EF'!A123,Clasificación!H:H)</f>
        <v>50598.239999999998</v>
      </c>
      <c r="F123" s="369">
        <f t="shared" si="3"/>
        <v>-18.889999999999418</v>
      </c>
      <c r="G123" s="369">
        <f t="shared" si="5"/>
        <v>18.889999999999418</v>
      </c>
      <c r="H123" s="369">
        <v>0</v>
      </c>
      <c r="I123" s="369">
        <v>0</v>
      </c>
      <c r="J123" s="369">
        <v>0</v>
      </c>
      <c r="K123" s="369">
        <v>0</v>
      </c>
      <c r="L123" s="369">
        <v>0</v>
      </c>
      <c r="M123" s="369">
        <f t="shared" si="4"/>
        <v>0</v>
      </c>
      <c r="N123" s="222"/>
      <c r="O123" s="222"/>
      <c r="P123" s="222"/>
      <c r="Q123" s="222"/>
      <c r="R123" s="222"/>
      <c r="S123" s="222"/>
      <c r="T123" s="222"/>
      <c r="U123" s="222"/>
      <c r="V123" s="222"/>
      <c r="W123" s="222"/>
      <c r="X123" s="222"/>
      <c r="Y123" s="222"/>
      <c r="Z123" s="222"/>
      <c r="AA123" s="222"/>
      <c r="AB123" s="222"/>
      <c r="AC123" s="222"/>
      <c r="AD123" s="222"/>
      <c r="AE123" s="222"/>
      <c r="AF123" s="222"/>
      <c r="AG123" s="222"/>
      <c r="AH123" s="222"/>
      <c r="AI123" s="222"/>
      <c r="AJ123" s="222"/>
      <c r="AK123" s="222"/>
      <c r="AL123" s="222"/>
      <c r="AM123" s="222"/>
      <c r="AN123" s="222"/>
    </row>
    <row r="124" spans="1:40" s="223" customFormat="1" ht="10.199999999999999" customHeight="1">
      <c r="A124" s="216" t="s">
        <v>613</v>
      </c>
      <c r="B124" s="221">
        <f>+SUMIF(Clasificación!D:D,'CA EF'!A124,Clasificación!G:G)</f>
        <v>50579.35</v>
      </c>
      <c r="C124" s="368"/>
      <c r="D124" s="368"/>
      <c r="E124" s="369">
        <f>+SUMIF(Clasificación!D:D,'CA EF'!A124,Clasificación!H:H)</f>
        <v>50598.239999999998</v>
      </c>
      <c r="F124" s="369">
        <f t="shared" si="3"/>
        <v>-18.889999999999418</v>
      </c>
      <c r="G124" s="369">
        <f t="shared" si="5"/>
        <v>18.889999999999418</v>
      </c>
      <c r="H124" s="369">
        <v>0</v>
      </c>
      <c r="I124" s="369">
        <v>0</v>
      </c>
      <c r="J124" s="369">
        <v>0</v>
      </c>
      <c r="K124" s="369">
        <v>0</v>
      </c>
      <c r="L124" s="369">
        <v>0</v>
      </c>
      <c r="M124" s="369">
        <f t="shared" si="4"/>
        <v>0</v>
      </c>
      <c r="N124" s="222"/>
      <c r="O124" s="222"/>
      <c r="P124" s="222"/>
      <c r="Q124" s="222"/>
      <c r="R124" s="222"/>
      <c r="S124" s="222"/>
      <c r="T124" s="222"/>
      <c r="U124" s="222"/>
      <c r="V124" s="222"/>
      <c r="W124" s="222"/>
      <c r="X124" s="222"/>
      <c r="Y124" s="222"/>
      <c r="Z124" s="222"/>
      <c r="AA124" s="222"/>
      <c r="AB124" s="222"/>
      <c r="AC124" s="222"/>
      <c r="AD124" s="222"/>
      <c r="AE124" s="222"/>
      <c r="AF124" s="222"/>
      <c r="AG124" s="222"/>
      <c r="AH124" s="222"/>
      <c r="AI124" s="222"/>
      <c r="AJ124" s="222"/>
      <c r="AK124" s="222"/>
      <c r="AL124" s="222"/>
      <c r="AM124" s="222"/>
      <c r="AN124" s="222"/>
    </row>
    <row r="125" spans="1:40" s="223" customFormat="1" ht="10.199999999999999" customHeight="1">
      <c r="A125" s="216" t="s">
        <v>615</v>
      </c>
      <c r="B125" s="221">
        <f>+SUMIF(Clasificación!D:D,'CA EF'!A125,Clasificación!G:G)</f>
        <v>50579.35</v>
      </c>
      <c r="C125" s="368"/>
      <c r="D125" s="368"/>
      <c r="E125" s="369">
        <f>+SUMIF(Clasificación!D:D,'CA EF'!A125,Clasificación!H:H)</f>
        <v>50598.239999999998</v>
      </c>
      <c r="F125" s="369">
        <f t="shared" si="3"/>
        <v>-18.889999999999418</v>
      </c>
      <c r="G125" s="369">
        <f t="shared" si="5"/>
        <v>18.889999999999418</v>
      </c>
      <c r="H125" s="369">
        <v>0</v>
      </c>
      <c r="I125" s="369">
        <v>0</v>
      </c>
      <c r="J125" s="369">
        <v>0</v>
      </c>
      <c r="K125" s="369">
        <v>0</v>
      </c>
      <c r="L125" s="369">
        <v>0</v>
      </c>
      <c r="M125" s="369">
        <f t="shared" si="4"/>
        <v>0</v>
      </c>
      <c r="N125" s="222"/>
      <c r="O125" s="222"/>
      <c r="P125" s="222"/>
      <c r="Q125" s="222"/>
      <c r="R125" s="222"/>
      <c r="S125" s="222"/>
      <c r="T125" s="222"/>
      <c r="U125" s="222"/>
      <c r="V125" s="222"/>
      <c r="W125" s="222"/>
      <c r="X125" s="222"/>
      <c r="Y125" s="222"/>
      <c r="Z125" s="222"/>
      <c r="AA125" s="222"/>
      <c r="AB125" s="222"/>
      <c r="AC125" s="222"/>
      <c r="AD125" s="222"/>
      <c r="AE125" s="222"/>
      <c r="AF125" s="222"/>
      <c r="AG125" s="222"/>
      <c r="AH125" s="222"/>
      <c r="AI125" s="222"/>
      <c r="AJ125" s="222"/>
      <c r="AK125" s="222"/>
      <c r="AL125" s="222"/>
      <c r="AM125" s="222"/>
      <c r="AN125" s="222"/>
    </row>
    <row r="126" spans="1:40" s="223" customFormat="1" ht="10.199999999999999" customHeight="1">
      <c r="A126" s="216" t="s">
        <v>617</v>
      </c>
      <c r="B126" s="221">
        <f>+SUMIF(Clasificación!D:D,'CA EF'!A126,Clasificación!G:G)</f>
        <v>25289.67</v>
      </c>
      <c r="C126" s="368"/>
      <c r="D126" s="368"/>
      <c r="E126" s="369">
        <f>+SUMIF(Clasificación!D:D,'CA EF'!A126,Clasificación!H:H)</f>
        <v>25299.119999999999</v>
      </c>
      <c r="F126" s="369">
        <f t="shared" si="3"/>
        <v>-9.4500000000007276</v>
      </c>
      <c r="G126" s="369">
        <f t="shared" si="5"/>
        <v>9.4500000000007276</v>
      </c>
      <c r="H126" s="369">
        <v>0</v>
      </c>
      <c r="I126" s="369">
        <v>0</v>
      </c>
      <c r="J126" s="369">
        <v>0</v>
      </c>
      <c r="K126" s="369">
        <v>0</v>
      </c>
      <c r="L126" s="369">
        <v>0</v>
      </c>
      <c r="M126" s="369">
        <f t="shared" si="4"/>
        <v>0</v>
      </c>
      <c r="N126" s="222"/>
      <c r="O126" s="222"/>
      <c r="P126" s="222"/>
      <c r="Q126" s="222"/>
      <c r="R126" s="222"/>
      <c r="S126" s="222"/>
      <c r="T126" s="222"/>
      <c r="U126" s="222"/>
      <c r="V126" s="222"/>
      <c r="W126" s="222"/>
      <c r="X126" s="222"/>
      <c r="Y126" s="222"/>
      <c r="Z126" s="222"/>
      <c r="AA126" s="222"/>
      <c r="AB126" s="222"/>
      <c r="AC126" s="222"/>
      <c r="AD126" s="222"/>
      <c r="AE126" s="222"/>
      <c r="AF126" s="222"/>
      <c r="AG126" s="222"/>
      <c r="AH126" s="222"/>
      <c r="AI126" s="222"/>
      <c r="AJ126" s="222"/>
      <c r="AK126" s="222"/>
      <c r="AL126" s="222"/>
      <c r="AM126" s="222"/>
      <c r="AN126" s="222"/>
    </row>
    <row r="127" spans="1:40" s="223" customFormat="1" ht="10.199999999999999" customHeight="1">
      <c r="A127" s="216" t="s">
        <v>619</v>
      </c>
      <c r="B127" s="221">
        <f>+SUMIF(Clasificación!D:D,'CA EF'!A127,Clasificación!G:G)</f>
        <v>25289.67</v>
      </c>
      <c r="C127" s="368"/>
      <c r="D127" s="368"/>
      <c r="E127" s="369">
        <f>+SUMIF(Clasificación!D:D,'CA EF'!A127,Clasificación!H:H)</f>
        <v>25299.119999999999</v>
      </c>
      <c r="F127" s="369">
        <f t="shared" si="3"/>
        <v>-9.4500000000007276</v>
      </c>
      <c r="G127" s="369">
        <f t="shared" si="5"/>
        <v>9.4500000000007276</v>
      </c>
      <c r="H127" s="369">
        <v>0</v>
      </c>
      <c r="I127" s="369">
        <v>0</v>
      </c>
      <c r="J127" s="369">
        <v>0</v>
      </c>
      <c r="K127" s="369">
        <v>0</v>
      </c>
      <c r="L127" s="369">
        <v>0</v>
      </c>
      <c r="M127" s="369">
        <f t="shared" si="4"/>
        <v>0</v>
      </c>
      <c r="N127" s="222"/>
      <c r="O127" s="222"/>
      <c r="P127" s="222"/>
      <c r="Q127" s="222"/>
      <c r="R127" s="222"/>
      <c r="S127" s="222"/>
      <c r="T127" s="222"/>
      <c r="U127" s="222"/>
      <c r="V127" s="222"/>
      <c r="W127" s="222"/>
      <c r="X127" s="222"/>
      <c r="Y127" s="222"/>
      <c r="Z127" s="222"/>
      <c r="AA127" s="222"/>
      <c r="AB127" s="222"/>
      <c r="AC127" s="222"/>
      <c r="AD127" s="222"/>
      <c r="AE127" s="222"/>
      <c r="AF127" s="222"/>
      <c r="AG127" s="222"/>
      <c r="AH127" s="222"/>
      <c r="AI127" s="222"/>
      <c r="AJ127" s="222"/>
      <c r="AK127" s="222"/>
      <c r="AL127" s="222"/>
      <c r="AM127" s="222"/>
      <c r="AN127" s="222"/>
    </row>
    <row r="128" spans="1:40" s="223" customFormat="1" ht="10.199999999999999" customHeight="1">
      <c r="A128" s="216" t="s">
        <v>621</v>
      </c>
      <c r="B128" s="221">
        <f>+SUMIF(Clasificación!D:D,'CA EF'!A128,Clasificación!G:G)</f>
        <v>25289.67</v>
      </c>
      <c r="C128" s="368"/>
      <c r="D128" s="368"/>
      <c r="E128" s="369">
        <f>+SUMIF(Clasificación!D:D,'CA EF'!A128,Clasificación!H:H)</f>
        <v>25299.119999999999</v>
      </c>
      <c r="F128" s="369">
        <f t="shared" si="3"/>
        <v>-9.4500000000007276</v>
      </c>
      <c r="G128" s="369">
        <f t="shared" si="5"/>
        <v>9.4500000000007276</v>
      </c>
      <c r="H128" s="369">
        <v>0</v>
      </c>
      <c r="I128" s="369">
        <v>0</v>
      </c>
      <c r="J128" s="369">
        <v>0</v>
      </c>
      <c r="K128" s="369">
        <v>0</v>
      </c>
      <c r="L128" s="369">
        <v>0</v>
      </c>
      <c r="M128" s="369">
        <f t="shared" si="4"/>
        <v>0</v>
      </c>
      <c r="N128" s="222"/>
      <c r="O128" s="222"/>
      <c r="P128" s="222"/>
      <c r="Q128" s="222"/>
      <c r="R128" s="222"/>
      <c r="S128" s="222"/>
      <c r="T128" s="222"/>
      <c r="U128" s="222"/>
      <c r="V128" s="222"/>
      <c r="W128" s="222"/>
      <c r="X128" s="222"/>
      <c r="Y128" s="222"/>
      <c r="Z128" s="222"/>
      <c r="AA128" s="222"/>
      <c r="AB128" s="222"/>
      <c r="AC128" s="222"/>
      <c r="AD128" s="222"/>
      <c r="AE128" s="222"/>
      <c r="AF128" s="222"/>
      <c r="AG128" s="222"/>
      <c r="AH128" s="222"/>
      <c r="AI128" s="222"/>
      <c r="AJ128" s="222"/>
      <c r="AK128" s="222"/>
      <c r="AL128" s="222"/>
      <c r="AM128" s="222"/>
      <c r="AN128" s="222"/>
    </row>
    <row r="129" spans="1:40" s="223" customFormat="1" ht="10.199999999999999" customHeight="1">
      <c r="A129" s="216" t="s">
        <v>623</v>
      </c>
      <c r="B129" s="221">
        <f>+SUMIF(Clasificación!D:D,'CA EF'!A129,Clasificación!G:G)</f>
        <v>25289.67</v>
      </c>
      <c r="C129" s="368"/>
      <c r="D129" s="368"/>
      <c r="E129" s="369">
        <f>+SUMIF(Clasificación!D:D,'CA EF'!A129,Clasificación!H:H)</f>
        <v>25299.119999999999</v>
      </c>
      <c r="F129" s="369">
        <f t="shared" si="3"/>
        <v>-9.4500000000007276</v>
      </c>
      <c r="G129" s="369">
        <f t="shared" si="5"/>
        <v>9.4500000000007276</v>
      </c>
      <c r="H129" s="369">
        <v>0</v>
      </c>
      <c r="I129" s="369">
        <v>0</v>
      </c>
      <c r="J129" s="369">
        <v>0</v>
      </c>
      <c r="K129" s="369">
        <v>0</v>
      </c>
      <c r="L129" s="369">
        <v>0</v>
      </c>
      <c r="M129" s="369">
        <f t="shared" si="4"/>
        <v>0</v>
      </c>
      <c r="N129" s="222"/>
      <c r="O129" s="222"/>
      <c r="P129" s="222"/>
      <c r="Q129" s="222"/>
      <c r="R129" s="222"/>
      <c r="S129" s="222"/>
      <c r="T129" s="222"/>
      <c r="U129" s="222"/>
      <c r="V129" s="222"/>
      <c r="W129" s="222"/>
      <c r="X129" s="222"/>
      <c r="Y129" s="222"/>
      <c r="Z129" s="222"/>
      <c r="AA129" s="222"/>
      <c r="AB129" s="222"/>
      <c r="AC129" s="222"/>
      <c r="AD129" s="222"/>
      <c r="AE129" s="222"/>
      <c r="AF129" s="222"/>
      <c r="AG129" s="222"/>
      <c r="AH129" s="222"/>
      <c r="AI129" s="222"/>
      <c r="AJ129" s="222"/>
      <c r="AK129" s="222"/>
      <c r="AL129" s="222"/>
      <c r="AM129" s="222"/>
      <c r="AN129" s="222"/>
    </row>
    <row r="130" spans="1:40" s="223" customFormat="1" ht="10.199999999999999" customHeight="1">
      <c r="A130" s="216" t="s">
        <v>625</v>
      </c>
      <c r="B130" s="221">
        <f>+SUMIF(Clasificación!D:D,'CA EF'!A130,Clasificación!G:G)</f>
        <v>25289.67</v>
      </c>
      <c r="C130" s="368"/>
      <c r="D130" s="368"/>
      <c r="E130" s="369">
        <f>+SUMIF(Clasificación!D:D,'CA EF'!A130,Clasificación!H:H)</f>
        <v>25299.119999999999</v>
      </c>
      <c r="F130" s="369">
        <f t="shared" si="3"/>
        <v>-9.4500000000007276</v>
      </c>
      <c r="G130" s="369">
        <f t="shared" si="5"/>
        <v>9.4500000000007276</v>
      </c>
      <c r="H130" s="369">
        <v>0</v>
      </c>
      <c r="I130" s="369">
        <v>0</v>
      </c>
      <c r="J130" s="369">
        <v>0</v>
      </c>
      <c r="K130" s="369">
        <v>0</v>
      </c>
      <c r="L130" s="369">
        <v>0</v>
      </c>
      <c r="M130" s="369">
        <f t="shared" si="4"/>
        <v>0</v>
      </c>
      <c r="N130" s="222"/>
      <c r="O130" s="222"/>
      <c r="P130" s="222"/>
      <c r="Q130" s="222"/>
      <c r="R130" s="222"/>
      <c r="S130" s="222"/>
      <c r="T130" s="222"/>
      <c r="U130" s="222"/>
      <c r="V130" s="222"/>
      <c r="W130" s="222"/>
      <c r="X130" s="222"/>
      <c r="Y130" s="222"/>
      <c r="Z130" s="222"/>
      <c r="AA130" s="222"/>
      <c r="AB130" s="222"/>
      <c r="AC130" s="222"/>
      <c r="AD130" s="222"/>
      <c r="AE130" s="222"/>
      <c r="AF130" s="222"/>
      <c r="AG130" s="222"/>
      <c r="AH130" s="222"/>
      <c r="AI130" s="222"/>
      <c r="AJ130" s="222"/>
      <c r="AK130" s="222"/>
      <c r="AL130" s="222"/>
      <c r="AM130" s="222"/>
      <c r="AN130" s="222"/>
    </row>
    <row r="131" spans="1:40" s="223" customFormat="1" ht="10.199999999999999" customHeight="1">
      <c r="A131" s="216" t="s">
        <v>627</v>
      </c>
      <c r="B131" s="221">
        <f>+SUMIF(Clasificación!D:D,'CA EF'!A131,Clasificación!G:G)</f>
        <v>25289.67</v>
      </c>
      <c r="C131" s="368"/>
      <c r="D131" s="368"/>
      <c r="E131" s="369">
        <f>+SUMIF(Clasificación!D:D,'CA EF'!A131,Clasificación!H:H)</f>
        <v>25299.119999999999</v>
      </c>
      <c r="F131" s="369">
        <f t="shared" si="3"/>
        <v>-9.4500000000007276</v>
      </c>
      <c r="G131" s="369">
        <f t="shared" si="5"/>
        <v>9.4500000000007276</v>
      </c>
      <c r="H131" s="369">
        <v>0</v>
      </c>
      <c r="I131" s="369">
        <v>0</v>
      </c>
      <c r="J131" s="369">
        <v>0</v>
      </c>
      <c r="K131" s="369">
        <v>0</v>
      </c>
      <c r="L131" s="369">
        <v>0</v>
      </c>
      <c r="M131" s="369">
        <f t="shared" si="4"/>
        <v>0</v>
      </c>
      <c r="N131" s="222"/>
      <c r="O131" s="222"/>
      <c r="P131" s="222"/>
      <c r="Q131" s="222"/>
      <c r="R131" s="222"/>
      <c r="S131" s="222"/>
      <c r="T131" s="222"/>
      <c r="U131" s="222"/>
      <c r="V131" s="222"/>
      <c r="W131" s="222"/>
      <c r="X131" s="222"/>
      <c r="Y131" s="222"/>
      <c r="Z131" s="222"/>
      <c r="AA131" s="222"/>
      <c r="AB131" s="222"/>
      <c r="AC131" s="222"/>
      <c r="AD131" s="222"/>
      <c r="AE131" s="222"/>
      <c r="AF131" s="222"/>
      <c r="AG131" s="222"/>
      <c r="AH131" s="222"/>
      <c r="AI131" s="222"/>
      <c r="AJ131" s="222"/>
      <c r="AK131" s="222"/>
      <c r="AL131" s="222"/>
      <c r="AM131" s="222"/>
      <c r="AN131" s="222"/>
    </row>
    <row r="132" spans="1:40" s="223" customFormat="1" ht="10.199999999999999" customHeight="1">
      <c r="A132" s="216" t="s">
        <v>629</v>
      </c>
      <c r="B132" s="221">
        <f>+SUMIF(Clasificación!D:D,'CA EF'!A132,Clasificación!G:G)</f>
        <v>25289.67</v>
      </c>
      <c r="C132" s="368"/>
      <c r="D132" s="368"/>
      <c r="E132" s="369">
        <f>+SUMIF(Clasificación!D:D,'CA EF'!A132,Clasificación!H:H)</f>
        <v>25299.119999999999</v>
      </c>
      <c r="F132" s="369">
        <f t="shared" si="3"/>
        <v>-9.4500000000007276</v>
      </c>
      <c r="G132" s="369">
        <f t="shared" si="5"/>
        <v>9.4500000000007276</v>
      </c>
      <c r="H132" s="369">
        <v>0</v>
      </c>
      <c r="I132" s="369">
        <v>0</v>
      </c>
      <c r="J132" s="369">
        <v>0</v>
      </c>
      <c r="K132" s="369">
        <v>0</v>
      </c>
      <c r="L132" s="369">
        <v>0</v>
      </c>
      <c r="M132" s="369">
        <f t="shared" si="4"/>
        <v>0</v>
      </c>
      <c r="N132" s="222"/>
      <c r="O132" s="222"/>
      <c r="P132" s="222"/>
      <c r="Q132" s="222"/>
      <c r="R132" s="222"/>
      <c r="S132" s="222"/>
      <c r="T132" s="222"/>
      <c r="U132" s="222"/>
      <c r="V132" s="222"/>
      <c r="W132" s="222"/>
      <c r="X132" s="222"/>
      <c r="Y132" s="222"/>
      <c r="Z132" s="222"/>
      <c r="AA132" s="222"/>
      <c r="AB132" s="222"/>
      <c r="AC132" s="222"/>
      <c r="AD132" s="222"/>
      <c r="AE132" s="222"/>
      <c r="AF132" s="222"/>
      <c r="AG132" s="222"/>
      <c r="AH132" s="222"/>
      <c r="AI132" s="222"/>
      <c r="AJ132" s="222"/>
      <c r="AK132" s="222"/>
      <c r="AL132" s="222"/>
      <c r="AM132" s="222"/>
      <c r="AN132" s="222"/>
    </row>
    <row r="133" spans="1:40" s="223" customFormat="1" ht="10.199999999999999" customHeight="1">
      <c r="A133" s="216" t="s">
        <v>631</v>
      </c>
      <c r="B133" s="221">
        <f>+SUMIF(Clasificación!D:D,'CA EF'!A133,Clasificación!G:G)</f>
        <v>25289.67</v>
      </c>
      <c r="C133" s="368"/>
      <c r="D133" s="368"/>
      <c r="E133" s="369">
        <f>+SUMIF(Clasificación!D:D,'CA EF'!A133,Clasificación!H:H)</f>
        <v>25299.119999999999</v>
      </c>
      <c r="F133" s="369">
        <f t="shared" ref="F133:F196" si="6">+B133+C133-D133-E133</f>
        <v>-9.4500000000007276</v>
      </c>
      <c r="G133" s="369">
        <f t="shared" si="5"/>
        <v>9.4500000000007276</v>
      </c>
      <c r="H133" s="369">
        <v>0</v>
      </c>
      <c r="I133" s="369">
        <v>0</v>
      </c>
      <c r="J133" s="369">
        <v>0</v>
      </c>
      <c r="K133" s="369">
        <v>0</v>
      </c>
      <c r="L133" s="369">
        <v>0</v>
      </c>
      <c r="M133" s="369">
        <f t="shared" ref="M133:M196" si="7">+SUM(F133:L133)</f>
        <v>0</v>
      </c>
      <c r="N133" s="222"/>
      <c r="O133" s="222"/>
      <c r="P133" s="222"/>
      <c r="Q133" s="222"/>
      <c r="R133" s="222"/>
      <c r="S133" s="222"/>
      <c r="T133" s="222"/>
      <c r="U133" s="222"/>
      <c r="V133" s="222"/>
      <c r="W133" s="222"/>
      <c r="X133" s="222"/>
      <c r="Y133" s="222"/>
      <c r="Z133" s="222"/>
      <c r="AA133" s="222"/>
      <c r="AB133" s="222"/>
      <c r="AC133" s="222"/>
      <c r="AD133" s="222"/>
      <c r="AE133" s="222"/>
      <c r="AF133" s="222"/>
      <c r="AG133" s="222"/>
      <c r="AH133" s="222"/>
      <c r="AI133" s="222"/>
      <c r="AJ133" s="222"/>
      <c r="AK133" s="222"/>
      <c r="AL133" s="222"/>
      <c r="AM133" s="222"/>
      <c r="AN133" s="222"/>
    </row>
    <row r="134" spans="1:40" s="223" customFormat="1" ht="10.199999999999999" customHeight="1">
      <c r="A134" s="216" t="s">
        <v>633</v>
      </c>
      <c r="B134" s="221">
        <f>+SUMIF(Clasificación!D:D,'CA EF'!A134,Clasificación!G:G)</f>
        <v>25247.43</v>
      </c>
      <c r="C134" s="368"/>
      <c r="D134" s="368"/>
      <c r="E134" s="369">
        <f>+SUMIF(Clasificación!D:D,'CA EF'!A134,Clasificación!H:H)</f>
        <v>25247.43</v>
      </c>
      <c r="F134" s="369">
        <f t="shared" si="6"/>
        <v>0</v>
      </c>
      <c r="G134" s="369">
        <f t="shared" si="5"/>
        <v>0</v>
      </c>
      <c r="H134" s="369">
        <v>0</v>
      </c>
      <c r="I134" s="369">
        <v>0</v>
      </c>
      <c r="J134" s="369">
        <v>0</v>
      </c>
      <c r="K134" s="369">
        <v>0</v>
      </c>
      <c r="L134" s="369">
        <v>0</v>
      </c>
      <c r="M134" s="369">
        <f t="shared" si="7"/>
        <v>0</v>
      </c>
      <c r="N134" s="222"/>
      <c r="O134" s="222"/>
      <c r="P134" s="222"/>
      <c r="Q134" s="222"/>
      <c r="R134" s="222"/>
      <c r="S134" s="222"/>
      <c r="T134" s="222"/>
      <c r="U134" s="222"/>
      <c r="V134" s="222"/>
      <c r="W134" s="222"/>
      <c r="X134" s="222"/>
      <c r="Y134" s="222"/>
      <c r="Z134" s="222"/>
      <c r="AA134" s="222"/>
      <c r="AB134" s="222"/>
      <c r="AC134" s="222"/>
      <c r="AD134" s="222"/>
      <c r="AE134" s="222"/>
      <c r="AF134" s="222"/>
      <c r="AG134" s="222"/>
      <c r="AH134" s="222"/>
      <c r="AI134" s="222"/>
      <c r="AJ134" s="222"/>
      <c r="AK134" s="222"/>
      <c r="AL134" s="222"/>
      <c r="AM134" s="222"/>
      <c r="AN134" s="222"/>
    </row>
    <row r="135" spans="1:40" s="223" customFormat="1" ht="10.199999999999999" customHeight="1">
      <c r="A135" s="216" t="s">
        <v>635</v>
      </c>
      <c r="B135" s="221">
        <f>+SUMIF(Clasificación!D:D,'CA EF'!A135,Clasificación!G:G)</f>
        <v>27081.84</v>
      </c>
      <c r="C135" s="368"/>
      <c r="D135" s="368"/>
      <c r="E135" s="369">
        <f>+SUMIF(Clasificación!D:D,'CA EF'!A135,Clasificación!H:H)</f>
        <v>27200.3</v>
      </c>
      <c r="F135" s="369">
        <f t="shared" si="6"/>
        <v>-118.45999999999913</v>
      </c>
      <c r="G135" s="369">
        <f t="shared" si="5"/>
        <v>118.45999999999913</v>
      </c>
      <c r="H135" s="369">
        <v>0</v>
      </c>
      <c r="I135" s="369">
        <v>0</v>
      </c>
      <c r="J135" s="369">
        <v>0</v>
      </c>
      <c r="K135" s="369">
        <v>0</v>
      </c>
      <c r="L135" s="369">
        <v>0</v>
      </c>
      <c r="M135" s="369">
        <f t="shared" si="7"/>
        <v>0</v>
      </c>
      <c r="N135" s="222"/>
      <c r="O135" s="222"/>
      <c r="P135" s="222"/>
      <c r="Q135" s="222"/>
      <c r="R135" s="222"/>
      <c r="S135" s="222"/>
      <c r="T135" s="222"/>
      <c r="U135" s="222"/>
      <c r="V135" s="222"/>
      <c r="W135" s="222"/>
      <c r="X135" s="222"/>
      <c r="Y135" s="222"/>
      <c r="Z135" s="222"/>
      <c r="AA135" s="222"/>
      <c r="AB135" s="222"/>
      <c r="AC135" s="222"/>
      <c r="AD135" s="222"/>
      <c r="AE135" s="222"/>
      <c r="AF135" s="222"/>
      <c r="AG135" s="222"/>
      <c r="AH135" s="222"/>
      <c r="AI135" s="222"/>
      <c r="AJ135" s="222"/>
      <c r="AK135" s="222"/>
      <c r="AL135" s="222"/>
      <c r="AM135" s="222"/>
      <c r="AN135" s="222"/>
    </row>
    <row r="136" spans="1:40" s="223" customFormat="1" ht="10.199999999999999" customHeight="1">
      <c r="A136" s="216" t="s">
        <v>637</v>
      </c>
      <c r="B136" s="221">
        <f>+SUMIF(Clasificación!D:D,'CA EF'!A136,Clasificación!G:G)</f>
        <v>27081.84</v>
      </c>
      <c r="C136" s="368"/>
      <c r="D136" s="368"/>
      <c r="E136" s="369">
        <f>+SUMIF(Clasificación!D:D,'CA EF'!A136,Clasificación!H:H)</f>
        <v>27200.3</v>
      </c>
      <c r="F136" s="369">
        <f t="shared" si="6"/>
        <v>-118.45999999999913</v>
      </c>
      <c r="G136" s="369">
        <f t="shared" si="5"/>
        <v>118.45999999999913</v>
      </c>
      <c r="H136" s="369">
        <v>0</v>
      </c>
      <c r="I136" s="369">
        <v>0</v>
      </c>
      <c r="J136" s="369">
        <v>0</v>
      </c>
      <c r="K136" s="369">
        <v>0</v>
      </c>
      <c r="L136" s="369">
        <v>0</v>
      </c>
      <c r="M136" s="369">
        <f t="shared" si="7"/>
        <v>0</v>
      </c>
      <c r="N136" s="222"/>
      <c r="O136" s="222"/>
      <c r="P136" s="222"/>
      <c r="Q136" s="222"/>
      <c r="R136" s="222"/>
      <c r="S136" s="222"/>
      <c r="T136" s="222"/>
      <c r="U136" s="222"/>
      <c r="V136" s="222"/>
      <c r="W136" s="222"/>
      <c r="X136" s="222"/>
      <c r="Y136" s="222"/>
      <c r="Z136" s="222"/>
      <c r="AA136" s="222"/>
      <c r="AB136" s="222"/>
      <c r="AC136" s="222"/>
      <c r="AD136" s="222"/>
      <c r="AE136" s="222"/>
      <c r="AF136" s="222"/>
      <c r="AG136" s="222"/>
      <c r="AH136" s="222"/>
      <c r="AI136" s="222"/>
      <c r="AJ136" s="222"/>
      <c r="AK136" s="222"/>
      <c r="AL136" s="222"/>
      <c r="AM136" s="222"/>
      <c r="AN136" s="222"/>
    </row>
    <row r="137" spans="1:40" s="223" customFormat="1" ht="10.199999999999999" customHeight="1">
      <c r="A137" s="216" t="s">
        <v>639</v>
      </c>
      <c r="B137" s="221">
        <f>+SUMIF(Clasificación!D:D,'CA EF'!A137,Clasificación!G:G)</f>
        <v>27081.84</v>
      </c>
      <c r="C137" s="368"/>
      <c r="D137" s="368"/>
      <c r="E137" s="369">
        <f>+SUMIF(Clasificación!D:D,'CA EF'!A137,Clasificación!H:H)</f>
        <v>27200.3</v>
      </c>
      <c r="F137" s="369">
        <f t="shared" si="6"/>
        <v>-118.45999999999913</v>
      </c>
      <c r="G137" s="369">
        <f t="shared" si="5"/>
        <v>118.45999999999913</v>
      </c>
      <c r="H137" s="369">
        <v>0</v>
      </c>
      <c r="I137" s="369">
        <v>0</v>
      </c>
      <c r="J137" s="369">
        <v>0</v>
      </c>
      <c r="K137" s="369">
        <v>0</v>
      </c>
      <c r="L137" s="369">
        <v>0</v>
      </c>
      <c r="M137" s="369">
        <f t="shared" si="7"/>
        <v>0</v>
      </c>
      <c r="N137" s="222"/>
      <c r="O137" s="222"/>
      <c r="P137" s="222"/>
      <c r="Q137" s="222"/>
      <c r="R137" s="222"/>
      <c r="S137" s="222"/>
      <c r="T137" s="222"/>
      <c r="U137" s="222"/>
      <c r="V137" s="222"/>
      <c r="W137" s="222"/>
      <c r="X137" s="222"/>
      <c r="Y137" s="222"/>
      <c r="Z137" s="222"/>
      <c r="AA137" s="222"/>
      <c r="AB137" s="222"/>
      <c r="AC137" s="222"/>
      <c r="AD137" s="222"/>
      <c r="AE137" s="222"/>
      <c r="AF137" s="222"/>
      <c r="AG137" s="222"/>
      <c r="AH137" s="222"/>
      <c r="AI137" s="222"/>
      <c r="AJ137" s="222"/>
      <c r="AK137" s="222"/>
      <c r="AL137" s="222"/>
      <c r="AM137" s="222"/>
      <c r="AN137" s="222"/>
    </row>
    <row r="138" spans="1:40" s="223" customFormat="1" ht="10.199999999999999" customHeight="1">
      <c r="A138" s="216" t="s">
        <v>641</v>
      </c>
      <c r="B138" s="221">
        <f>+SUMIF(Clasificación!D:D,'CA EF'!A138,Clasificación!G:G)</f>
        <v>27081.84</v>
      </c>
      <c r="C138" s="368"/>
      <c r="D138" s="368"/>
      <c r="E138" s="369">
        <f>+SUMIF(Clasificación!D:D,'CA EF'!A138,Clasificación!H:H)</f>
        <v>27200.3</v>
      </c>
      <c r="F138" s="369">
        <f t="shared" si="6"/>
        <v>-118.45999999999913</v>
      </c>
      <c r="G138" s="369">
        <f t="shared" si="5"/>
        <v>118.45999999999913</v>
      </c>
      <c r="H138" s="369">
        <v>0</v>
      </c>
      <c r="I138" s="369">
        <v>0</v>
      </c>
      <c r="J138" s="369">
        <v>0</v>
      </c>
      <c r="K138" s="369">
        <v>0</v>
      </c>
      <c r="L138" s="369">
        <v>0</v>
      </c>
      <c r="M138" s="369">
        <f t="shared" si="7"/>
        <v>0</v>
      </c>
      <c r="N138" s="222"/>
      <c r="O138" s="222"/>
      <c r="P138" s="222"/>
      <c r="Q138" s="222"/>
      <c r="R138" s="222"/>
      <c r="S138" s="222"/>
      <c r="T138" s="222"/>
      <c r="U138" s="222"/>
      <c r="V138" s="222"/>
      <c r="W138" s="222"/>
      <c r="X138" s="222"/>
      <c r="Y138" s="222"/>
      <c r="Z138" s="222"/>
      <c r="AA138" s="222"/>
      <c r="AB138" s="222"/>
      <c r="AC138" s="222"/>
      <c r="AD138" s="222"/>
      <c r="AE138" s="222"/>
      <c r="AF138" s="222"/>
      <c r="AG138" s="222"/>
      <c r="AH138" s="222"/>
      <c r="AI138" s="222"/>
      <c r="AJ138" s="222"/>
      <c r="AK138" s="222"/>
      <c r="AL138" s="222"/>
      <c r="AM138" s="222"/>
      <c r="AN138" s="222"/>
    </row>
    <row r="139" spans="1:40" s="223" customFormat="1" ht="10.199999999999999" customHeight="1">
      <c r="A139" s="216" t="s">
        <v>643</v>
      </c>
      <c r="B139" s="221">
        <f>+SUMIF(Clasificación!D:D,'CA EF'!A139,Clasificación!G:G)</f>
        <v>50367.700000000004</v>
      </c>
      <c r="C139" s="368"/>
      <c r="D139" s="368"/>
      <c r="E139" s="369">
        <f>+SUMIF(Clasificación!D:D,'CA EF'!A139,Clasificación!H:H)</f>
        <v>50389.87</v>
      </c>
      <c r="F139" s="369">
        <f t="shared" si="6"/>
        <v>-22.169999999998254</v>
      </c>
      <c r="G139" s="369">
        <f t="shared" si="5"/>
        <v>22.169999999998254</v>
      </c>
      <c r="H139" s="369">
        <v>0</v>
      </c>
      <c r="I139" s="369">
        <v>0</v>
      </c>
      <c r="J139" s="369">
        <v>0</v>
      </c>
      <c r="K139" s="369">
        <v>0</v>
      </c>
      <c r="L139" s="369">
        <v>0</v>
      </c>
      <c r="M139" s="369">
        <f t="shared" si="7"/>
        <v>0</v>
      </c>
      <c r="N139" s="222"/>
      <c r="O139" s="222"/>
      <c r="P139" s="222"/>
      <c r="Q139" s="222"/>
      <c r="R139" s="222"/>
      <c r="S139" s="222"/>
      <c r="T139" s="222"/>
      <c r="U139" s="222"/>
      <c r="V139" s="222"/>
      <c r="W139" s="222"/>
      <c r="X139" s="222"/>
      <c r="Y139" s="222"/>
      <c r="Z139" s="222"/>
      <c r="AA139" s="222"/>
      <c r="AB139" s="222"/>
      <c r="AC139" s="222"/>
      <c r="AD139" s="222"/>
      <c r="AE139" s="222"/>
      <c r="AF139" s="222"/>
      <c r="AG139" s="222"/>
      <c r="AH139" s="222"/>
      <c r="AI139" s="222"/>
      <c r="AJ139" s="222"/>
      <c r="AK139" s="222"/>
      <c r="AL139" s="222"/>
      <c r="AM139" s="222"/>
      <c r="AN139" s="222"/>
    </row>
    <row r="140" spans="1:40" s="223" customFormat="1" ht="10.199999999999999" customHeight="1">
      <c r="A140" s="216" t="s">
        <v>645</v>
      </c>
      <c r="B140" s="221">
        <f>+SUMIF(Clasificación!D:D,'CA EF'!A140,Clasificación!G:G)</f>
        <v>50367.700000000004</v>
      </c>
      <c r="C140" s="368"/>
      <c r="D140" s="368"/>
      <c r="E140" s="369">
        <f>+SUMIF(Clasificación!D:D,'CA EF'!A140,Clasificación!H:H)</f>
        <v>50389.87</v>
      </c>
      <c r="F140" s="369">
        <f t="shared" si="6"/>
        <v>-22.169999999998254</v>
      </c>
      <c r="G140" s="369">
        <f t="shared" si="5"/>
        <v>22.169999999998254</v>
      </c>
      <c r="H140" s="369">
        <v>0</v>
      </c>
      <c r="I140" s="369">
        <v>0</v>
      </c>
      <c r="J140" s="369">
        <v>0</v>
      </c>
      <c r="K140" s="369">
        <v>0</v>
      </c>
      <c r="L140" s="369">
        <v>0</v>
      </c>
      <c r="M140" s="369">
        <f t="shared" si="7"/>
        <v>0</v>
      </c>
      <c r="N140" s="222"/>
      <c r="O140" s="222"/>
      <c r="P140" s="222"/>
      <c r="Q140" s="222"/>
      <c r="R140" s="222"/>
      <c r="S140" s="222"/>
      <c r="T140" s="222"/>
      <c r="U140" s="222"/>
      <c r="V140" s="222"/>
      <c r="W140" s="222"/>
      <c r="X140" s="222"/>
      <c r="Y140" s="222"/>
      <c r="Z140" s="222"/>
      <c r="AA140" s="222"/>
      <c r="AB140" s="222"/>
      <c r="AC140" s="222"/>
      <c r="AD140" s="222"/>
      <c r="AE140" s="222"/>
      <c r="AF140" s="222"/>
      <c r="AG140" s="222"/>
      <c r="AH140" s="222"/>
      <c r="AI140" s="222"/>
      <c r="AJ140" s="222"/>
      <c r="AK140" s="222"/>
      <c r="AL140" s="222"/>
      <c r="AM140" s="222"/>
      <c r="AN140" s="222"/>
    </row>
    <row r="141" spans="1:40" s="223" customFormat="1" ht="10.199999999999999" customHeight="1">
      <c r="A141" s="216" t="s">
        <v>647</v>
      </c>
      <c r="B141" s="221">
        <f>+SUMIF(Clasificación!D:D,'CA EF'!A141,Clasificación!G:G)</f>
        <v>50374.49</v>
      </c>
      <c r="C141" s="368"/>
      <c r="D141" s="368"/>
      <c r="E141" s="369">
        <f>+SUMIF(Clasificación!D:D,'CA EF'!A141,Clasificación!H:H)</f>
        <v>50401.57</v>
      </c>
      <c r="F141" s="369">
        <f t="shared" si="6"/>
        <v>-27.080000000001746</v>
      </c>
      <c r="G141" s="369">
        <f t="shared" ref="G141:G204" si="8">-F141</f>
        <v>27.080000000001746</v>
      </c>
      <c r="H141" s="369">
        <v>0</v>
      </c>
      <c r="I141" s="369">
        <v>0</v>
      </c>
      <c r="J141" s="369">
        <v>0</v>
      </c>
      <c r="K141" s="369">
        <v>0</v>
      </c>
      <c r="L141" s="369">
        <v>0</v>
      </c>
      <c r="M141" s="369">
        <f t="shared" si="7"/>
        <v>0</v>
      </c>
      <c r="N141" s="222"/>
      <c r="O141" s="222"/>
      <c r="P141" s="222"/>
      <c r="Q141" s="222"/>
      <c r="R141" s="222"/>
      <c r="S141" s="222"/>
      <c r="T141" s="222"/>
      <c r="U141" s="222"/>
      <c r="V141" s="222"/>
      <c r="W141" s="222"/>
      <c r="X141" s="222"/>
      <c r="Y141" s="222"/>
      <c r="Z141" s="222"/>
      <c r="AA141" s="222"/>
      <c r="AB141" s="222"/>
      <c r="AC141" s="222"/>
      <c r="AD141" s="222"/>
      <c r="AE141" s="222"/>
      <c r="AF141" s="222"/>
      <c r="AG141" s="222"/>
      <c r="AH141" s="222"/>
      <c r="AI141" s="222"/>
      <c r="AJ141" s="222"/>
      <c r="AK141" s="222"/>
      <c r="AL141" s="222"/>
      <c r="AM141" s="222"/>
      <c r="AN141" s="222"/>
    </row>
    <row r="142" spans="1:40" s="223" customFormat="1" ht="10.199999999999999" customHeight="1">
      <c r="A142" s="216" t="s">
        <v>649</v>
      </c>
      <c r="B142" s="221">
        <f>+SUMIF(Clasificación!D:D,'CA EF'!A142,Clasificación!G:G)</f>
        <v>500797.06</v>
      </c>
      <c r="C142" s="368"/>
      <c r="D142" s="368"/>
      <c r="E142" s="369">
        <f>+SUMIF(Clasificación!D:D,'CA EF'!A142,Clasificación!H:H)</f>
        <v>505598.19</v>
      </c>
      <c r="F142" s="369">
        <f t="shared" si="6"/>
        <v>-4801.1300000000047</v>
      </c>
      <c r="G142" s="369">
        <f t="shared" si="8"/>
        <v>4801.1300000000047</v>
      </c>
      <c r="H142" s="369">
        <v>0</v>
      </c>
      <c r="I142" s="369">
        <v>0</v>
      </c>
      <c r="J142" s="369">
        <v>0</v>
      </c>
      <c r="K142" s="369">
        <v>0</v>
      </c>
      <c r="L142" s="369">
        <v>0</v>
      </c>
      <c r="M142" s="369">
        <f t="shared" si="7"/>
        <v>0</v>
      </c>
      <c r="N142" s="222"/>
      <c r="O142" s="222"/>
      <c r="P142" s="222"/>
      <c r="Q142" s="222"/>
      <c r="R142" s="222"/>
      <c r="S142" s="222"/>
      <c r="T142" s="222"/>
      <c r="U142" s="222"/>
      <c r="V142" s="222"/>
      <c r="W142" s="222"/>
      <c r="X142" s="222"/>
      <c r="Y142" s="222"/>
      <c r="Z142" s="222"/>
      <c r="AA142" s="222"/>
      <c r="AB142" s="222"/>
      <c r="AC142" s="222"/>
      <c r="AD142" s="222"/>
      <c r="AE142" s="222"/>
      <c r="AF142" s="222"/>
      <c r="AG142" s="222"/>
      <c r="AH142" s="222"/>
      <c r="AI142" s="222"/>
      <c r="AJ142" s="222"/>
      <c r="AK142" s="222"/>
      <c r="AL142" s="222"/>
      <c r="AM142" s="222"/>
      <c r="AN142" s="222"/>
    </row>
    <row r="143" spans="1:40" s="223" customFormat="1" ht="10.199999999999999" customHeight="1">
      <c r="A143" s="216" t="s">
        <v>651</v>
      </c>
      <c r="B143" s="221">
        <f>+SUMIF(Clasificación!D:D,'CA EF'!A143,Clasificación!G:G)</f>
        <v>500797.06</v>
      </c>
      <c r="C143" s="368"/>
      <c r="D143" s="368"/>
      <c r="E143" s="369">
        <f>+SUMIF(Clasificación!D:D,'CA EF'!A143,Clasificación!H:H)</f>
        <v>505598.19</v>
      </c>
      <c r="F143" s="369">
        <f t="shared" si="6"/>
        <v>-4801.1300000000047</v>
      </c>
      <c r="G143" s="369">
        <f t="shared" si="8"/>
        <v>4801.1300000000047</v>
      </c>
      <c r="H143" s="369">
        <v>0</v>
      </c>
      <c r="I143" s="369">
        <v>0</v>
      </c>
      <c r="J143" s="369">
        <v>0</v>
      </c>
      <c r="K143" s="369">
        <v>0</v>
      </c>
      <c r="L143" s="369">
        <v>0</v>
      </c>
      <c r="M143" s="369">
        <f t="shared" si="7"/>
        <v>0</v>
      </c>
      <c r="N143" s="222"/>
      <c r="O143" s="222"/>
      <c r="P143" s="222"/>
      <c r="Q143" s="222"/>
      <c r="R143" s="222"/>
      <c r="S143" s="222"/>
      <c r="T143" s="222"/>
      <c r="U143" s="222"/>
      <c r="V143" s="222"/>
      <c r="W143" s="222"/>
      <c r="X143" s="222"/>
      <c r="Y143" s="222"/>
      <c r="Z143" s="222"/>
      <c r="AA143" s="222"/>
      <c r="AB143" s="222"/>
      <c r="AC143" s="222"/>
      <c r="AD143" s="222"/>
      <c r="AE143" s="222"/>
      <c r="AF143" s="222"/>
      <c r="AG143" s="222"/>
      <c r="AH143" s="222"/>
      <c r="AI143" s="222"/>
      <c r="AJ143" s="222"/>
      <c r="AK143" s="222"/>
      <c r="AL143" s="222"/>
      <c r="AM143" s="222"/>
      <c r="AN143" s="222"/>
    </row>
    <row r="144" spans="1:40" s="223" customFormat="1" ht="10.199999999999999" customHeight="1">
      <c r="A144" s="216" t="s">
        <v>653</v>
      </c>
      <c r="B144" s="221">
        <f>+SUMIF(Clasificación!D:D,'CA EF'!A144,Clasificación!G:G)</f>
        <v>500797.41000000003</v>
      </c>
      <c r="C144" s="368"/>
      <c r="D144" s="368"/>
      <c r="E144" s="369">
        <f>+SUMIF(Clasificación!D:D,'CA EF'!A144,Clasificación!H:H)</f>
        <v>505598.59</v>
      </c>
      <c r="F144" s="369">
        <f t="shared" si="6"/>
        <v>-4801.179999999993</v>
      </c>
      <c r="G144" s="369">
        <f t="shared" si="8"/>
        <v>4801.179999999993</v>
      </c>
      <c r="H144" s="369">
        <v>0</v>
      </c>
      <c r="I144" s="369">
        <v>0</v>
      </c>
      <c r="J144" s="369">
        <v>0</v>
      </c>
      <c r="K144" s="369">
        <v>0</v>
      </c>
      <c r="L144" s="369">
        <v>0</v>
      </c>
      <c r="M144" s="369">
        <f t="shared" si="7"/>
        <v>0</v>
      </c>
      <c r="N144" s="222"/>
      <c r="O144" s="222"/>
      <c r="P144" s="222"/>
      <c r="Q144" s="222"/>
      <c r="R144" s="222"/>
      <c r="S144" s="222"/>
      <c r="T144" s="222"/>
      <c r="U144" s="222"/>
      <c r="V144" s="222"/>
      <c r="W144" s="222"/>
      <c r="X144" s="222"/>
      <c r="Y144" s="222"/>
      <c r="Z144" s="222"/>
      <c r="AA144" s="222"/>
      <c r="AB144" s="222"/>
      <c r="AC144" s="222"/>
      <c r="AD144" s="222"/>
      <c r="AE144" s="222"/>
      <c r="AF144" s="222"/>
      <c r="AG144" s="222"/>
      <c r="AH144" s="222"/>
      <c r="AI144" s="222"/>
      <c r="AJ144" s="222"/>
      <c r="AK144" s="222"/>
      <c r="AL144" s="222"/>
      <c r="AM144" s="222"/>
      <c r="AN144" s="222"/>
    </row>
    <row r="145" spans="1:40" s="223" customFormat="1" ht="10.199999999999999" customHeight="1">
      <c r="A145" s="216" t="s">
        <v>655</v>
      </c>
      <c r="B145" s="221">
        <f>+SUMIF(Clasificación!D:D,'CA EF'!A145,Clasificación!G:G)</f>
        <v>507534.33999999997</v>
      </c>
      <c r="C145" s="368"/>
      <c r="D145" s="368"/>
      <c r="E145" s="369">
        <f>+SUMIF(Clasificación!D:D,'CA EF'!A145,Clasificación!H:H)</f>
        <v>503699.8</v>
      </c>
      <c r="F145" s="369">
        <f t="shared" si="6"/>
        <v>3834.539999999979</v>
      </c>
      <c r="G145" s="369">
        <f t="shared" si="8"/>
        <v>-3834.539999999979</v>
      </c>
      <c r="H145" s="369">
        <v>0</v>
      </c>
      <c r="I145" s="369">
        <v>0</v>
      </c>
      <c r="J145" s="369">
        <v>0</v>
      </c>
      <c r="K145" s="369">
        <v>0</v>
      </c>
      <c r="L145" s="369">
        <v>0</v>
      </c>
      <c r="M145" s="369">
        <f t="shared" si="7"/>
        <v>0</v>
      </c>
      <c r="N145" s="222"/>
      <c r="O145" s="222"/>
      <c r="P145" s="222"/>
      <c r="Q145" s="222"/>
      <c r="R145" s="222"/>
      <c r="S145" s="222"/>
      <c r="T145" s="222"/>
      <c r="U145" s="222"/>
      <c r="V145" s="222"/>
      <c r="W145" s="222"/>
      <c r="X145" s="222"/>
      <c r="Y145" s="222"/>
      <c r="Z145" s="222"/>
      <c r="AA145" s="222"/>
      <c r="AB145" s="222"/>
      <c r="AC145" s="222"/>
      <c r="AD145" s="222"/>
      <c r="AE145" s="222"/>
      <c r="AF145" s="222"/>
      <c r="AG145" s="222"/>
      <c r="AH145" s="222"/>
      <c r="AI145" s="222"/>
      <c r="AJ145" s="222"/>
      <c r="AK145" s="222"/>
      <c r="AL145" s="222"/>
      <c r="AM145" s="222"/>
      <c r="AN145" s="222"/>
    </row>
    <row r="146" spans="1:40" s="223" customFormat="1" ht="10.199999999999999" customHeight="1">
      <c r="A146" s="216" t="s">
        <v>657</v>
      </c>
      <c r="B146" s="221">
        <f>+SUMIF(Clasificación!D:D,'CA EF'!A146,Clasificación!G:G)</f>
        <v>507531.43</v>
      </c>
      <c r="C146" s="368"/>
      <c r="D146" s="368"/>
      <c r="E146" s="369">
        <f>+SUMIF(Clasificación!D:D,'CA EF'!A146,Clasificación!H:H)</f>
        <v>503696.19</v>
      </c>
      <c r="F146" s="369">
        <f t="shared" si="6"/>
        <v>3835.2399999999907</v>
      </c>
      <c r="G146" s="369">
        <f t="shared" si="8"/>
        <v>-3835.2399999999907</v>
      </c>
      <c r="H146" s="369">
        <v>0</v>
      </c>
      <c r="I146" s="369">
        <v>0</v>
      </c>
      <c r="J146" s="369">
        <v>0</v>
      </c>
      <c r="K146" s="369">
        <v>0</v>
      </c>
      <c r="L146" s="369">
        <v>0</v>
      </c>
      <c r="M146" s="369">
        <f t="shared" si="7"/>
        <v>0</v>
      </c>
      <c r="N146" s="222"/>
      <c r="O146" s="222"/>
      <c r="P146" s="222"/>
      <c r="Q146" s="222"/>
      <c r="R146" s="222"/>
      <c r="S146" s="222"/>
      <c r="T146" s="222"/>
      <c r="U146" s="222"/>
      <c r="V146" s="222"/>
      <c r="W146" s="222"/>
      <c r="X146" s="222"/>
      <c r="Y146" s="222"/>
      <c r="Z146" s="222"/>
      <c r="AA146" s="222"/>
      <c r="AB146" s="222"/>
      <c r="AC146" s="222"/>
      <c r="AD146" s="222"/>
      <c r="AE146" s="222"/>
      <c r="AF146" s="222"/>
      <c r="AG146" s="222"/>
      <c r="AH146" s="222"/>
      <c r="AI146" s="222"/>
      <c r="AJ146" s="222"/>
      <c r="AK146" s="222"/>
      <c r="AL146" s="222"/>
      <c r="AM146" s="222"/>
      <c r="AN146" s="222"/>
    </row>
    <row r="147" spans="1:40" s="223" customFormat="1" ht="10.199999999999999" customHeight="1">
      <c r="A147" s="216" t="s">
        <v>659</v>
      </c>
      <c r="B147" s="221">
        <f>+SUMIF(Clasificación!D:D,'CA EF'!A147,Clasificación!G:G)</f>
        <v>509567.52999999997</v>
      </c>
      <c r="C147" s="368"/>
      <c r="D147" s="368"/>
      <c r="E147" s="369">
        <f>+SUMIF(Clasificación!D:D,'CA EF'!A147,Clasificación!H:H)</f>
        <v>504676.62</v>
      </c>
      <c r="F147" s="369">
        <f t="shared" si="6"/>
        <v>4890.9099999999744</v>
      </c>
      <c r="G147" s="369">
        <f t="shared" si="8"/>
        <v>-4890.9099999999744</v>
      </c>
      <c r="H147" s="369">
        <v>0</v>
      </c>
      <c r="I147" s="369">
        <v>0</v>
      </c>
      <c r="J147" s="369">
        <v>0</v>
      </c>
      <c r="K147" s="369">
        <v>0</v>
      </c>
      <c r="L147" s="369">
        <v>0</v>
      </c>
      <c r="M147" s="369">
        <f t="shared" si="7"/>
        <v>0</v>
      </c>
      <c r="N147" s="222"/>
      <c r="O147" s="222"/>
      <c r="P147" s="222"/>
      <c r="Q147" s="222"/>
      <c r="R147" s="222"/>
      <c r="S147" s="222"/>
      <c r="T147" s="222"/>
      <c r="U147" s="222"/>
      <c r="V147" s="222"/>
      <c r="W147" s="222"/>
      <c r="X147" s="222"/>
      <c r="Y147" s="222"/>
      <c r="Z147" s="222"/>
      <c r="AA147" s="222"/>
      <c r="AB147" s="222"/>
      <c r="AC147" s="222"/>
      <c r="AD147" s="222"/>
      <c r="AE147" s="222"/>
      <c r="AF147" s="222"/>
      <c r="AG147" s="222"/>
      <c r="AH147" s="222"/>
      <c r="AI147" s="222"/>
      <c r="AJ147" s="222"/>
      <c r="AK147" s="222"/>
      <c r="AL147" s="222"/>
      <c r="AM147" s="222"/>
      <c r="AN147" s="222"/>
    </row>
    <row r="148" spans="1:40" s="223" customFormat="1" ht="10.199999999999999" customHeight="1">
      <c r="A148" s="216" t="s">
        <v>661</v>
      </c>
      <c r="B148" s="221">
        <f>+SUMIF(Clasificación!D:D,'CA EF'!A148,Clasificación!G:G)</f>
        <v>509567.52999999997</v>
      </c>
      <c r="C148" s="368"/>
      <c r="D148" s="368"/>
      <c r="E148" s="369">
        <f>+SUMIF(Clasificación!D:D,'CA EF'!A148,Clasificación!H:H)</f>
        <v>504676.62</v>
      </c>
      <c r="F148" s="369">
        <f t="shared" si="6"/>
        <v>4890.9099999999744</v>
      </c>
      <c r="G148" s="369">
        <f t="shared" si="8"/>
        <v>-4890.9099999999744</v>
      </c>
      <c r="H148" s="369">
        <v>0</v>
      </c>
      <c r="I148" s="369">
        <v>0</v>
      </c>
      <c r="J148" s="369">
        <v>0</v>
      </c>
      <c r="K148" s="369">
        <v>0</v>
      </c>
      <c r="L148" s="369">
        <v>0</v>
      </c>
      <c r="M148" s="369">
        <f t="shared" si="7"/>
        <v>0</v>
      </c>
      <c r="N148" s="222"/>
      <c r="O148" s="222"/>
      <c r="P148" s="222"/>
      <c r="Q148" s="222"/>
      <c r="R148" s="222"/>
      <c r="S148" s="222"/>
      <c r="T148" s="222"/>
      <c r="U148" s="222"/>
      <c r="V148" s="222"/>
      <c r="W148" s="222"/>
      <c r="X148" s="222"/>
      <c r="Y148" s="222"/>
      <c r="Z148" s="222"/>
      <c r="AA148" s="222"/>
      <c r="AB148" s="222"/>
      <c r="AC148" s="222"/>
      <c r="AD148" s="222"/>
      <c r="AE148" s="222"/>
      <c r="AF148" s="222"/>
      <c r="AG148" s="222"/>
      <c r="AH148" s="222"/>
      <c r="AI148" s="222"/>
      <c r="AJ148" s="222"/>
      <c r="AK148" s="222"/>
      <c r="AL148" s="222"/>
      <c r="AM148" s="222"/>
      <c r="AN148" s="222"/>
    </row>
    <row r="149" spans="1:40" s="223" customFormat="1" ht="10.199999999999999" customHeight="1">
      <c r="A149" s="216" t="s">
        <v>663</v>
      </c>
      <c r="B149" s="221">
        <f>+SUMIF(Clasificación!D:D,'CA EF'!A149,Clasificación!G:G)</f>
        <v>100294.88</v>
      </c>
      <c r="C149" s="368"/>
      <c r="D149" s="368"/>
      <c r="E149" s="369">
        <f>+SUMIF(Clasificación!D:D,'CA EF'!A149,Clasificación!H:H)</f>
        <v>101354.99</v>
      </c>
      <c r="F149" s="369">
        <f t="shared" si="6"/>
        <v>-1060.1100000000006</v>
      </c>
      <c r="G149" s="369">
        <f t="shared" si="8"/>
        <v>1060.1100000000006</v>
      </c>
      <c r="H149" s="369">
        <v>0</v>
      </c>
      <c r="I149" s="369">
        <v>0</v>
      </c>
      <c r="J149" s="369">
        <v>0</v>
      </c>
      <c r="K149" s="369">
        <v>0</v>
      </c>
      <c r="L149" s="369">
        <v>0</v>
      </c>
      <c r="M149" s="369">
        <f t="shared" si="7"/>
        <v>0</v>
      </c>
      <c r="N149" s="222"/>
      <c r="O149" s="222"/>
      <c r="P149" s="222"/>
      <c r="Q149" s="222"/>
      <c r="R149" s="222"/>
      <c r="S149" s="222"/>
      <c r="T149" s="222"/>
      <c r="U149" s="222"/>
      <c r="V149" s="222"/>
      <c r="W149" s="222"/>
      <c r="X149" s="222"/>
      <c r="Y149" s="222"/>
      <c r="Z149" s="222"/>
      <c r="AA149" s="222"/>
      <c r="AB149" s="222"/>
      <c r="AC149" s="222"/>
      <c r="AD149" s="222"/>
      <c r="AE149" s="222"/>
      <c r="AF149" s="222"/>
      <c r="AG149" s="222"/>
      <c r="AH149" s="222"/>
      <c r="AI149" s="222"/>
      <c r="AJ149" s="222"/>
      <c r="AK149" s="222"/>
      <c r="AL149" s="222"/>
      <c r="AM149" s="222"/>
      <c r="AN149" s="222"/>
    </row>
    <row r="150" spans="1:40" s="223" customFormat="1" ht="10.199999999999999" customHeight="1">
      <c r="A150" s="216" t="s">
        <v>665</v>
      </c>
      <c r="B150" s="221">
        <f>+SUMIF(Clasificación!D:D,'CA EF'!A150,Clasificación!G:G)</f>
        <v>100294.88</v>
      </c>
      <c r="C150" s="368"/>
      <c r="D150" s="368"/>
      <c r="E150" s="369">
        <f>+SUMIF(Clasificación!D:D,'CA EF'!A150,Clasificación!H:H)</f>
        <v>101354.99</v>
      </c>
      <c r="F150" s="369">
        <f t="shared" si="6"/>
        <v>-1060.1100000000006</v>
      </c>
      <c r="G150" s="369">
        <f t="shared" si="8"/>
        <v>1060.1100000000006</v>
      </c>
      <c r="H150" s="369">
        <v>0</v>
      </c>
      <c r="I150" s="369">
        <v>0</v>
      </c>
      <c r="J150" s="369">
        <v>0</v>
      </c>
      <c r="K150" s="369">
        <v>0</v>
      </c>
      <c r="L150" s="369">
        <v>0</v>
      </c>
      <c r="M150" s="369">
        <f t="shared" si="7"/>
        <v>0</v>
      </c>
      <c r="N150" s="222"/>
      <c r="O150" s="222"/>
      <c r="P150" s="222"/>
      <c r="Q150" s="222"/>
      <c r="R150" s="222"/>
      <c r="S150" s="222"/>
      <c r="T150" s="222"/>
      <c r="U150" s="222"/>
      <c r="V150" s="222"/>
      <c r="W150" s="222"/>
      <c r="X150" s="222"/>
      <c r="Y150" s="222"/>
      <c r="Z150" s="222"/>
      <c r="AA150" s="222"/>
      <c r="AB150" s="222"/>
      <c r="AC150" s="222"/>
      <c r="AD150" s="222"/>
      <c r="AE150" s="222"/>
      <c r="AF150" s="222"/>
      <c r="AG150" s="222"/>
      <c r="AH150" s="222"/>
      <c r="AI150" s="222"/>
      <c r="AJ150" s="222"/>
      <c r="AK150" s="222"/>
      <c r="AL150" s="222"/>
      <c r="AM150" s="222"/>
      <c r="AN150" s="222"/>
    </row>
    <row r="151" spans="1:40" s="223" customFormat="1" ht="10.199999999999999" customHeight="1">
      <c r="A151" s="216" t="s">
        <v>667</v>
      </c>
      <c r="B151" s="221">
        <f>+SUMIF(Clasificación!D:D,'CA EF'!A151,Clasificación!G:G)</f>
        <v>507061</v>
      </c>
      <c r="C151" s="368"/>
      <c r="D151" s="368"/>
      <c r="E151" s="369">
        <f>+SUMIF(Clasificación!D:D,'CA EF'!A151,Clasificación!H:H)</f>
        <v>503229.44</v>
      </c>
      <c r="F151" s="369">
        <f t="shared" si="6"/>
        <v>3831.5599999999977</v>
      </c>
      <c r="G151" s="369">
        <f t="shared" si="8"/>
        <v>-3831.5599999999977</v>
      </c>
      <c r="H151" s="369">
        <v>0</v>
      </c>
      <c r="I151" s="369">
        <v>0</v>
      </c>
      <c r="J151" s="369">
        <v>0</v>
      </c>
      <c r="K151" s="369">
        <v>0</v>
      </c>
      <c r="L151" s="369">
        <v>0</v>
      </c>
      <c r="M151" s="369">
        <f t="shared" si="7"/>
        <v>0</v>
      </c>
      <c r="N151" s="222"/>
      <c r="O151" s="222"/>
      <c r="P151" s="222"/>
      <c r="Q151" s="222"/>
      <c r="R151" s="222"/>
      <c r="S151" s="222"/>
      <c r="T151" s="222"/>
      <c r="U151" s="222"/>
      <c r="V151" s="222"/>
      <c r="W151" s="222"/>
      <c r="X151" s="222"/>
      <c r="Y151" s="222"/>
      <c r="Z151" s="222"/>
      <c r="AA151" s="222"/>
      <c r="AB151" s="222"/>
      <c r="AC151" s="222"/>
      <c r="AD151" s="222"/>
      <c r="AE151" s="222"/>
      <c r="AF151" s="222"/>
      <c r="AG151" s="222"/>
      <c r="AH151" s="222"/>
      <c r="AI151" s="222"/>
      <c r="AJ151" s="222"/>
      <c r="AK151" s="222"/>
      <c r="AL151" s="222"/>
      <c r="AM151" s="222"/>
      <c r="AN151" s="222"/>
    </row>
    <row r="152" spans="1:40" s="223" customFormat="1" ht="10.199999999999999" customHeight="1">
      <c r="A152" s="216" t="s">
        <v>669</v>
      </c>
      <c r="B152" s="221">
        <f>+SUMIF(Clasificación!D:D,'CA EF'!A152,Clasificación!G:G)</f>
        <v>507061</v>
      </c>
      <c r="C152" s="368"/>
      <c r="D152" s="368"/>
      <c r="E152" s="369">
        <f>+SUMIF(Clasificación!D:D,'CA EF'!A152,Clasificación!H:H)</f>
        <v>503229.44</v>
      </c>
      <c r="F152" s="369">
        <f t="shared" si="6"/>
        <v>3831.5599999999977</v>
      </c>
      <c r="G152" s="369">
        <f t="shared" si="8"/>
        <v>-3831.5599999999977</v>
      </c>
      <c r="H152" s="369">
        <v>0</v>
      </c>
      <c r="I152" s="369">
        <v>0</v>
      </c>
      <c r="J152" s="369">
        <v>0</v>
      </c>
      <c r="K152" s="369">
        <v>0</v>
      </c>
      <c r="L152" s="369">
        <v>0</v>
      </c>
      <c r="M152" s="369">
        <f t="shared" si="7"/>
        <v>0</v>
      </c>
      <c r="N152" s="222"/>
      <c r="O152" s="222"/>
      <c r="P152" s="222"/>
      <c r="Q152" s="222"/>
      <c r="R152" s="222"/>
      <c r="S152" s="222"/>
      <c r="T152" s="222"/>
      <c r="U152" s="222"/>
      <c r="V152" s="222"/>
      <c r="W152" s="222"/>
      <c r="X152" s="222"/>
      <c r="Y152" s="222"/>
      <c r="Z152" s="222"/>
      <c r="AA152" s="222"/>
      <c r="AB152" s="222"/>
      <c r="AC152" s="222"/>
      <c r="AD152" s="222"/>
      <c r="AE152" s="222"/>
      <c r="AF152" s="222"/>
      <c r="AG152" s="222"/>
      <c r="AH152" s="222"/>
      <c r="AI152" s="222"/>
      <c r="AJ152" s="222"/>
      <c r="AK152" s="222"/>
      <c r="AL152" s="222"/>
      <c r="AM152" s="222"/>
      <c r="AN152" s="222"/>
    </row>
    <row r="153" spans="1:40" s="223" customFormat="1" ht="10.199999999999999" customHeight="1">
      <c r="A153" s="216" t="s">
        <v>671</v>
      </c>
      <c r="B153" s="221">
        <f>+SUMIF(Clasificación!D:D,'CA EF'!A153,Clasificación!G:G)</f>
        <v>508968.1</v>
      </c>
      <c r="C153" s="368"/>
      <c r="D153" s="368"/>
      <c r="E153" s="369">
        <f>+SUMIF(Clasificación!D:D,'CA EF'!A153,Clasificación!H:H)</f>
        <v>504082.85</v>
      </c>
      <c r="F153" s="369">
        <f t="shared" si="6"/>
        <v>4885.25</v>
      </c>
      <c r="G153" s="369">
        <f t="shared" si="8"/>
        <v>-4885.25</v>
      </c>
      <c r="H153" s="369">
        <v>0</v>
      </c>
      <c r="I153" s="369">
        <v>0</v>
      </c>
      <c r="J153" s="369">
        <v>0</v>
      </c>
      <c r="K153" s="369">
        <v>0</v>
      </c>
      <c r="L153" s="369">
        <v>0</v>
      </c>
      <c r="M153" s="369">
        <f t="shared" si="7"/>
        <v>0</v>
      </c>
      <c r="N153" s="222"/>
      <c r="O153" s="222"/>
      <c r="P153" s="222"/>
      <c r="Q153" s="222"/>
      <c r="R153" s="222"/>
      <c r="S153" s="222"/>
      <c r="T153" s="222"/>
      <c r="U153" s="222"/>
      <c r="V153" s="222"/>
      <c r="W153" s="222"/>
      <c r="X153" s="222"/>
      <c r="Y153" s="222"/>
      <c r="Z153" s="222"/>
      <c r="AA153" s="222"/>
      <c r="AB153" s="222"/>
      <c r="AC153" s="222"/>
      <c r="AD153" s="222"/>
      <c r="AE153" s="222"/>
      <c r="AF153" s="222"/>
      <c r="AG153" s="222"/>
      <c r="AH153" s="222"/>
      <c r="AI153" s="222"/>
      <c r="AJ153" s="222"/>
      <c r="AK153" s="222"/>
      <c r="AL153" s="222"/>
      <c r="AM153" s="222"/>
      <c r="AN153" s="222"/>
    </row>
    <row r="154" spans="1:40" s="223" customFormat="1" ht="10.199999999999999" customHeight="1">
      <c r="A154" s="216" t="s">
        <v>673</v>
      </c>
      <c r="B154" s="221">
        <f>+SUMIF(Clasificación!D:D,'CA EF'!A154,Clasificación!G:G)</f>
        <v>508968.1</v>
      </c>
      <c r="C154" s="368"/>
      <c r="D154" s="368"/>
      <c r="E154" s="369">
        <f>+SUMIF(Clasificación!D:D,'CA EF'!A154,Clasificación!H:H)</f>
        <v>504082.85</v>
      </c>
      <c r="F154" s="369">
        <f t="shared" si="6"/>
        <v>4885.25</v>
      </c>
      <c r="G154" s="369">
        <f t="shared" si="8"/>
        <v>-4885.25</v>
      </c>
      <c r="H154" s="369">
        <v>0</v>
      </c>
      <c r="I154" s="369">
        <v>0</v>
      </c>
      <c r="J154" s="369">
        <v>0</v>
      </c>
      <c r="K154" s="369">
        <v>0</v>
      </c>
      <c r="L154" s="369">
        <v>0</v>
      </c>
      <c r="M154" s="369">
        <f t="shared" si="7"/>
        <v>0</v>
      </c>
      <c r="N154" s="222"/>
      <c r="O154" s="222"/>
      <c r="P154" s="222"/>
      <c r="Q154" s="222"/>
      <c r="R154" s="222"/>
      <c r="S154" s="222"/>
      <c r="T154" s="222"/>
      <c r="U154" s="222"/>
      <c r="V154" s="222"/>
      <c r="W154" s="222"/>
      <c r="X154" s="222"/>
      <c r="Y154" s="222"/>
      <c r="Z154" s="222"/>
      <c r="AA154" s="222"/>
      <c r="AB154" s="222"/>
      <c r="AC154" s="222"/>
      <c r="AD154" s="222"/>
      <c r="AE154" s="222"/>
      <c r="AF154" s="222"/>
      <c r="AG154" s="222"/>
      <c r="AH154" s="222"/>
      <c r="AI154" s="222"/>
      <c r="AJ154" s="222"/>
      <c r="AK154" s="222"/>
      <c r="AL154" s="222"/>
      <c r="AM154" s="222"/>
      <c r="AN154" s="222"/>
    </row>
    <row r="155" spans="1:40" s="223" customFormat="1" ht="10.199999999999999" customHeight="1">
      <c r="A155" s="216" t="s">
        <v>675</v>
      </c>
      <c r="B155" s="221">
        <f>+SUMIF(Clasificación!D:D,'CA EF'!A155,Clasificación!G:G)</f>
        <v>251680.66999999998</v>
      </c>
      <c r="C155" s="368"/>
      <c r="D155" s="368"/>
      <c r="E155" s="369">
        <f>+SUMIF(Clasificación!D:D,'CA EF'!A155,Clasificación!H:H)</f>
        <v>251792.99</v>
      </c>
      <c r="F155" s="369">
        <f t="shared" si="6"/>
        <v>-112.32000000000698</v>
      </c>
      <c r="G155" s="369">
        <f t="shared" si="8"/>
        <v>112.32000000000698</v>
      </c>
      <c r="H155" s="369">
        <v>0</v>
      </c>
      <c r="I155" s="369">
        <v>0</v>
      </c>
      <c r="J155" s="369">
        <v>0</v>
      </c>
      <c r="K155" s="369">
        <v>0</v>
      </c>
      <c r="L155" s="369">
        <v>0</v>
      </c>
      <c r="M155" s="369">
        <f t="shared" si="7"/>
        <v>0</v>
      </c>
      <c r="N155" s="222"/>
      <c r="O155" s="222"/>
      <c r="P155" s="222"/>
      <c r="Q155" s="222"/>
      <c r="R155" s="222"/>
      <c r="S155" s="222"/>
      <c r="T155" s="222"/>
      <c r="U155" s="222"/>
      <c r="V155" s="222"/>
      <c r="W155" s="222"/>
      <c r="X155" s="222"/>
      <c r="Y155" s="222"/>
      <c r="Z155" s="222"/>
      <c r="AA155" s="222"/>
      <c r="AB155" s="222"/>
      <c r="AC155" s="222"/>
      <c r="AD155" s="222"/>
      <c r="AE155" s="222"/>
      <c r="AF155" s="222"/>
      <c r="AG155" s="222"/>
      <c r="AH155" s="222"/>
      <c r="AI155" s="222"/>
      <c r="AJ155" s="222"/>
      <c r="AK155" s="222"/>
      <c r="AL155" s="222"/>
      <c r="AM155" s="222"/>
      <c r="AN155" s="222"/>
    </row>
    <row r="156" spans="1:40" s="223" customFormat="1" ht="10.199999999999999" customHeight="1">
      <c r="A156" s="216" t="s">
        <v>677</v>
      </c>
      <c r="B156" s="221">
        <f>+SUMIF(Clasificación!D:D,'CA EF'!A156,Clasificación!G:G)</f>
        <v>251680.66999999998</v>
      </c>
      <c r="C156" s="368"/>
      <c r="D156" s="368"/>
      <c r="E156" s="369">
        <f>+SUMIF(Clasificación!D:D,'CA EF'!A156,Clasificación!H:H)</f>
        <v>251792.99</v>
      </c>
      <c r="F156" s="369">
        <f t="shared" si="6"/>
        <v>-112.32000000000698</v>
      </c>
      <c r="G156" s="369">
        <f t="shared" si="8"/>
        <v>112.32000000000698</v>
      </c>
      <c r="H156" s="369">
        <v>0</v>
      </c>
      <c r="I156" s="369">
        <v>0</v>
      </c>
      <c r="J156" s="369">
        <v>0</v>
      </c>
      <c r="K156" s="369">
        <v>0</v>
      </c>
      <c r="L156" s="369">
        <v>0</v>
      </c>
      <c r="M156" s="369">
        <f t="shared" si="7"/>
        <v>0</v>
      </c>
      <c r="N156" s="222"/>
      <c r="O156" s="222"/>
      <c r="P156" s="222"/>
      <c r="Q156" s="222"/>
      <c r="R156" s="222"/>
      <c r="S156" s="222"/>
      <c r="T156" s="222"/>
      <c r="U156" s="222"/>
      <c r="V156" s="222"/>
      <c r="W156" s="222"/>
      <c r="X156" s="222"/>
      <c r="Y156" s="222"/>
      <c r="Z156" s="222"/>
      <c r="AA156" s="222"/>
      <c r="AB156" s="222"/>
      <c r="AC156" s="222"/>
      <c r="AD156" s="222"/>
      <c r="AE156" s="222"/>
      <c r="AF156" s="222"/>
      <c r="AG156" s="222"/>
      <c r="AH156" s="222"/>
      <c r="AI156" s="222"/>
      <c r="AJ156" s="222"/>
      <c r="AK156" s="222"/>
      <c r="AL156" s="222"/>
      <c r="AM156" s="222"/>
      <c r="AN156" s="222"/>
    </row>
    <row r="157" spans="1:40" s="223" customFormat="1" ht="10.199999999999999" customHeight="1">
      <c r="A157" s="216" t="s">
        <v>679</v>
      </c>
      <c r="B157" s="221">
        <f>+SUMIF(Clasificación!D:D,'CA EF'!A157,Clasificación!G:G)</f>
        <v>251680.66999999998</v>
      </c>
      <c r="C157" s="368"/>
      <c r="D157" s="368"/>
      <c r="E157" s="369">
        <f>+SUMIF(Clasificación!D:D,'CA EF'!A157,Clasificación!H:H)</f>
        <v>251792.99</v>
      </c>
      <c r="F157" s="369">
        <f t="shared" si="6"/>
        <v>-112.32000000000698</v>
      </c>
      <c r="G157" s="369">
        <f t="shared" si="8"/>
        <v>112.32000000000698</v>
      </c>
      <c r="H157" s="369">
        <v>0</v>
      </c>
      <c r="I157" s="369">
        <v>0</v>
      </c>
      <c r="J157" s="369">
        <v>0</v>
      </c>
      <c r="K157" s="369">
        <v>0</v>
      </c>
      <c r="L157" s="369">
        <v>0</v>
      </c>
      <c r="M157" s="369">
        <f t="shared" si="7"/>
        <v>0</v>
      </c>
      <c r="N157" s="222"/>
      <c r="O157" s="222"/>
      <c r="P157" s="222"/>
      <c r="Q157" s="222"/>
      <c r="R157" s="222"/>
      <c r="S157" s="222"/>
      <c r="T157" s="222"/>
      <c r="U157" s="222"/>
      <c r="V157" s="222"/>
      <c r="W157" s="222"/>
      <c r="X157" s="222"/>
      <c r="Y157" s="222"/>
      <c r="Z157" s="222"/>
      <c r="AA157" s="222"/>
      <c r="AB157" s="222"/>
      <c r="AC157" s="222"/>
      <c r="AD157" s="222"/>
      <c r="AE157" s="222"/>
      <c r="AF157" s="222"/>
      <c r="AG157" s="222"/>
      <c r="AH157" s="222"/>
      <c r="AI157" s="222"/>
      <c r="AJ157" s="222"/>
      <c r="AK157" s="222"/>
      <c r="AL157" s="222"/>
      <c r="AM157" s="222"/>
      <c r="AN157" s="222"/>
    </row>
    <row r="158" spans="1:40" s="223" customFormat="1" ht="10.199999999999999" customHeight="1">
      <c r="A158" s="216" t="s">
        <v>681</v>
      </c>
      <c r="B158" s="221">
        <f>+SUMIF(Clasificación!D:D,'CA EF'!A158,Clasificación!G:G)</f>
        <v>251680.66999999998</v>
      </c>
      <c r="C158" s="368"/>
      <c r="D158" s="368"/>
      <c r="E158" s="369">
        <f>+SUMIF(Clasificación!D:D,'CA EF'!A158,Clasificación!H:H)</f>
        <v>251792.99</v>
      </c>
      <c r="F158" s="369">
        <f t="shared" si="6"/>
        <v>-112.32000000000698</v>
      </c>
      <c r="G158" s="369">
        <f t="shared" si="8"/>
        <v>112.32000000000698</v>
      </c>
      <c r="H158" s="369">
        <v>0</v>
      </c>
      <c r="I158" s="369">
        <v>0</v>
      </c>
      <c r="J158" s="369">
        <v>0</v>
      </c>
      <c r="K158" s="369">
        <v>0</v>
      </c>
      <c r="L158" s="369">
        <v>0</v>
      </c>
      <c r="M158" s="369">
        <f t="shared" si="7"/>
        <v>0</v>
      </c>
      <c r="N158" s="222"/>
      <c r="O158" s="222"/>
      <c r="P158" s="222"/>
      <c r="Q158" s="222"/>
      <c r="R158" s="222"/>
      <c r="S158" s="222"/>
      <c r="T158" s="222"/>
      <c r="U158" s="222"/>
      <c r="V158" s="222"/>
      <c r="W158" s="222"/>
      <c r="X158" s="222"/>
      <c r="Y158" s="222"/>
      <c r="Z158" s="222"/>
      <c r="AA158" s="222"/>
      <c r="AB158" s="222"/>
      <c r="AC158" s="222"/>
      <c r="AD158" s="222"/>
      <c r="AE158" s="222"/>
      <c r="AF158" s="222"/>
      <c r="AG158" s="222"/>
      <c r="AH158" s="222"/>
      <c r="AI158" s="222"/>
      <c r="AJ158" s="222"/>
      <c r="AK158" s="222"/>
      <c r="AL158" s="222"/>
      <c r="AM158" s="222"/>
      <c r="AN158" s="222"/>
    </row>
    <row r="159" spans="1:40" s="223" customFormat="1" ht="10.199999999999999" customHeight="1">
      <c r="A159" s="216" t="s">
        <v>683</v>
      </c>
      <c r="B159" s="221">
        <f>+SUMIF(Clasificación!D:D,'CA EF'!A159,Clasificación!G:G)</f>
        <v>101214.69</v>
      </c>
      <c r="C159" s="368"/>
      <c r="D159" s="368"/>
      <c r="E159" s="369">
        <f>+SUMIF(Clasificación!D:D,'CA EF'!A159,Clasificación!H:H)</f>
        <v>100437.67</v>
      </c>
      <c r="F159" s="369">
        <f t="shared" si="6"/>
        <v>777.02000000000407</v>
      </c>
      <c r="G159" s="369">
        <f t="shared" si="8"/>
        <v>-777.02000000000407</v>
      </c>
      <c r="H159" s="369">
        <v>0</v>
      </c>
      <c r="I159" s="369">
        <v>0</v>
      </c>
      <c r="J159" s="369">
        <v>0</v>
      </c>
      <c r="K159" s="369">
        <v>0</v>
      </c>
      <c r="L159" s="369">
        <v>0</v>
      </c>
      <c r="M159" s="369">
        <f t="shared" si="7"/>
        <v>0</v>
      </c>
      <c r="N159" s="222"/>
      <c r="O159" s="222"/>
      <c r="P159" s="222"/>
      <c r="Q159" s="222"/>
      <c r="R159" s="222"/>
      <c r="S159" s="222"/>
      <c r="T159" s="222"/>
      <c r="U159" s="222"/>
      <c r="V159" s="222"/>
      <c r="W159" s="222"/>
      <c r="X159" s="222"/>
      <c r="Y159" s="222"/>
      <c r="Z159" s="222"/>
      <c r="AA159" s="222"/>
      <c r="AB159" s="222"/>
      <c r="AC159" s="222"/>
      <c r="AD159" s="222"/>
      <c r="AE159" s="222"/>
      <c r="AF159" s="222"/>
      <c r="AG159" s="222"/>
      <c r="AH159" s="222"/>
      <c r="AI159" s="222"/>
      <c r="AJ159" s="222"/>
      <c r="AK159" s="222"/>
      <c r="AL159" s="222"/>
      <c r="AM159" s="222"/>
      <c r="AN159" s="222"/>
    </row>
    <row r="160" spans="1:40" s="223" customFormat="1" ht="10.199999999999999" customHeight="1">
      <c r="A160" s="216" t="s">
        <v>685</v>
      </c>
      <c r="B160" s="221">
        <f>+SUMIF(Clasificación!D:D,'CA EF'!A160,Clasificación!G:G)</f>
        <v>101214.69</v>
      </c>
      <c r="C160" s="368"/>
      <c r="D160" s="368"/>
      <c r="E160" s="369">
        <f>+SUMIF(Clasificación!D:D,'CA EF'!A160,Clasificación!H:H)</f>
        <v>100437.67</v>
      </c>
      <c r="F160" s="369">
        <f t="shared" si="6"/>
        <v>777.02000000000407</v>
      </c>
      <c r="G160" s="369">
        <f t="shared" si="8"/>
        <v>-777.02000000000407</v>
      </c>
      <c r="H160" s="369">
        <v>0</v>
      </c>
      <c r="I160" s="369">
        <v>0</v>
      </c>
      <c r="J160" s="369">
        <v>0</v>
      </c>
      <c r="K160" s="369">
        <v>0</v>
      </c>
      <c r="L160" s="369">
        <v>0</v>
      </c>
      <c r="M160" s="369">
        <f t="shared" si="7"/>
        <v>0</v>
      </c>
      <c r="N160" s="222"/>
      <c r="O160" s="222"/>
      <c r="P160" s="222"/>
      <c r="Q160" s="222"/>
      <c r="R160" s="222"/>
      <c r="S160" s="222"/>
      <c r="T160" s="222"/>
      <c r="U160" s="222"/>
      <c r="V160" s="222"/>
      <c r="W160" s="222"/>
      <c r="X160" s="222"/>
      <c r="Y160" s="222"/>
      <c r="Z160" s="222"/>
      <c r="AA160" s="222"/>
      <c r="AB160" s="222"/>
      <c r="AC160" s="222"/>
      <c r="AD160" s="222"/>
      <c r="AE160" s="222"/>
      <c r="AF160" s="222"/>
      <c r="AG160" s="222"/>
      <c r="AH160" s="222"/>
      <c r="AI160" s="222"/>
      <c r="AJ160" s="222"/>
      <c r="AK160" s="222"/>
      <c r="AL160" s="222"/>
      <c r="AM160" s="222"/>
      <c r="AN160" s="222"/>
    </row>
    <row r="161" spans="1:40" s="223" customFormat="1" ht="10.199999999999999" customHeight="1">
      <c r="A161" s="216" t="s">
        <v>687</v>
      </c>
      <c r="B161" s="221">
        <f>+SUMIF(Clasificación!D:D,'CA EF'!A161,Clasificación!G:G)</f>
        <v>101214.69</v>
      </c>
      <c r="C161" s="368"/>
      <c r="D161" s="368"/>
      <c r="E161" s="369">
        <f>+SUMIF(Clasificación!D:D,'CA EF'!A161,Clasificación!H:H)</f>
        <v>100437.67</v>
      </c>
      <c r="F161" s="369">
        <f t="shared" si="6"/>
        <v>777.02000000000407</v>
      </c>
      <c r="G161" s="369">
        <f t="shared" si="8"/>
        <v>-777.02000000000407</v>
      </c>
      <c r="H161" s="369">
        <v>0</v>
      </c>
      <c r="I161" s="369">
        <v>0</v>
      </c>
      <c r="J161" s="369">
        <v>0</v>
      </c>
      <c r="K161" s="369">
        <v>0</v>
      </c>
      <c r="L161" s="369">
        <v>0</v>
      </c>
      <c r="M161" s="369">
        <f t="shared" si="7"/>
        <v>0</v>
      </c>
      <c r="N161" s="222"/>
      <c r="O161" s="222"/>
      <c r="P161" s="222"/>
      <c r="Q161" s="222"/>
      <c r="R161" s="222"/>
      <c r="S161" s="222"/>
      <c r="T161" s="222"/>
      <c r="U161" s="222"/>
      <c r="V161" s="222"/>
      <c r="W161" s="222"/>
      <c r="X161" s="222"/>
      <c r="Y161" s="222"/>
      <c r="Z161" s="222"/>
      <c r="AA161" s="222"/>
      <c r="AB161" s="222"/>
      <c r="AC161" s="222"/>
      <c r="AD161" s="222"/>
      <c r="AE161" s="222"/>
      <c r="AF161" s="222"/>
      <c r="AG161" s="222"/>
      <c r="AH161" s="222"/>
      <c r="AI161" s="222"/>
      <c r="AJ161" s="222"/>
      <c r="AK161" s="222"/>
      <c r="AL161" s="222"/>
      <c r="AM161" s="222"/>
      <c r="AN161" s="222"/>
    </row>
    <row r="162" spans="1:40" s="223" customFormat="1" ht="10.199999999999999" customHeight="1">
      <c r="A162" s="216" t="s">
        <v>689</v>
      </c>
      <c r="B162" s="221">
        <f>+SUMIF(Clasificación!D:D,'CA EF'!A162,Clasificación!G:G)</f>
        <v>101214.69</v>
      </c>
      <c r="C162" s="368"/>
      <c r="D162" s="368"/>
      <c r="E162" s="369">
        <f>+SUMIF(Clasificación!D:D,'CA EF'!A162,Clasificación!H:H)</f>
        <v>100437.67</v>
      </c>
      <c r="F162" s="369">
        <f t="shared" si="6"/>
        <v>777.02000000000407</v>
      </c>
      <c r="G162" s="369">
        <f t="shared" si="8"/>
        <v>-777.02000000000407</v>
      </c>
      <c r="H162" s="369">
        <v>0</v>
      </c>
      <c r="I162" s="369">
        <v>0</v>
      </c>
      <c r="J162" s="369">
        <v>0</v>
      </c>
      <c r="K162" s="369">
        <v>0</v>
      </c>
      <c r="L162" s="369">
        <v>0</v>
      </c>
      <c r="M162" s="369">
        <f t="shared" si="7"/>
        <v>0</v>
      </c>
      <c r="N162" s="222"/>
      <c r="O162" s="222"/>
      <c r="P162" s="222"/>
      <c r="Q162" s="222"/>
      <c r="R162" s="222"/>
      <c r="S162" s="222"/>
      <c r="T162" s="222"/>
      <c r="U162" s="222"/>
      <c r="V162" s="222"/>
      <c r="W162" s="222"/>
      <c r="X162" s="222"/>
      <c r="Y162" s="222"/>
      <c r="Z162" s="222"/>
      <c r="AA162" s="222"/>
      <c r="AB162" s="222"/>
      <c r="AC162" s="222"/>
      <c r="AD162" s="222"/>
      <c r="AE162" s="222"/>
      <c r="AF162" s="222"/>
      <c r="AG162" s="222"/>
      <c r="AH162" s="222"/>
      <c r="AI162" s="222"/>
      <c r="AJ162" s="222"/>
      <c r="AK162" s="222"/>
      <c r="AL162" s="222"/>
      <c r="AM162" s="222"/>
      <c r="AN162" s="222"/>
    </row>
    <row r="163" spans="1:40" s="223" customFormat="1" ht="10.199999999999999" customHeight="1">
      <c r="A163" s="216" t="s">
        <v>691</v>
      </c>
      <c r="B163" s="221">
        <f>+SUMIF(Clasificación!D:D,'CA EF'!A163,Clasificación!G:G)</f>
        <v>101214.69</v>
      </c>
      <c r="C163" s="368"/>
      <c r="D163" s="368"/>
      <c r="E163" s="369">
        <f>+SUMIF(Clasificación!D:D,'CA EF'!A163,Clasificación!H:H)</f>
        <v>100437.67</v>
      </c>
      <c r="F163" s="369">
        <f t="shared" si="6"/>
        <v>777.02000000000407</v>
      </c>
      <c r="G163" s="369">
        <f t="shared" si="8"/>
        <v>-777.02000000000407</v>
      </c>
      <c r="H163" s="369">
        <v>0</v>
      </c>
      <c r="I163" s="369">
        <v>0</v>
      </c>
      <c r="J163" s="369">
        <v>0</v>
      </c>
      <c r="K163" s="369">
        <v>0</v>
      </c>
      <c r="L163" s="369">
        <v>0</v>
      </c>
      <c r="M163" s="369">
        <f t="shared" si="7"/>
        <v>0</v>
      </c>
      <c r="N163" s="222"/>
      <c r="O163" s="222"/>
      <c r="P163" s="222"/>
      <c r="Q163" s="222"/>
      <c r="R163" s="222"/>
      <c r="S163" s="222"/>
      <c r="T163" s="222"/>
      <c r="U163" s="222"/>
      <c r="V163" s="222"/>
      <c r="W163" s="222"/>
      <c r="X163" s="222"/>
      <c r="Y163" s="222"/>
      <c r="Z163" s="222"/>
      <c r="AA163" s="222"/>
      <c r="AB163" s="222"/>
      <c r="AC163" s="222"/>
      <c r="AD163" s="222"/>
      <c r="AE163" s="222"/>
      <c r="AF163" s="222"/>
      <c r="AG163" s="222"/>
      <c r="AH163" s="222"/>
      <c r="AI163" s="222"/>
      <c r="AJ163" s="222"/>
      <c r="AK163" s="222"/>
      <c r="AL163" s="222"/>
      <c r="AM163" s="222"/>
      <c r="AN163" s="222"/>
    </row>
    <row r="164" spans="1:40" s="223" customFormat="1" ht="10.199999999999999" customHeight="1">
      <c r="A164" s="216" t="s">
        <v>693</v>
      </c>
      <c r="B164" s="221">
        <f>+SUMIF(Clasificación!D:D,'CA EF'!A164,Clasificación!G:G)</f>
        <v>253036.72</v>
      </c>
      <c r="C164" s="368"/>
      <c r="D164" s="368"/>
      <c r="E164" s="369">
        <f>+SUMIF(Clasificación!D:D,'CA EF'!A164,Clasificación!H:H)</f>
        <v>251094.18</v>
      </c>
      <c r="F164" s="369">
        <f t="shared" si="6"/>
        <v>1942.5400000000081</v>
      </c>
      <c r="G164" s="369">
        <f t="shared" si="8"/>
        <v>-1942.5400000000081</v>
      </c>
      <c r="H164" s="369">
        <v>0</v>
      </c>
      <c r="I164" s="369">
        <v>0</v>
      </c>
      <c r="J164" s="369">
        <v>0</v>
      </c>
      <c r="K164" s="369">
        <v>0</v>
      </c>
      <c r="L164" s="369">
        <v>0</v>
      </c>
      <c r="M164" s="369">
        <f t="shared" si="7"/>
        <v>0</v>
      </c>
      <c r="N164" s="222"/>
      <c r="O164" s="222"/>
      <c r="P164" s="222"/>
      <c r="Q164" s="222"/>
      <c r="R164" s="222"/>
      <c r="S164" s="222"/>
      <c r="T164" s="222"/>
      <c r="U164" s="222"/>
      <c r="V164" s="222"/>
      <c r="W164" s="222"/>
      <c r="X164" s="222"/>
      <c r="Y164" s="222"/>
      <c r="Z164" s="222"/>
      <c r="AA164" s="222"/>
      <c r="AB164" s="222"/>
      <c r="AC164" s="222"/>
      <c r="AD164" s="222"/>
      <c r="AE164" s="222"/>
      <c r="AF164" s="222"/>
      <c r="AG164" s="222"/>
      <c r="AH164" s="222"/>
      <c r="AI164" s="222"/>
      <c r="AJ164" s="222"/>
      <c r="AK164" s="222"/>
      <c r="AL164" s="222"/>
      <c r="AM164" s="222"/>
      <c r="AN164" s="222"/>
    </row>
    <row r="165" spans="1:40" s="223" customFormat="1" ht="10.199999999999999" customHeight="1">
      <c r="A165" s="216" t="s">
        <v>695</v>
      </c>
      <c r="B165" s="221">
        <f>+SUMIF(Clasificación!D:D,'CA EF'!A165,Clasificación!G:G)</f>
        <v>253036.72</v>
      </c>
      <c r="C165" s="368"/>
      <c r="D165" s="368"/>
      <c r="E165" s="369">
        <f>+SUMIF(Clasificación!D:D,'CA EF'!A165,Clasificación!H:H)</f>
        <v>251094.18</v>
      </c>
      <c r="F165" s="369">
        <f t="shared" si="6"/>
        <v>1942.5400000000081</v>
      </c>
      <c r="G165" s="369">
        <f t="shared" si="8"/>
        <v>-1942.5400000000081</v>
      </c>
      <c r="H165" s="369">
        <v>0</v>
      </c>
      <c r="I165" s="369">
        <v>0</v>
      </c>
      <c r="J165" s="369">
        <v>0</v>
      </c>
      <c r="K165" s="369">
        <v>0</v>
      </c>
      <c r="L165" s="369">
        <v>0</v>
      </c>
      <c r="M165" s="369">
        <f t="shared" si="7"/>
        <v>0</v>
      </c>
      <c r="N165" s="222"/>
      <c r="O165" s="222"/>
      <c r="P165" s="222"/>
      <c r="Q165" s="222"/>
      <c r="R165" s="222"/>
      <c r="S165" s="222"/>
      <c r="T165" s="222"/>
      <c r="U165" s="222"/>
      <c r="V165" s="222"/>
      <c r="W165" s="222"/>
      <c r="X165" s="222"/>
      <c r="Y165" s="222"/>
      <c r="Z165" s="222"/>
      <c r="AA165" s="222"/>
      <c r="AB165" s="222"/>
      <c r="AC165" s="222"/>
      <c r="AD165" s="222"/>
      <c r="AE165" s="222"/>
      <c r="AF165" s="222"/>
      <c r="AG165" s="222"/>
      <c r="AH165" s="222"/>
      <c r="AI165" s="222"/>
      <c r="AJ165" s="222"/>
      <c r="AK165" s="222"/>
      <c r="AL165" s="222"/>
      <c r="AM165" s="222"/>
      <c r="AN165" s="222"/>
    </row>
    <row r="166" spans="1:40" s="223" customFormat="1" ht="10.199999999999999" customHeight="1">
      <c r="A166" s="216" t="s">
        <v>697</v>
      </c>
      <c r="B166" s="221">
        <f>+SUMIF(Clasificación!D:D,'CA EF'!A166,Clasificación!G:G)</f>
        <v>508207.63</v>
      </c>
      <c r="C166" s="368"/>
      <c r="D166" s="368"/>
      <c r="E166" s="369">
        <f>+SUMIF(Clasificación!D:D,'CA EF'!A166,Clasificación!H:H)</f>
        <v>503575.36</v>
      </c>
      <c r="F166" s="369">
        <f t="shared" si="6"/>
        <v>4632.2700000000186</v>
      </c>
      <c r="G166" s="369">
        <f t="shared" si="8"/>
        <v>-4632.2700000000186</v>
      </c>
      <c r="H166" s="369">
        <v>0</v>
      </c>
      <c r="I166" s="369">
        <v>0</v>
      </c>
      <c r="J166" s="369">
        <v>0</v>
      </c>
      <c r="K166" s="369">
        <v>0</v>
      </c>
      <c r="L166" s="369">
        <v>0</v>
      </c>
      <c r="M166" s="369">
        <f t="shared" si="7"/>
        <v>0</v>
      </c>
      <c r="N166" s="222"/>
      <c r="O166" s="222"/>
      <c r="P166" s="222"/>
      <c r="Q166" s="222"/>
      <c r="R166" s="222"/>
      <c r="S166" s="222"/>
      <c r="T166" s="222"/>
      <c r="U166" s="222"/>
      <c r="V166" s="222"/>
      <c r="W166" s="222"/>
      <c r="X166" s="222"/>
      <c r="Y166" s="222"/>
      <c r="Z166" s="222"/>
      <c r="AA166" s="222"/>
      <c r="AB166" s="222"/>
      <c r="AC166" s="222"/>
      <c r="AD166" s="222"/>
      <c r="AE166" s="222"/>
      <c r="AF166" s="222"/>
      <c r="AG166" s="222"/>
      <c r="AH166" s="222"/>
      <c r="AI166" s="222"/>
      <c r="AJ166" s="222"/>
      <c r="AK166" s="222"/>
      <c r="AL166" s="222"/>
      <c r="AM166" s="222"/>
      <c r="AN166" s="222"/>
    </row>
    <row r="167" spans="1:40" s="223" customFormat="1" ht="10.199999999999999" customHeight="1">
      <c r="A167" s="216" t="s">
        <v>699</v>
      </c>
      <c r="B167" s="221">
        <f>+SUMIF(Clasificación!D:D,'CA EF'!A167,Clasificación!G:G)</f>
        <v>508190.85000000003</v>
      </c>
      <c r="C167" s="368"/>
      <c r="D167" s="368"/>
      <c r="E167" s="369">
        <f>+SUMIF(Clasificación!D:D,'CA EF'!A167,Clasificación!H:H)</f>
        <v>503556.71</v>
      </c>
      <c r="F167" s="369">
        <f t="shared" si="6"/>
        <v>4634.140000000014</v>
      </c>
      <c r="G167" s="369">
        <f t="shared" si="8"/>
        <v>-4634.140000000014</v>
      </c>
      <c r="H167" s="369">
        <v>0</v>
      </c>
      <c r="I167" s="369">
        <v>0</v>
      </c>
      <c r="J167" s="369">
        <v>0</v>
      </c>
      <c r="K167" s="369">
        <v>0</v>
      </c>
      <c r="L167" s="369">
        <v>0</v>
      </c>
      <c r="M167" s="369">
        <f t="shared" si="7"/>
        <v>0</v>
      </c>
      <c r="N167" s="222"/>
      <c r="O167" s="222"/>
      <c r="P167" s="222"/>
      <c r="Q167" s="222"/>
      <c r="R167" s="222"/>
      <c r="S167" s="222"/>
      <c r="T167" s="222"/>
      <c r="U167" s="222"/>
      <c r="V167" s="222"/>
      <c r="W167" s="222"/>
      <c r="X167" s="222"/>
      <c r="Y167" s="222"/>
      <c r="Z167" s="222"/>
      <c r="AA167" s="222"/>
      <c r="AB167" s="222"/>
      <c r="AC167" s="222"/>
      <c r="AD167" s="222"/>
      <c r="AE167" s="222"/>
      <c r="AF167" s="222"/>
      <c r="AG167" s="222"/>
      <c r="AH167" s="222"/>
      <c r="AI167" s="222"/>
      <c r="AJ167" s="222"/>
      <c r="AK167" s="222"/>
      <c r="AL167" s="222"/>
      <c r="AM167" s="222"/>
      <c r="AN167" s="222"/>
    </row>
    <row r="168" spans="1:40" s="223" customFormat="1" ht="10.199999999999999" customHeight="1">
      <c r="A168" s="216" t="s">
        <v>701</v>
      </c>
      <c r="B168" s="221">
        <f>+SUMIF(Clasificación!D:D,'CA EF'!A168,Clasificación!G:G)</f>
        <v>252863.72</v>
      </c>
      <c r="C168" s="368"/>
      <c r="D168" s="368"/>
      <c r="E168" s="369">
        <f>+SUMIF(Clasificación!D:D,'CA EF'!A168,Clasificación!H:H)</f>
        <v>250922.44</v>
      </c>
      <c r="F168" s="369">
        <f t="shared" si="6"/>
        <v>1941.2799999999988</v>
      </c>
      <c r="G168" s="369">
        <f t="shared" si="8"/>
        <v>-1941.2799999999988</v>
      </c>
      <c r="H168" s="369">
        <v>0</v>
      </c>
      <c r="I168" s="369">
        <v>0</v>
      </c>
      <c r="J168" s="369">
        <v>0</v>
      </c>
      <c r="K168" s="369">
        <v>0</v>
      </c>
      <c r="L168" s="369">
        <v>0</v>
      </c>
      <c r="M168" s="369">
        <f t="shared" si="7"/>
        <v>0</v>
      </c>
      <c r="N168" s="222"/>
      <c r="O168" s="222"/>
      <c r="P168" s="222"/>
      <c r="Q168" s="222"/>
      <c r="R168" s="222"/>
      <c r="S168" s="222"/>
      <c r="T168" s="222"/>
      <c r="U168" s="222"/>
      <c r="V168" s="222"/>
      <c r="W168" s="222"/>
      <c r="X168" s="222"/>
      <c r="Y168" s="222"/>
      <c r="Z168" s="222"/>
      <c r="AA168" s="222"/>
      <c r="AB168" s="222"/>
      <c r="AC168" s="222"/>
      <c r="AD168" s="222"/>
      <c r="AE168" s="222"/>
      <c r="AF168" s="222"/>
      <c r="AG168" s="222"/>
      <c r="AH168" s="222"/>
      <c r="AI168" s="222"/>
      <c r="AJ168" s="222"/>
      <c r="AK168" s="222"/>
      <c r="AL168" s="222"/>
      <c r="AM168" s="222"/>
      <c r="AN168" s="222"/>
    </row>
    <row r="169" spans="1:40" s="223" customFormat="1" ht="10.199999999999999" customHeight="1">
      <c r="A169" s="216" t="s">
        <v>703</v>
      </c>
      <c r="B169" s="221">
        <f>+SUMIF(Clasificación!D:D,'CA EF'!A169,Clasificación!G:G)</f>
        <v>252863.72</v>
      </c>
      <c r="C169" s="368"/>
      <c r="D169" s="368"/>
      <c r="E169" s="369">
        <f>+SUMIF(Clasificación!D:D,'CA EF'!A169,Clasificación!H:H)</f>
        <v>250922.44</v>
      </c>
      <c r="F169" s="369">
        <f t="shared" si="6"/>
        <v>1941.2799999999988</v>
      </c>
      <c r="G169" s="369">
        <f t="shared" si="8"/>
        <v>-1941.2799999999988</v>
      </c>
      <c r="H169" s="369">
        <v>0</v>
      </c>
      <c r="I169" s="369">
        <v>0</v>
      </c>
      <c r="J169" s="369">
        <v>0</v>
      </c>
      <c r="K169" s="369">
        <v>0</v>
      </c>
      <c r="L169" s="369">
        <v>0</v>
      </c>
      <c r="M169" s="369">
        <f t="shared" si="7"/>
        <v>0</v>
      </c>
      <c r="N169" s="222"/>
      <c r="O169" s="222"/>
      <c r="P169" s="222"/>
      <c r="Q169" s="222"/>
      <c r="R169" s="222"/>
      <c r="S169" s="222"/>
      <c r="T169" s="222"/>
      <c r="U169" s="222"/>
      <c r="V169" s="222"/>
      <c r="W169" s="222"/>
      <c r="X169" s="222"/>
      <c r="Y169" s="222"/>
      <c r="Z169" s="222"/>
      <c r="AA169" s="222"/>
      <c r="AB169" s="222"/>
      <c r="AC169" s="222"/>
      <c r="AD169" s="222"/>
      <c r="AE169" s="222"/>
      <c r="AF169" s="222"/>
      <c r="AG169" s="222"/>
      <c r="AH169" s="222"/>
      <c r="AI169" s="222"/>
      <c r="AJ169" s="222"/>
      <c r="AK169" s="222"/>
      <c r="AL169" s="222"/>
      <c r="AM169" s="222"/>
      <c r="AN169" s="222"/>
    </row>
    <row r="170" spans="1:40" s="223" customFormat="1" ht="10.199999999999999" customHeight="1">
      <c r="A170" s="216" t="s">
        <v>705</v>
      </c>
      <c r="B170" s="221">
        <f>+SUMIF(Clasificación!D:D,'CA EF'!A170,Clasificación!G:G)</f>
        <v>50660.7</v>
      </c>
      <c r="C170" s="368"/>
      <c r="D170" s="368"/>
      <c r="E170" s="369">
        <f>+SUMIF(Clasificación!D:D,'CA EF'!A170,Clasificación!H:H)</f>
        <v>50198.75</v>
      </c>
      <c r="F170" s="369">
        <f t="shared" si="6"/>
        <v>461.94999999999709</v>
      </c>
      <c r="G170" s="369">
        <f t="shared" si="8"/>
        <v>-461.94999999999709</v>
      </c>
      <c r="H170" s="369">
        <v>0</v>
      </c>
      <c r="I170" s="369">
        <v>0</v>
      </c>
      <c r="J170" s="369">
        <v>0</v>
      </c>
      <c r="K170" s="369">
        <v>0</v>
      </c>
      <c r="L170" s="369">
        <v>0</v>
      </c>
      <c r="M170" s="369">
        <f t="shared" si="7"/>
        <v>0</v>
      </c>
      <c r="N170" s="222"/>
      <c r="O170" s="222"/>
      <c r="P170" s="222"/>
      <c r="Q170" s="222"/>
      <c r="R170" s="222"/>
      <c r="S170" s="222"/>
      <c r="T170" s="222"/>
      <c r="U170" s="222"/>
      <c r="V170" s="222"/>
      <c r="W170" s="222"/>
      <c r="X170" s="222"/>
      <c r="Y170" s="222"/>
      <c r="Z170" s="222"/>
      <c r="AA170" s="222"/>
      <c r="AB170" s="222"/>
      <c r="AC170" s="222"/>
      <c r="AD170" s="222"/>
      <c r="AE170" s="222"/>
      <c r="AF170" s="222"/>
      <c r="AG170" s="222"/>
      <c r="AH170" s="222"/>
      <c r="AI170" s="222"/>
      <c r="AJ170" s="222"/>
      <c r="AK170" s="222"/>
      <c r="AL170" s="222"/>
      <c r="AM170" s="222"/>
      <c r="AN170" s="222"/>
    </row>
    <row r="171" spans="1:40" s="223" customFormat="1" ht="10.199999999999999" customHeight="1">
      <c r="A171" s="216" t="s">
        <v>707</v>
      </c>
      <c r="B171" s="221">
        <f>+SUMIF(Clasificación!D:D,'CA EF'!A171,Clasificación!G:G)</f>
        <v>50660.7</v>
      </c>
      <c r="C171" s="368"/>
      <c r="D171" s="368"/>
      <c r="E171" s="369">
        <f>+SUMIF(Clasificación!D:D,'CA EF'!A171,Clasificación!H:H)</f>
        <v>50198.75</v>
      </c>
      <c r="F171" s="369">
        <f t="shared" si="6"/>
        <v>461.94999999999709</v>
      </c>
      <c r="G171" s="369">
        <f t="shared" si="8"/>
        <v>-461.94999999999709</v>
      </c>
      <c r="H171" s="369">
        <v>0</v>
      </c>
      <c r="I171" s="369">
        <v>0</v>
      </c>
      <c r="J171" s="369">
        <v>0</v>
      </c>
      <c r="K171" s="369">
        <v>0</v>
      </c>
      <c r="L171" s="369">
        <v>0</v>
      </c>
      <c r="M171" s="369">
        <f t="shared" si="7"/>
        <v>0</v>
      </c>
      <c r="N171" s="222"/>
      <c r="O171" s="222"/>
      <c r="P171" s="222"/>
      <c r="Q171" s="222"/>
      <c r="R171" s="222"/>
      <c r="S171" s="222"/>
      <c r="T171" s="222"/>
      <c r="U171" s="222"/>
      <c r="V171" s="222"/>
      <c r="W171" s="222"/>
      <c r="X171" s="222"/>
      <c r="Y171" s="222"/>
      <c r="Z171" s="222"/>
      <c r="AA171" s="222"/>
      <c r="AB171" s="222"/>
      <c r="AC171" s="222"/>
      <c r="AD171" s="222"/>
      <c r="AE171" s="222"/>
      <c r="AF171" s="222"/>
      <c r="AG171" s="222"/>
      <c r="AH171" s="222"/>
      <c r="AI171" s="222"/>
      <c r="AJ171" s="222"/>
      <c r="AK171" s="222"/>
      <c r="AL171" s="222"/>
      <c r="AM171" s="222"/>
      <c r="AN171" s="222"/>
    </row>
    <row r="172" spans="1:40" s="223" customFormat="1" ht="10.199999999999999" customHeight="1">
      <c r="A172" s="216" t="s">
        <v>709</v>
      </c>
      <c r="B172" s="221">
        <f>+SUMIF(Clasificación!D:D,'CA EF'!A172,Clasificación!G:G)</f>
        <v>50660.7</v>
      </c>
      <c r="C172" s="368"/>
      <c r="D172" s="368"/>
      <c r="E172" s="369">
        <f>+SUMIF(Clasificación!D:D,'CA EF'!A172,Clasificación!H:H)</f>
        <v>50198.75</v>
      </c>
      <c r="F172" s="369">
        <f t="shared" si="6"/>
        <v>461.94999999999709</v>
      </c>
      <c r="G172" s="369">
        <f t="shared" si="8"/>
        <v>-461.94999999999709</v>
      </c>
      <c r="H172" s="369">
        <v>0</v>
      </c>
      <c r="I172" s="369">
        <v>0</v>
      </c>
      <c r="J172" s="369">
        <v>0</v>
      </c>
      <c r="K172" s="369">
        <v>0</v>
      </c>
      <c r="L172" s="369">
        <v>0</v>
      </c>
      <c r="M172" s="369">
        <f t="shared" si="7"/>
        <v>0</v>
      </c>
      <c r="N172" s="222"/>
      <c r="O172" s="222"/>
      <c r="P172" s="222"/>
      <c r="Q172" s="222"/>
      <c r="R172" s="222"/>
      <c r="S172" s="222"/>
      <c r="T172" s="222"/>
      <c r="U172" s="222"/>
      <c r="V172" s="222"/>
      <c r="W172" s="222"/>
      <c r="X172" s="222"/>
      <c r="Y172" s="222"/>
      <c r="Z172" s="222"/>
      <c r="AA172" s="222"/>
      <c r="AB172" s="222"/>
      <c r="AC172" s="222"/>
      <c r="AD172" s="222"/>
      <c r="AE172" s="222"/>
      <c r="AF172" s="222"/>
      <c r="AG172" s="222"/>
      <c r="AH172" s="222"/>
      <c r="AI172" s="222"/>
      <c r="AJ172" s="222"/>
      <c r="AK172" s="222"/>
      <c r="AL172" s="222"/>
      <c r="AM172" s="222"/>
      <c r="AN172" s="222"/>
    </row>
    <row r="173" spans="1:40" s="223" customFormat="1" ht="10.199999999999999" customHeight="1">
      <c r="A173" s="216" t="s">
        <v>711</v>
      </c>
      <c r="B173" s="221">
        <f>+SUMIF(Clasificación!D:D,'CA EF'!A173,Clasificación!G:G)</f>
        <v>50660.7</v>
      </c>
      <c r="C173" s="368"/>
      <c r="D173" s="368"/>
      <c r="E173" s="369">
        <f>+SUMIF(Clasificación!D:D,'CA EF'!A173,Clasificación!H:H)</f>
        <v>50198.75</v>
      </c>
      <c r="F173" s="369">
        <f t="shared" si="6"/>
        <v>461.94999999999709</v>
      </c>
      <c r="G173" s="369">
        <f t="shared" si="8"/>
        <v>-461.94999999999709</v>
      </c>
      <c r="H173" s="369">
        <v>0</v>
      </c>
      <c r="I173" s="369">
        <v>0</v>
      </c>
      <c r="J173" s="369">
        <v>0</v>
      </c>
      <c r="K173" s="369">
        <v>0</v>
      </c>
      <c r="L173" s="369">
        <v>0</v>
      </c>
      <c r="M173" s="369">
        <f t="shared" si="7"/>
        <v>0</v>
      </c>
      <c r="N173" s="222"/>
      <c r="O173" s="222"/>
      <c r="P173" s="222"/>
      <c r="Q173" s="222"/>
      <c r="R173" s="222"/>
      <c r="S173" s="222"/>
      <c r="T173" s="222"/>
      <c r="U173" s="222"/>
      <c r="V173" s="222"/>
      <c r="W173" s="222"/>
      <c r="X173" s="222"/>
      <c r="Y173" s="222"/>
      <c r="Z173" s="222"/>
      <c r="AA173" s="222"/>
      <c r="AB173" s="222"/>
      <c r="AC173" s="222"/>
      <c r="AD173" s="222"/>
      <c r="AE173" s="222"/>
      <c r="AF173" s="222"/>
      <c r="AG173" s="222"/>
      <c r="AH173" s="222"/>
      <c r="AI173" s="222"/>
      <c r="AJ173" s="222"/>
      <c r="AK173" s="222"/>
      <c r="AL173" s="222"/>
      <c r="AM173" s="222"/>
      <c r="AN173" s="222"/>
    </row>
    <row r="174" spans="1:40" s="223" customFormat="1" ht="10.199999999999999" customHeight="1">
      <c r="A174" s="216" t="s">
        <v>713</v>
      </c>
      <c r="B174" s="221">
        <f>+SUMIF(Clasificación!D:D,'CA EF'!A174,Clasificación!G:G)</f>
        <v>31191.61</v>
      </c>
      <c r="C174" s="368"/>
      <c r="D174" s="368"/>
      <c r="E174" s="369">
        <f>+SUMIF(Clasificación!D:D,'CA EF'!A174,Clasificación!H:H)</f>
        <v>31225.38</v>
      </c>
      <c r="F174" s="369">
        <f t="shared" si="6"/>
        <v>-33.770000000000437</v>
      </c>
      <c r="G174" s="369">
        <f t="shared" si="8"/>
        <v>33.770000000000437</v>
      </c>
      <c r="H174" s="369">
        <v>0</v>
      </c>
      <c r="I174" s="369">
        <v>0</v>
      </c>
      <c r="J174" s="369">
        <v>0</v>
      </c>
      <c r="K174" s="369">
        <v>0</v>
      </c>
      <c r="L174" s="369">
        <v>0</v>
      </c>
      <c r="M174" s="369">
        <f t="shared" si="7"/>
        <v>0</v>
      </c>
      <c r="N174" s="222"/>
      <c r="O174" s="222"/>
      <c r="P174" s="222"/>
      <c r="Q174" s="222"/>
      <c r="R174" s="222"/>
      <c r="S174" s="222"/>
      <c r="T174" s="222"/>
      <c r="U174" s="222"/>
      <c r="V174" s="222"/>
      <c r="W174" s="222"/>
      <c r="X174" s="222"/>
      <c r="Y174" s="222"/>
      <c r="Z174" s="222"/>
      <c r="AA174" s="222"/>
      <c r="AB174" s="222"/>
      <c r="AC174" s="222"/>
      <c r="AD174" s="222"/>
      <c r="AE174" s="222"/>
      <c r="AF174" s="222"/>
      <c r="AG174" s="222"/>
      <c r="AH174" s="222"/>
      <c r="AI174" s="222"/>
      <c r="AJ174" s="222"/>
      <c r="AK174" s="222"/>
      <c r="AL174" s="222"/>
      <c r="AM174" s="222"/>
      <c r="AN174" s="222"/>
    </row>
    <row r="175" spans="1:40" s="223" customFormat="1" ht="10.199999999999999" customHeight="1">
      <c r="A175" s="216" t="s">
        <v>715</v>
      </c>
      <c r="B175" s="221">
        <f>+SUMIF(Clasificación!D:D,'CA EF'!A175,Clasificación!G:G)</f>
        <v>21715.119999999999</v>
      </c>
      <c r="C175" s="368"/>
      <c r="D175" s="368"/>
      <c r="E175" s="369">
        <f>+SUMIF(Clasificación!D:D,'CA EF'!A175,Clasificación!H:H)</f>
        <v>21839.11</v>
      </c>
      <c r="F175" s="369">
        <f t="shared" si="6"/>
        <v>-123.9900000000016</v>
      </c>
      <c r="G175" s="369">
        <f t="shared" si="8"/>
        <v>123.9900000000016</v>
      </c>
      <c r="H175" s="369">
        <v>0</v>
      </c>
      <c r="I175" s="369">
        <v>0</v>
      </c>
      <c r="J175" s="369">
        <v>0</v>
      </c>
      <c r="K175" s="369">
        <v>0</v>
      </c>
      <c r="L175" s="369">
        <v>0</v>
      </c>
      <c r="M175" s="369">
        <f t="shared" si="7"/>
        <v>0</v>
      </c>
      <c r="N175" s="222"/>
      <c r="O175" s="222"/>
      <c r="P175" s="222"/>
      <c r="Q175" s="222"/>
      <c r="R175" s="222"/>
      <c r="S175" s="222"/>
      <c r="T175" s="222"/>
      <c r="U175" s="222"/>
      <c r="V175" s="222"/>
      <c r="W175" s="222"/>
      <c r="X175" s="222"/>
      <c r="Y175" s="222"/>
      <c r="Z175" s="222"/>
      <c r="AA175" s="222"/>
      <c r="AB175" s="222"/>
      <c r="AC175" s="222"/>
      <c r="AD175" s="222"/>
      <c r="AE175" s="222"/>
      <c r="AF175" s="222"/>
      <c r="AG175" s="222"/>
      <c r="AH175" s="222"/>
      <c r="AI175" s="222"/>
      <c r="AJ175" s="222"/>
      <c r="AK175" s="222"/>
      <c r="AL175" s="222"/>
      <c r="AM175" s="222"/>
      <c r="AN175" s="222"/>
    </row>
    <row r="176" spans="1:40" s="223" customFormat="1" ht="10.199999999999999" customHeight="1">
      <c r="A176" s="216" t="s">
        <v>717</v>
      </c>
      <c r="B176" s="221">
        <f>+SUMIF(Clasificación!D:D,'CA EF'!A176,Clasificación!G:G)</f>
        <v>101101.7</v>
      </c>
      <c r="C176" s="368"/>
      <c r="D176" s="368"/>
      <c r="E176" s="369">
        <f>+SUMIF(Clasificación!D:D,'CA EF'!A176,Clasificación!H:H)</f>
        <v>100119.2</v>
      </c>
      <c r="F176" s="369">
        <f t="shared" si="6"/>
        <v>982.5</v>
      </c>
      <c r="G176" s="369">
        <f t="shared" si="8"/>
        <v>-982.5</v>
      </c>
      <c r="H176" s="369">
        <v>0</v>
      </c>
      <c r="I176" s="369">
        <v>0</v>
      </c>
      <c r="J176" s="369">
        <v>0</v>
      </c>
      <c r="K176" s="369">
        <v>0</v>
      </c>
      <c r="L176" s="369">
        <v>0</v>
      </c>
      <c r="M176" s="369">
        <f t="shared" si="7"/>
        <v>0</v>
      </c>
      <c r="N176" s="222"/>
      <c r="O176" s="222"/>
      <c r="P176" s="222"/>
      <c r="Q176" s="222"/>
      <c r="R176" s="222"/>
      <c r="S176" s="222"/>
      <c r="T176" s="222"/>
      <c r="U176" s="222"/>
      <c r="V176" s="222"/>
      <c r="W176" s="222"/>
      <c r="X176" s="222"/>
      <c r="Y176" s="222"/>
      <c r="Z176" s="222"/>
      <c r="AA176" s="222"/>
      <c r="AB176" s="222"/>
      <c r="AC176" s="222"/>
      <c r="AD176" s="222"/>
      <c r="AE176" s="222"/>
      <c r="AF176" s="222"/>
      <c r="AG176" s="222"/>
      <c r="AH176" s="222"/>
      <c r="AI176" s="222"/>
      <c r="AJ176" s="222"/>
      <c r="AK176" s="222"/>
      <c r="AL176" s="222"/>
      <c r="AM176" s="222"/>
      <c r="AN176" s="222"/>
    </row>
    <row r="177" spans="1:40" s="223" customFormat="1" ht="10.199999999999999" customHeight="1">
      <c r="A177" s="216" t="s">
        <v>719</v>
      </c>
      <c r="B177" s="221">
        <f>+SUMIF(Clasificación!D:D,'CA EF'!A177,Clasificación!G:G)</f>
        <v>101101.7</v>
      </c>
      <c r="C177" s="368"/>
      <c r="D177" s="368"/>
      <c r="E177" s="369">
        <f>+SUMIF(Clasificación!D:D,'CA EF'!A177,Clasificación!H:H)</f>
        <v>100119.2</v>
      </c>
      <c r="F177" s="369">
        <f t="shared" si="6"/>
        <v>982.5</v>
      </c>
      <c r="G177" s="369">
        <f t="shared" si="8"/>
        <v>-982.5</v>
      </c>
      <c r="H177" s="369">
        <v>0</v>
      </c>
      <c r="I177" s="369">
        <v>0</v>
      </c>
      <c r="J177" s="369">
        <v>0</v>
      </c>
      <c r="K177" s="369">
        <v>0</v>
      </c>
      <c r="L177" s="369">
        <v>0</v>
      </c>
      <c r="M177" s="369">
        <f t="shared" si="7"/>
        <v>0</v>
      </c>
      <c r="N177" s="222"/>
      <c r="O177" s="222"/>
      <c r="P177" s="222"/>
      <c r="Q177" s="222"/>
      <c r="R177" s="222"/>
      <c r="S177" s="222"/>
      <c r="T177" s="222"/>
      <c r="U177" s="222"/>
      <c r="V177" s="222"/>
      <c r="W177" s="222"/>
      <c r="X177" s="222"/>
      <c r="Y177" s="222"/>
      <c r="Z177" s="222"/>
      <c r="AA177" s="222"/>
      <c r="AB177" s="222"/>
      <c r="AC177" s="222"/>
      <c r="AD177" s="222"/>
      <c r="AE177" s="222"/>
      <c r="AF177" s="222"/>
      <c r="AG177" s="222"/>
      <c r="AH177" s="222"/>
      <c r="AI177" s="222"/>
      <c r="AJ177" s="222"/>
      <c r="AK177" s="222"/>
      <c r="AL177" s="222"/>
      <c r="AM177" s="222"/>
      <c r="AN177" s="222"/>
    </row>
    <row r="178" spans="1:40" s="223" customFormat="1" ht="10.199999999999999" customHeight="1">
      <c r="A178" s="216" t="s">
        <v>721</v>
      </c>
      <c r="B178" s="221">
        <f>+SUMIF(Clasificación!D:D,'CA EF'!A178,Clasificación!G:G)</f>
        <v>101101.7</v>
      </c>
      <c r="C178" s="368"/>
      <c r="D178" s="368"/>
      <c r="E178" s="369">
        <f>+SUMIF(Clasificación!D:D,'CA EF'!A178,Clasificación!H:H)</f>
        <v>100119.2</v>
      </c>
      <c r="F178" s="369">
        <f t="shared" si="6"/>
        <v>982.5</v>
      </c>
      <c r="G178" s="369">
        <f t="shared" si="8"/>
        <v>-982.5</v>
      </c>
      <c r="H178" s="369">
        <v>0</v>
      </c>
      <c r="I178" s="369">
        <v>0</v>
      </c>
      <c r="J178" s="369">
        <v>0</v>
      </c>
      <c r="K178" s="369">
        <v>0</v>
      </c>
      <c r="L178" s="369">
        <v>0</v>
      </c>
      <c r="M178" s="369">
        <f t="shared" si="7"/>
        <v>0</v>
      </c>
      <c r="N178" s="222"/>
      <c r="O178" s="222"/>
      <c r="P178" s="222"/>
      <c r="Q178" s="222"/>
      <c r="R178" s="222"/>
      <c r="S178" s="222"/>
      <c r="T178" s="222"/>
      <c r="U178" s="222"/>
      <c r="V178" s="222"/>
      <c r="W178" s="222"/>
      <c r="X178" s="222"/>
      <c r="Y178" s="222"/>
      <c r="Z178" s="222"/>
      <c r="AA178" s="222"/>
      <c r="AB178" s="222"/>
      <c r="AC178" s="222"/>
      <c r="AD178" s="222"/>
      <c r="AE178" s="222"/>
      <c r="AF178" s="222"/>
      <c r="AG178" s="222"/>
      <c r="AH178" s="222"/>
      <c r="AI178" s="222"/>
      <c r="AJ178" s="222"/>
      <c r="AK178" s="222"/>
      <c r="AL178" s="222"/>
      <c r="AM178" s="222"/>
      <c r="AN178" s="222"/>
    </row>
    <row r="179" spans="1:40" s="223" customFormat="1" ht="10.199999999999999" customHeight="1">
      <c r="A179" s="216" t="s">
        <v>723</v>
      </c>
      <c r="B179" s="221">
        <f>+SUMIF(Clasificación!D:D,'CA EF'!A179,Clasificación!G:G)</f>
        <v>101101.7</v>
      </c>
      <c r="C179" s="368"/>
      <c r="D179" s="368"/>
      <c r="E179" s="369">
        <f>+SUMIF(Clasificación!D:D,'CA EF'!A179,Clasificación!H:H)</f>
        <v>100119.2</v>
      </c>
      <c r="F179" s="369">
        <f t="shared" si="6"/>
        <v>982.5</v>
      </c>
      <c r="G179" s="369">
        <f t="shared" si="8"/>
        <v>-982.5</v>
      </c>
      <c r="H179" s="369">
        <v>0</v>
      </c>
      <c r="I179" s="369">
        <v>0</v>
      </c>
      <c r="J179" s="369">
        <v>0</v>
      </c>
      <c r="K179" s="369">
        <v>0</v>
      </c>
      <c r="L179" s="369">
        <v>0</v>
      </c>
      <c r="M179" s="369">
        <f t="shared" si="7"/>
        <v>0</v>
      </c>
      <c r="N179" s="222"/>
      <c r="O179" s="222"/>
      <c r="P179" s="222"/>
      <c r="Q179" s="222"/>
      <c r="R179" s="222"/>
      <c r="S179" s="222"/>
      <c r="T179" s="222"/>
      <c r="U179" s="222"/>
      <c r="V179" s="222"/>
      <c r="W179" s="222"/>
      <c r="X179" s="222"/>
      <c r="Y179" s="222"/>
      <c r="Z179" s="222"/>
      <c r="AA179" s="222"/>
      <c r="AB179" s="222"/>
      <c r="AC179" s="222"/>
      <c r="AD179" s="222"/>
      <c r="AE179" s="222"/>
      <c r="AF179" s="222"/>
      <c r="AG179" s="222"/>
      <c r="AH179" s="222"/>
      <c r="AI179" s="222"/>
      <c r="AJ179" s="222"/>
      <c r="AK179" s="222"/>
      <c r="AL179" s="222"/>
      <c r="AM179" s="222"/>
      <c r="AN179" s="222"/>
    </row>
    <row r="180" spans="1:40" s="223" customFormat="1" ht="10.199999999999999" customHeight="1">
      <c r="A180" s="216" t="s">
        <v>725</v>
      </c>
      <c r="B180" s="221">
        <f>+SUMIF(Clasificación!D:D,'CA EF'!A180,Clasificación!G:G)</f>
        <v>101101.7</v>
      </c>
      <c r="C180" s="368"/>
      <c r="D180" s="368"/>
      <c r="E180" s="369">
        <f>+SUMIF(Clasificación!D:D,'CA EF'!A180,Clasificación!H:H)</f>
        <v>100119.2</v>
      </c>
      <c r="F180" s="369">
        <f t="shared" si="6"/>
        <v>982.5</v>
      </c>
      <c r="G180" s="369">
        <f t="shared" si="8"/>
        <v>-982.5</v>
      </c>
      <c r="H180" s="369">
        <v>0</v>
      </c>
      <c r="I180" s="369">
        <v>0</v>
      </c>
      <c r="J180" s="369">
        <v>0</v>
      </c>
      <c r="K180" s="369">
        <v>0</v>
      </c>
      <c r="L180" s="369">
        <v>0</v>
      </c>
      <c r="M180" s="369">
        <f t="shared" si="7"/>
        <v>0</v>
      </c>
      <c r="N180" s="222"/>
      <c r="O180" s="222"/>
      <c r="P180" s="222"/>
      <c r="Q180" s="222"/>
      <c r="R180" s="222"/>
      <c r="S180" s="222"/>
      <c r="T180" s="222"/>
      <c r="U180" s="222"/>
      <c r="V180" s="222"/>
      <c r="W180" s="222"/>
      <c r="X180" s="222"/>
      <c r="Y180" s="222"/>
      <c r="Z180" s="222"/>
      <c r="AA180" s="222"/>
      <c r="AB180" s="222"/>
      <c r="AC180" s="222"/>
      <c r="AD180" s="222"/>
      <c r="AE180" s="222"/>
      <c r="AF180" s="222"/>
      <c r="AG180" s="222"/>
      <c r="AH180" s="222"/>
      <c r="AI180" s="222"/>
      <c r="AJ180" s="222"/>
      <c r="AK180" s="222"/>
      <c r="AL180" s="222"/>
      <c r="AM180" s="222"/>
      <c r="AN180" s="222"/>
    </row>
    <row r="181" spans="1:40" s="223" customFormat="1" ht="10.199999999999999" customHeight="1">
      <c r="A181" s="216" t="s">
        <v>727</v>
      </c>
      <c r="B181" s="221">
        <f>+SUMIF(Clasificación!D:D,'CA EF'!A181,Clasificación!G:G)</f>
        <v>0</v>
      </c>
      <c r="C181" s="368"/>
      <c r="D181" s="368"/>
      <c r="E181" s="369">
        <f>+SUMIF(Clasificación!D:D,'CA EF'!A181,Clasificación!H:H)</f>
        <v>26568.69</v>
      </c>
      <c r="F181" s="369">
        <f t="shared" si="6"/>
        <v>-26568.69</v>
      </c>
      <c r="G181" s="369">
        <f t="shared" si="8"/>
        <v>26568.69</v>
      </c>
      <c r="H181" s="369">
        <v>0</v>
      </c>
      <c r="I181" s="369">
        <v>0</v>
      </c>
      <c r="J181" s="369">
        <v>0</v>
      </c>
      <c r="K181" s="369">
        <v>0</v>
      </c>
      <c r="L181" s="369">
        <v>0</v>
      </c>
      <c r="M181" s="369">
        <f t="shared" si="7"/>
        <v>0</v>
      </c>
      <c r="N181" s="222"/>
      <c r="O181" s="222"/>
      <c r="P181" s="222"/>
      <c r="Q181" s="222"/>
      <c r="R181" s="222"/>
      <c r="S181" s="222"/>
      <c r="T181" s="222"/>
      <c r="U181" s="222"/>
      <c r="V181" s="222"/>
      <c r="W181" s="222"/>
      <c r="X181" s="222"/>
      <c r="Y181" s="222"/>
      <c r="Z181" s="222"/>
      <c r="AA181" s="222"/>
      <c r="AB181" s="222"/>
      <c r="AC181" s="222"/>
      <c r="AD181" s="222"/>
      <c r="AE181" s="222"/>
      <c r="AF181" s="222"/>
      <c r="AG181" s="222"/>
      <c r="AH181" s="222"/>
      <c r="AI181" s="222"/>
      <c r="AJ181" s="222"/>
      <c r="AK181" s="222"/>
      <c r="AL181" s="222"/>
      <c r="AM181" s="222"/>
      <c r="AN181" s="222"/>
    </row>
    <row r="182" spans="1:40" s="223" customFormat="1" ht="10.199999999999999" customHeight="1">
      <c r="A182" s="216" t="s">
        <v>729</v>
      </c>
      <c r="B182" s="221">
        <f>+SUMIF(Clasificación!D:D,'CA EF'!A182,Clasificación!G:G)</f>
        <v>132389.28</v>
      </c>
      <c r="C182" s="368"/>
      <c r="D182" s="368"/>
      <c r="E182" s="369">
        <f>+SUMIF(Clasificación!D:D,'CA EF'!A182,Clasificación!H:H)</f>
        <v>131116.5</v>
      </c>
      <c r="F182" s="369">
        <f t="shared" si="6"/>
        <v>1272.7799999999988</v>
      </c>
      <c r="G182" s="369">
        <f t="shared" si="8"/>
        <v>-1272.7799999999988</v>
      </c>
      <c r="H182" s="369">
        <v>0</v>
      </c>
      <c r="I182" s="369">
        <v>0</v>
      </c>
      <c r="J182" s="369">
        <v>0</v>
      </c>
      <c r="K182" s="369">
        <v>0</v>
      </c>
      <c r="L182" s="369">
        <v>0</v>
      </c>
      <c r="M182" s="369">
        <f t="shared" si="7"/>
        <v>0</v>
      </c>
      <c r="N182" s="222"/>
      <c r="O182" s="222"/>
      <c r="P182" s="222"/>
      <c r="Q182" s="222"/>
      <c r="R182" s="222"/>
      <c r="S182" s="222"/>
      <c r="T182" s="222"/>
      <c r="U182" s="222"/>
      <c r="V182" s="222"/>
      <c r="W182" s="222"/>
      <c r="X182" s="222"/>
      <c r="Y182" s="222"/>
      <c r="Z182" s="222"/>
      <c r="AA182" s="222"/>
      <c r="AB182" s="222"/>
      <c r="AC182" s="222"/>
      <c r="AD182" s="222"/>
      <c r="AE182" s="222"/>
      <c r="AF182" s="222"/>
      <c r="AG182" s="222"/>
      <c r="AH182" s="222"/>
      <c r="AI182" s="222"/>
      <c r="AJ182" s="222"/>
      <c r="AK182" s="222"/>
      <c r="AL182" s="222"/>
      <c r="AM182" s="222"/>
      <c r="AN182" s="222"/>
    </row>
    <row r="183" spans="1:40" s="223" customFormat="1" ht="10.199999999999999" customHeight="1">
      <c r="A183" s="216" t="s">
        <v>731</v>
      </c>
      <c r="B183" s="221">
        <f>+SUMIF(Clasificación!D:D,'CA EF'!A183,Clasificación!G:G)</f>
        <v>0</v>
      </c>
      <c r="C183" s="368"/>
      <c r="D183" s="368"/>
      <c r="E183" s="369">
        <f>+SUMIF(Clasificación!D:D,'CA EF'!A183,Clasificación!H:H)</f>
        <v>42258.13</v>
      </c>
      <c r="F183" s="369">
        <f t="shared" si="6"/>
        <v>-42258.13</v>
      </c>
      <c r="G183" s="369">
        <f t="shared" si="8"/>
        <v>42258.13</v>
      </c>
      <c r="H183" s="369">
        <v>0</v>
      </c>
      <c r="I183" s="369">
        <v>0</v>
      </c>
      <c r="J183" s="369">
        <v>0</v>
      </c>
      <c r="K183" s="369">
        <v>0</v>
      </c>
      <c r="L183" s="369">
        <v>0</v>
      </c>
      <c r="M183" s="369">
        <f t="shared" si="7"/>
        <v>0</v>
      </c>
      <c r="N183" s="222"/>
      <c r="O183" s="222"/>
      <c r="P183" s="222"/>
      <c r="Q183" s="222"/>
      <c r="R183" s="222"/>
      <c r="S183" s="222"/>
      <c r="T183" s="222"/>
      <c r="U183" s="222"/>
      <c r="V183" s="222"/>
      <c r="W183" s="222"/>
      <c r="X183" s="222"/>
      <c r="Y183" s="222"/>
      <c r="Z183" s="222"/>
      <c r="AA183" s="222"/>
      <c r="AB183" s="222"/>
      <c r="AC183" s="222"/>
      <c r="AD183" s="222"/>
      <c r="AE183" s="222"/>
      <c r="AF183" s="222"/>
      <c r="AG183" s="222"/>
      <c r="AH183" s="222"/>
      <c r="AI183" s="222"/>
      <c r="AJ183" s="222"/>
      <c r="AK183" s="222"/>
      <c r="AL183" s="222"/>
      <c r="AM183" s="222"/>
      <c r="AN183" s="222"/>
    </row>
    <row r="184" spans="1:40" s="223" customFormat="1" ht="10.199999999999999" customHeight="1">
      <c r="A184" s="216" t="s">
        <v>733</v>
      </c>
      <c r="B184" s="221">
        <f>+SUMIF(Clasificación!D:D,'CA EF'!A184,Clasificación!G:G)</f>
        <v>50301.48</v>
      </c>
      <c r="C184" s="368"/>
      <c r="D184" s="368"/>
      <c r="E184" s="369">
        <f>+SUMIF(Clasificación!D:D,'CA EF'!A184,Clasificación!H:H)</f>
        <v>50764.36</v>
      </c>
      <c r="F184" s="369">
        <f t="shared" si="6"/>
        <v>-462.87999999999738</v>
      </c>
      <c r="G184" s="369">
        <f t="shared" si="8"/>
        <v>462.87999999999738</v>
      </c>
      <c r="H184" s="369">
        <v>0</v>
      </c>
      <c r="I184" s="369">
        <v>0</v>
      </c>
      <c r="J184" s="369">
        <v>0</v>
      </c>
      <c r="K184" s="369">
        <v>0</v>
      </c>
      <c r="L184" s="369">
        <v>0</v>
      </c>
      <c r="M184" s="369">
        <f t="shared" si="7"/>
        <v>0</v>
      </c>
      <c r="N184" s="222"/>
      <c r="O184" s="222"/>
      <c r="P184" s="222"/>
      <c r="Q184" s="222"/>
      <c r="R184" s="222"/>
      <c r="S184" s="222"/>
      <c r="T184" s="222"/>
      <c r="U184" s="222"/>
      <c r="V184" s="222"/>
      <c r="W184" s="222"/>
      <c r="X184" s="222"/>
      <c r="Y184" s="222"/>
      <c r="Z184" s="222"/>
      <c r="AA184" s="222"/>
      <c r="AB184" s="222"/>
      <c r="AC184" s="222"/>
      <c r="AD184" s="222"/>
      <c r="AE184" s="222"/>
      <c r="AF184" s="222"/>
      <c r="AG184" s="222"/>
      <c r="AH184" s="222"/>
      <c r="AI184" s="222"/>
      <c r="AJ184" s="222"/>
      <c r="AK184" s="222"/>
      <c r="AL184" s="222"/>
      <c r="AM184" s="222"/>
      <c r="AN184" s="222"/>
    </row>
    <row r="185" spans="1:40" s="223" customFormat="1" ht="10.199999999999999" customHeight="1">
      <c r="A185" s="216" t="s">
        <v>735</v>
      </c>
      <c r="B185" s="221">
        <f>+SUMIF(Clasificación!D:D,'CA EF'!A185,Clasificación!G:G)</f>
        <v>50301.48</v>
      </c>
      <c r="C185" s="368"/>
      <c r="D185" s="368"/>
      <c r="E185" s="369">
        <f>+SUMIF(Clasificación!D:D,'CA EF'!A185,Clasificación!H:H)</f>
        <v>50764.36</v>
      </c>
      <c r="F185" s="369">
        <f t="shared" si="6"/>
        <v>-462.87999999999738</v>
      </c>
      <c r="G185" s="369">
        <f t="shared" si="8"/>
        <v>462.87999999999738</v>
      </c>
      <c r="H185" s="369">
        <v>0</v>
      </c>
      <c r="I185" s="369">
        <v>0</v>
      </c>
      <c r="J185" s="369">
        <v>0</v>
      </c>
      <c r="K185" s="369">
        <v>0</v>
      </c>
      <c r="L185" s="369">
        <v>0</v>
      </c>
      <c r="M185" s="369">
        <f t="shared" si="7"/>
        <v>0</v>
      </c>
      <c r="N185" s="222"/>
      <c r="O185" s="222"/>
      <c r="P185" s="222"/>
      <c r="Q185" s="222"/>
      <c r="R185" s="222"/>
      <c r="S185" s="222"/>
      <c r="T185" s="222"/>
      <c r="U185" s="222"/>
      <c r="V185" s="222"/>
      <c r="W185" s="222"/>
      <c r="X185" s="222"/>
      <c r="Y185" s="222"/>
      <c r="Z185" s="222"/>
      <c r="AA185" s="222"/>
      <c r="AB185" s="222"/>
      <c r="AC185" s="222"/>
      <c r="AD185" s="222"/>
      <c r="AE185" s="222"/>
      <c r="AF185" s="222"/>
      <c r="AG185" s="222"/>
      <c r="AH185" s="222"/>
      <c r="AI185" s="222"/>
      <c r="AJ185" s="222"/>
      <c r="AK185" s="222"/>
      <c r="AL185" s="222"/>
      <c r="AM185" s="222"/>
      <c r="AN185" s="222"/>
    </row>
    <row r="186" spans="1:40" s="223" customFormat="1" ht="10.199999999999999" customHeight="1">
      <c r="A186" s="216" t="s">
        <v>737</v>
      </c>
      <c r="B186" s="221">
        <f>+SUMIF(Clasificación!D:D,'CA EF'!A186,Clasificación!G:G)</f>
        <v>50301.48</v>
      </c>
      <c r="C186" s="368"/>
      <c r="D186" s="368"/>
      <c r="E186" s="369">
        <f>+SUMIF(Clasificación!D:D,'CA EF'!A186,Clasificación!H:H)</f>
        <v>50764.36</v>
      </c>
      <c r="F186" s="369">
        <f t="shared" si="6"/>
        <v>-462.87999999999738</v>
      </c>
      <c r="G186" s="369">
        <f t="shared" si="8"/>
        <v>462.87999999999738</v>
      </c>
      <c r="H186" s="369">
        <v>0</v>
      </c>
      <c r="I186" s="369">
        <v>0</v>
      </c>
      <c r="J186" s="369">
        <v>0</v>
      </c>
      <c r="K186" s="369">
        <v>0</v>
      </c>
      <c r="L186" s="369">
        <v>0</v>
      </c>
      <c r="M186" s="369">
        <f t="shared" si="7"/>
        <v>0</v>
      </c>
      <c r="N186" s="222"/>
      <c r="O186" s="222"/>
      <c r="P186" s="222"/>
      <c r="Q186" s="222"/>
      <c r="R186" s="222"/>
      <c r="S186" s="222"/>
      <c r="T186" s="222"/>
      <c r="U186" s="222"/>
      <c r="V186" s="222"/>
      <c r="W186" s="222"/>
      <c r="X186" s="222"/>
      <c r="Y186" s="222"/>
      <c r="Z186" s="222"/>
      <c r="AA186" s="222"/>
      <c r="AB186" s="222"/>
      <c r="AC186" s="222"/>
      <c r="AD186" s="222"/>
      <c r="AE186" s="222"/>
      <c r="AF186" s="222"/>
      <c r="AG186" s="222"/>
      <c r="AH186" s="222"/>
      <c r="AI186" s="222"/>
      <c r="AJ186" s="222"/>
      <c r="AK186" s="222"/>
      <c r="AL186" s="222"/>
      <c r="AM186" s="222"/>
      <c r="AN186" s="222"/>
    </row>
    <row r="187" spans="1:40" s="223" customFormat="1" ht="10.199999999999999" customHeight="1">
      <c r="A187" s="216" t="s">
        <v>739</v>
      </c>
      <c r="B187" s="221">
        <f>+SUMIF(Clasificación!D:D,'CA EF'!A187,Clasificación!G:G)</f>
        <v>50301.48</v>
      </c>
      <c r="C187" s="368"/>
      <c r="D187" s="368"/>
      <c r="E187" s="369">
        <f>+SUMIF(Clasificación!D:D,'CA EF'!A187,Clasificación!H:H)</f>
        <v>50764.36</v>
      </c>
      <c r="F187" s="369">
        <f t="shared" si="6"/>
        <v>-462.87999999999738</v>
      </c>
      <c r="G187" s="369">
        <f t="shared" si="8"/>
        <v>462.87999999999738</v>
      </c>
      <c r="H187" s="369">
        <v>0</v>
      </c>
      <c r="I187" s="369">
        <v>0</v>
      </c>
      <c r="J187" s="369">
        <v>0</v>
      </c>
      <c r="K187" s="369">
        <v>0</v>
      </c>
      <c r="L187" s="369">
        <v>0</v>
      </c>
      <c r="M187" s="369">
        <f t="shared" si="7"/>
        <v>0</v>
      </c>
      <c r="N187" s="222"/>
      <c r="O187" s="222"/>
      <c r="P187" s="222"/>
      <c r="Q187" s="222"/>
      <c r="R187" s="222"/>
      <c r="S187" s="222"/>
      <c r="T187" s="222"/>
      <c r="U187" s="222"/>
      <c r="V187" s="222"/>
      <c r="W187" s="222"/>
      <c r="X187" s="222"/>
      <c r="Y187" s="222"/>
      <c r="Z187" s="222"/>
      <c r="AA187" s="222"/>
      <c r="AB187" s="222"/>
      <c r="AC187" s="222"/>
      <c r="AD187" s="222"/>
      <c r="AE187" s="222"/>
      <c r="AF187" s="222"/>
      <c r="AG187" s="222"/>
      <c r="AH187" s="222"/>
      <c r="AI187" s="222"/>
      <c r="AJ187" s="222"/>
      <c r="AK187" s="222"/>
      <c r="AL187" s="222"/>
      <c r="AM187" s="222"/>
      <c r="AN187" s="222"/>
    </row>
    <row r="188" spans="1:40" s="223" customFormat="1" ht="10.199999999999999" customHeight="1">
      <c r="A188" s="216" t="s">
        <v>741</v>
      </c>
      <c r="B188" s="221">
        <f>+SUMIF(Clasificación!D:D,'CA EF'!A188,Clasificación!G:G)</f>
        <v>50301.48</v>
      </c>
      <c r="C188" s="368"/>
      <c r="D188" s="368"/>
      <c r="E188" s="369">
        <f>+SUMIF(Clasificación!D:D,'CA EF'!A188,Clasificación!H:H)</f>
        <v>50764.36</v>
      </c>
      <c r="F188" s="369">
        <f t="shared" si="6"/>
        <v>-462.87999999999738</v>
      </c>
      <c r="G188" s="369">
        <f t="shared" si="8"/>
        <v>462.87999999999738</v>
      </c>
      <c r="H188" s="369">
        <v>0</v>
      </c>
      <c r="I188" s="369">
        <v>0</v>
      </c>
      <c r="J188" s="369">
        <v>0</v>
      </c>
      <c r="K188" s="369">
        <v>0</v>
      </c>
      <c r="L188" s="369">
        <v>0</v>
      </c>
      <c r="M188" s="369">
        <f t="shared" si="7"/>
        <v>0</v>
      </c>
      <c r="N188" s="222"/>
      <c r="O188" s="222"/>
      <c r="P188" s="222"/>
      <c r="Q188" s="222"/>
      <c r="R188" s="222"/>
      <c r="S188" s="222"/>
      <c r="T188" s="222"/>
      <c r="U188" s="222"/>
      <c r="V188" s="222"/>
      <c r="W188" s="222"/>
      <c r="X188" s="222"/>
      <c r="Y188" s="222"/>
      <c r="Z188" s="222"/>
      <c r="AA188" s="222"/>
      <c r="AB188" s="222"/>
      <c r="AC188" s="222"/>
      <c r="AD188" s="222"/>
      <c r="AE188" s="222"/>
      <c r="AF188" s="222"/>
      <c r="AG188" s="222"/>
      <c r="AH188" s="222"/>
      <c r="AI188" s="222"/>
      <c r="AJ188" s="222"/>
      <c r="AK188" s="222"/>
      <c r="AL188" s="222"/>
      <c r="AM188" s="222"/>
      <c r="AN188" s="222"/>
    </row>
    <row r="189" spans="1:40" s="223" customFormat="1" ht="10.199999999999999" customHeight="1">
      <c r="A189" s="216" t="s">
        <v>743</v>
      </c>
      <c r="B189" s="221">
        <f>+SUMIF(Clasificación!D:D,'CA EF'!A189,Clasificación!G:G)</f>
        <v>25150.74</v>
      </c>
      <c r="C189" s="368"/>
      <c r="D189" s="368"/>
      <c r="E189" s="369">
        <f>+SUMIF(Clasificación!D:D,'CA EF'!A189,Clasificación!H:H)</f>
        <v>25382.18</v>
      </c>
      <c r="F189" s="369">
        <f t="shared" si="6"/>
        <v>-231.43999999999869</v>
      </c>
      <c r="G189" s="369">
        <f t="shared" si="8"/>
        <v>231.43999999999869</v>
      </c>
      <c r="H189" s="369">
        <v>0</v>
      </c>
      <c r="I189" s="369">
        <v>0</v>
      </c>
      <c r="J189" s="369">
        <v>0</v>
      </c>
      <c r="K189" s="369">
        <v>0</v>
      </c>
      <c r="L189" s="369">
        <v>0</v>
      </c>
      <c r="M189" s="369">
        <f t="shared" si="7"/>
        <v>0</v>
      </c>
      <c r="N189" s="222"/>
      <c r="O189" s="222"/>
      <c r="P189" s="222"/>
      <c r="Q189" s="222"/>
      <c r="R189" s="222"/>
      <c r="S189" s="222"/>
      <c r="T189" s="222"/>
      <c r="U189" s="222"/>
      <c r="V189" s="222"/>
      <c r="W189" s="222"/>
      <c r="X189" s="222"/>
      <c r="Y189" s="222"/>
      <c r="Z189" s="222"/>
      <c r="AA189" s="222"/>
      <c r="AB189" s="222"/>
      <c r="AC189" s="222"/>
      <c r="AD189" s="222"/>
      <c r="AE189" s="222"/>
      <c r="AF189" s="222"/>
      <c r="AG189" s="222"/>
      <c r="AH189" s="222"/>
      <c r="AI189" s="222"/>
      <c r="AJ189" s="222"/>
      <c r="AK189" s="222"/>
      <c r="AL189" s="222"/>
      <c r="AM189" s="222"/>
      <c r="AN189" s="222"/>
    </row>
    <row r="190" spans="1:40" s="223" customFormat="1" ht="10.199999999999999" customHeight="1">
      <c r="A190" s="216" t="s">
        <v>745</v>
      </c>
      <c r="B190" s="221">
        <f>+SUMIF(Clasificación!D:D,'CA EF'!A190,Clasificación!G:G)</f>
        <v>25150.74</v>
      </c>
      <c r="C190" s="368"/>
      <c r="D190" s="368"/>
      <c r="E190" s="369">
        <f>+SUMIF(Clasificación!D:D,'CA EF'!A190,Clasificación!H:H)</f>
        <v>25382.18</v>
      </c>
      <c r="F190" s="369">
        <f t="shared" si="6"/>
        <v>-231.43999999999869</v>
      </c>
      <c r="G190" s="369">
        <f t="shared" si="8"/>
        <v>231.43999999999869</v>
      </c>
      <c r="H190" s="369">
        <v>0</v>
      </c>
      <c r="I190" s="369">
        <v>0</v>
      </c>
      <c r="J190" s="369">
        <v>0</v>
      </c>
      <c r="K190" s="369">
        <v>0</v>
      </c>
      <c r="L190" s="369">
        <v>0</v>
      </c>
      <c r="M190" s="369">
        <f t="shared" si="7"/>
        <v>0</v>
      </c>
      <c r="N190" s="222"/>
      <c r="O190" s="222"/>
      <c r="P190" s="222"/>
      <c r="Q190" s="222"/>
      <c r="R190" s="222"/>
      <c r="S190" s="222"/>
      <c r="T190" s="222"/>
      <c r="U190" s="222"/>
      <c r="V190" s="222"/>
      <c r="W190" s="222"/>
      <c r="X190" s="222"/>
      <c r="Y190" s="222"/>
      <c r="Z190" s="222"/>
      <c r="AA190" s="222"/>
      <c r="AB190" s="222"/>
      <c r="AC190" s="222"/>
      <c r="AD190" s="222"/>
      <c r="AE190" s="222"/>
      <c r="AF190" s="222"/>
      <c r="AG190" s="222"/>
      <c r="AH190" s="222"/>
      <c r="AI190" s="222"/>
      <c r="AJ190" s="222"/>
      <c r="AK190" s="222"/>
      <c r="AL190" s="222"/>
      <c r="AM190" s="222"/>
      <c r="AN190" s="222"/>
    </row>
    <row r="191" spans="1:40" s="223" customFormat="1" ht="10.199999999999999" customHeight="1">
      <c r="A191" s="216" t="s">
        <v>747</v>
      </c>
      <c r="B191" s="221">
        <f>+SUMIF(Clasificación!D:D,'CA EF'!A191,Clasificación!G:G)</f>
        <v>25150.74</v>
      </c>
      <c r="C191" s="368"/>
      <c r="D191" s="368"/>
      <c r="E191" s="369">
        <f>+SUMIF(Clasificación!D:D,'CA EF'!A191,Clasificación!H:H)</f>
        <v>25382.18</v>
      </c>
      <c r="F191" s="369">
        <f t="shared" si="6"/>
        <v>-231.43999999999869</v>
      </c>
      <c r="G191" s="369">
        <f t="shared" si="8"/>
        <v>231.43999999999869</v>
      </c>
      <c r="H191" s="369">
        <v>0</v>
      </c>
      <c r="I191" s="369">
        <v>0</v>
      </c>
      <c r="J191" s="369">
        <v>0</v>
      </c>
      <c r="K191" s="369">
        <v>0</v>
      </c>
      <c r="L191" s="369">
        <v>0</v>
      </c>
      <c r="M191" s="369">
        <f t="shared" si="7"/>
        <v>0</v>
      </c>
      <c r="N191" s="222"/>
      <c r="O191" s="222"/>
      <c r="P191" s="222"/>
      <c r="Q191" s="222"/>
      <c r="R191" s="222"/>
      <c r="S191" s="222"/>
      <c r="T191" s="222"/>
      <c r="U191" s="222"/>
      <c r="V191" s="222"/>
      <c r="W191" s="222"/>
      <c r="X191" s="222"/>
      <c r="Y191" s="222"/>
      <c r="Z191" s="222"/>
      <c r="AA191" s="222"/>
      <c r="AB191" s="222"/>
      <c r="AC191" s="222"/>
      <c r="AD191" s="222"/>
      <c r="AE191" s="222"/>
      <c r="AF191" s="222"/>
      <c r="AG191" s="222"/>
      <c r="AH191" s="222"/>
      <c r="AI191" s="222"/>
      <c r="AJ191" s="222"/>
      <c r="AK191" s="222"/>
      <c r="AL191" s="222"/>
      <c r="AM191" s="222"/>
      <c r="AN191" s="222"/>
    </row>
    <row r="192" spans="1:40" s="223" customFormat="1" ht="10.199999999999999" customHeight="1">
      <c r="A192" s="216" t="s">
        <v>749</v>
      </c>
      <c r="B192" s="221">
        <f>+SUMIF(Clasificación!D:D,'CA EF'!A192,Clasificación!G:G)</f>
        <v>25150.74</v>
      </c>
      <c r="C192" s="368"/>
      <c r="D192" s="368"/>
      <c r="E192" s="369">
        <f>+SUMIF(Clasificación!D:D,'CA EF'!A192,Clasificación!H:H)</f>
        <v>25382.18</v>
      </c>
      <c r="F192" s="369">
        <f t="shared" si="6"/>
        <v>-231.43999999999869</v>
      </c>
      <c r="G192" s="369">
        <f t="shared" si="8"/>
        <v>231.43999999999869</v>
      </c>
      <c r="H192" s="369">
        <v>0</v>
      </c>
      <c r="I192" s="369">
        <v>0</v>
      </c>
      <c r="J192" s="369">
        <v>0</v>
      </c>
      <c r="K192" s="369">
        <v>0</v>
      </c>
      <c r="L192" s="369">
        <v>0</v>
      </c>
      <c r="M192" s="369">
        <f t="shared" si="7"/>
        <v>0</v>
      </c>
      <c r="N192" s="222"/>
      <c r="O192" s="222"/>
      <c r="P192" s="222"/>
      <c r="Q192" s="222"/>
      <c r="R192" s="222"/>
      <c r="S192" s="222"/>
      <c r="T192" s="222"/>
      <c r="U192" s="222"/>
      <c r="V192" s="222"/>
      <c r="W192" s="222"/>
      <c r="X192" s="222"/>
      <c r="Y192" s="222"/>
      <c r="Z192" s="222"/>
      <c r="AA192" s="222"/>
      <c r="AB192" s="222"/>
      <c r="AC192" s="222"/>
      <c r="AD192" s="222"/>
      <c r="AE192" s="222"/>
      <c r="AF192" s="222"/>
      <c r="AG192" s="222"/>
      <c r="AH192" s="222"/>
      <c r="AI192" s="222"/>
      <c r="AJ192" s="222"/>
      <c r="AK192" s="222"/>
      <c r="AL192" s="222"/>
      <c r="AM192" s="222"/>
      <c r="AN192" s="222"/>
    </row>
    <row r="193" spans="1:40" s="223" customFormat="1" ht="10.199999999999999" customHeight="1">
      <c r="A193" s="216" t="s">
        <v>751</v>
      </c>
      <c r="B193" s="221">
        <f>+SUMIF(Clasificación!D:D,'CA EF'!A193,Clasificación!G:G)</f>
        <v>25150.74</v>
      </c>
      <c r="C193" s="368"/>
      <c r="D193" s="368"/>
      <c r="E193" s="369">
        <f>+SUMIF(Clasificación!D:D,'CA EF'!A193,Clasificación!H:H)</f>
        <v>25382.18</v>
      </c>
      <c r="F193" s="369">
        <f t="shared" si="6"/>
        <v>-231.43999999999869</v>
      </c>
      <c r="G193" s="369">
        <f t="shared" si="8"/>
        <v>231.43999999999869</v>
      </c>
      <c r="H193" s="369">
        <v>0</v>
      </c>
      <c r="I193" s="369">
        <v>0</v>
      </c>
      <c r="J193" s="369">
        <v>0</v>
      </c>
      <c r="K193" s="369">
        <v>0</v>
      </c>
      <c r="L193" s="369">
        <v>0</v>
      </c>
      <c r="M193" s="369">
        <f t="shared" si="7"/>
        <v>0</v>
      </c>
      <c r="N193" s="222"/>
      <c r="O193" s="222"/>
      <c r="P193" s="222"/>
      <c r="Q193" s="222"/>
      <c r="R193" s="222"/>
      <c r="S193" s="222"/>
      <c r="T193" s="222"/>
      <c r="U193" s="222"/>
      <c r="V193" s="222"/>
      <c r="W193" s="222"/>
      <c r="X193" s="222"/>
      <c r="Y193" s="222"/>
      <c r="Z193" s="222"/>
      <c r="AA193" s="222"/>
      <c r="AB193" s="222"/>
      <c r="AC193" s="222"/>
      <c r="AD193" s="222"/>
      <c r="AE193" s="222"/>
      <c r="AF193" s="222"/>
      <c r="AG193" s="222"/>
      <c r="AH193" s="222"/>
      <c r="AI193" s="222"/>
      <c r="AJ193" s="222"/>
      <c r="AK193" s="222"/>
      <c r="AL193" s="222"/>
      <c r="AM193" s="222"/>
      <c r="AN193" s="222"/>
    </row>
    <row r="194" spans="1:40" s="223" customFormat="1" ht="10.199999999999999" customHeight="1">
      <c r="A194" s="216" t="s">
        <v>753</v>
      </c>
      <c r="B194" s="221">
        <f>+SUMIF(Clasificación!D:D,'CA EF'!A194,Clasificación!G:G)</f>
        <v>25150.74</v>
      </c>
      <c r="C194" s="368"/>
      <c r="D194" s="368"/>
      <c r="E194" s="369">
        <f>+SUMIF(Clasificación!D:D,'CA EF'!A194,Clasificación!H:H)</f>
        <v>25382.18</v>
      </c>
      <c r="F194" s="369">
        <f t="shared" si="6"/>
        <v>-231.43999999999869</v>
      </c>
      <c r="G194" s="369">
        <f t="shared" si="8"/>
        <v>231.43999999999869</v>
      </c>
      <c r="H194" s="369">
        <v>0</v>
      </c>
      <c r="I194" s="369">
        <v>0</v>
      </c>
      <c r="J194" s="369">
        <v>0</v>
      </c>
      <c r="K194" s="369">
        <v>0</v>
      </c>
      <c r="L194" s="369">
        <v>0</v>
      </c>
      <c r="M194" s="369">
        <f t="shared" si="7"/>
        <v>0</v>
      </c>
      <c r="N194" s="222"/>
      <c r="O194" s="222"/>
      <c r="P194" s="222"/>
      <c r="Q194" s="222"/>
      <c r="R194" s="222"/>
      <c r="S194" s="222"/>
      <c r="T194" s="222"/>
      <c r="U194" s="222"/>
      <c r="V194" s="222"/>
      <c r="W194" s="222"/>
      <c r="X194" s="222"/>
      <c r="Y194" s="222"/>
      <c r="Z194" s="222"/>
      <c r="AA194" s="222"/>
      <c r="AB194" s="222"/>
      <c r="AC194" s="222"/>
      <c r="AD194" s="222"/>
      <c r="AE194" s="222"/>
      <c r="AF194" s="222"/>
      <c r="AG194" s="222"/>
      <c r="AH194" s="222"/>
      <c r="AI194" s="222"/>
      <c r="AJ194" s="222"/>
      <c r="AK194" s="222"/>
      <c r="AL194" s="222"/>
      <c r="AM194" s="222"/>
      <c r="AN194" s="222"/>
    </row>
    <row r="195" spans="1:40" s="223" customFormat="1" ht="10.199999999999999" customHeight="1">
      <c r="A195" s="216" t="s">
        <v>755</v>
      </c>
      <c r="B195" s="221">
        <f>+SUMIF(Clasificación!D:D,'CA EF'!A195,Clasificación!G:G)</f>
        <v>25150.74</v>
      </c>
      <c r="C195" s="368"/>
      <c r="D195" s="368"/>
      <c r="E195" s="369">
        <f>+SUMIF(Clasificación!D:D,'CA EF'!A195,Clasificación!H:H)</f>
        <v>25382.18</v>
      </c>
      <c r="F195" s="369">
        <f t="shared" si="6"/>
        <v>-231.43999999999869</v>
      </c>
      <c r="G195" s="369">
        <f t="shared" si="8"/>
        <v>231.43999999999869</v>
      </c>
      <c r="H195" s="369">
        <v>0</v>
      </c>
      <c r="I195" s="369">
        <v>0</v>
      </c>
      <c r="J195" s="369">
        <v>0</v>
      </c>
      <c r="K195" s="369">
        <v>0</v>
      </c>
      <c r="L195" s="369">
        <v>0</v>
      </c>
      <c r="M195" s="369">
        <f t="shared" si="7"/>
        <v>0</v>
      </c>
      <c r="N195" s="222"/>
      <c r="O195" s="222"/>
      <c r="P195" s="222"/>
      <c r="Q195" s="222"/>
      <c r="R195" s="222"/>
      <c r="S195" s="222"/>
      <c r="T195" s="222"/>
      <c r="U195" s="222"/>
      <c r="V195" s="222"/>
      <c r="W195" s="222"/>
      <c r="X195" s="222"/>
      <c r="Y195" s="222"/>
      <c r="Z195" s="222"/>
      <c r="AA195" s="222"/>
      <c r="AB195" s="222"/>
      <c r="AC195" s="222"/>
      <c r="AD195" s="222"/>
      <c r="AE195" s="222"/>
      <c r="AF195" s="222"/>
      <c r="AG195" s="222"/>
      <c r="AH195" s="222"/>
      <c r="AI195" s="222"/>
      <c r="AJ195" s="222"/>
      <c r="AK195" s="222"/>
      <c r="AL195" s="222"/>
      <c r="AM195" s="222"/>
      <c r="AN195" s="222"/>
    </row>
    <row r="196" spans="1:40" s="223" customFormat="1" ht="10.199999999999999" customHeight="1">
      <c r="A196" s="216" t="s">
        <v>757</v>
      </c>
      <c r="B196" s="221">
        <f>+SUMIF(Clasificación!D:D,'CA EF'!A196,Clasificación!G:G)</f>
        <v>25150.74</v>
      </c>
      <c r="C196" s="368"/>
      <c r="D196" s="368"/>
      <c r="E196" s="369">
        <f>+SUMIF(Clasificación!D:D,'CA EF'!A196,Clasificación!H:H)</f>
        <v>25382.18</v>
      </c>
      <c r="F196" s="369">
        <f t="shared" si="6"/>
        <v>-231.43999999999869</v>
      </c>
      <c r="G196" s="369">
        <f t="shared" si="8"/>
        <v>231.43999999999869</v>
      </c>
      <c r="H196" s="369">
        <v>0</v>
      </c>
      <c r="I196" s="369">
        <v>0</v>
      </c>
      <c r="J196" s="369">
        <v>0</v>
      </c>
      <c r="K196" s="369">
        <v>0</v>
      </c>
      <c r="L196" s="369">
        <v>0</v>
      </c>
      <c r="M196" s="369">
        <f t="shared" si="7"/>
        <v>0</v>
      </c>
      <c r="N196" s="222"/>
      <c r="O196" s="222"/>
      <c r="P196" s="222"/>
      <c r="Q196" s="222"/>
      <c r="R196" s="222"/>
      <c r="S196" s="222"/>
      <c r="T196" s="222"/>
      <c r="U196" s="222"/>
      <c r="V196" s="222"/>
      <c r="W196" s="222"/>
      <c r="X196" s="222"/>
      <c r="Y196" s="222"/>
      <c r="Z196" s="222"/>
      <c r="AA196" s="222"/>
      <c r="AB196" s="222"/>
      <c r="AC196" s="222"/>
      <c r="AD196" s="222"/>
      <c r="AE196" s="222"/>
      <c r="AF196" s="222"/>
      <c r="AG196" s="222"/>
      <c r="AH196" s="222"/>
      <c r="AI196" s="222"/>
      <c r="AJ196" s="222"/>
      <c r="AK196" s="222"/>
      <c r="AL196" s="222"/>
      <c r="AM196" s="222"/>
      <c r="AN196" s="222"/>
    </row>
    <row r="197" spans="1:40" s="223" customFormat="1" ht="10.199999999999999" customHeight="1">
      <c r="A197" s="216" t="s">
        <v>759</v>
      </c>
      <c r="B197" s="221">
        <f>+SUMIF(Clasificación!D:D,'CA EF'!A197,Clasificación!G:G)</f>
        <v>25150.74</v>
      </c>
      <c r="C197" s="368"/>
      <c r="D197" s="368"/>
      <c r="E197" s="369">
        <f>+SUMIF(Clasificación!D:D,'CA EF'!A197,Clasificación!H:H)</f>
        <v>25382.18</v>
      </c>
      <c r="F197" s="369">
        <f t="shared" ref="F197:F260" si="9">+B197+C197-D197-E197</f>
        <v>-231.43999999999869</v>
      </c>
      <c r="G197" s="369">
        <f t="shared" si="8"/>
        <v>231.43999999999869</v>
      </c>
      <c r="H197" s="369">
        <v>0</v>
      </c>
      <c r="I197" s="369">
        <v>0</v>
      </c>
      <c r="J197" s="369">
        <v>0</v>
      </c>
      <c r="K197" s="369">
        <v>0</v>
      </c>
      <c r="L197" s="369">
        <v>0</v>
      </c>
      <c r="M197" s="369">
        <f t="shared" ref="M197:M260" si="10">+SUM(F197:L197)</f>
        <v>0</v>
      </c>
      <c r="N197" s="222"/>
      <c r="O197" s="222"/>
      <c r="P197" s="222"/>
      <c r="Q197" s="222"/>
      <c r="R197" s="222"/>
      <c r="S197" s="222"/>
      <c r="T197" s="222"/>
      <c r="U197" s="222"/>
      <c r="V197" s="222"/>
      <c r="W197" s="222"/>
      <c r="X197" s="222"/>
      <c r="Y197" s="222"/>
      <c r="Z197" s="222"/>
      <c r="AA197" s="222"/>
      <c r="AB197" s="222"/>
      <c r="AC197" s="222"/>
      <c r="AD197" s="222"/>
      <c r="AE197" s="222"/>
      <c r="AF197" s="222"/>
      <c r="AG197" s="222"/>
      <c r="AH197" s="222"/>
      <c r="AI197" s="222"/>
      <c r="AJ197" s="222"/>
      <c r="AK197" s="222"/>
      <c r="AL197" s="222"/>
      <c r="AM197" s="222"/>
      <c r="AN197" s="222"/>
    </row>
    <row r="198" spans="1:40" s="223" customFormat="1" ht="10.199999999999999" customHeight="1">
      <c r="A198" s="216" t="s">
        <v>761</v>
      </c>
      <c r="B198" s="221">
        <f>+SUMIF(Clasificación!D:D,'CA EF'!A198,Clasificación!G:G)</f>
        <v>25150.74</v>
      </c>
      <c r="C198" s="368"/>
      <c r="D198" s="368"/>
      <c r="E198" s="369">
        <f>+SUMIF(Clasificación!D:D,'CA EF'!A198,Clasificación!H:H)</f>
        <v>25382.18</v>
      </c>
      <c r="F198" s="369">
        <f t="shared" si="9"/>
        <v>-231.43999999999869</v>
      </c>
      <c r="G198" s="369">
        <f t="shared" si="8"/>
        <v>231.43999999999869</v>
      </c>
      <c r="H198" s="369">
        <v>0</v>
      </c>
      <c r="I198" s="369">
        <v>0</v>
      </c>
      <c r="J198" s="369">
        <v>0</v>
      </c>
      <c r="K198" s="369">
        <v>0</v>
      </c>
      <c r="L198" s="369">
        <v>0</v>
      </c>
      <c r="M198" s="369">
        <f t="shared" si="10"/>
        <v>0</v>
      </c>
      <c r="N198" s="222"/>
      <c r="O198" s="222"/>
      <c r="P198" s="222"/>
      <c r="Q198" s="222"/>
      <c r="R198" s="222"/>
      <c r="S198" s="222"/>
      <c r="T198" s="222"/>
      <c r="U198" s="222"/>
      <c r="V198" s="222"/>
      <c r="W198" s="222"/>
      <c r="X198" s="222"/>
      <c r="Y198" s="222"/>
      <c r="Z198" s="222"/>
      <c r="AA198" s="222"/>
      <c r="AB198" s="222"/>
      <c r="AC198" s="222"/>
      <c r="AD198" s="222"/>
      <c r="AE198" s="222"/>
      <c r="AF198" s="222"/>
      <c r="AG198" s="222"/>
      <c r="AH198" s="222"/>
      <c r="AI198" s="222"/>
      <c r="AJ198" s="222"/>
      <c r="AK198" s="222"/>
      <c r="AL198" s="222"/>
      <c r="AM198" s="222"/>
      <c r="AN198" s="222"/>
    </row>
    <row r="199" spans="1:40" s="223" customFormat="1" ht="10.199999999999999" customHeight="1">
      <c r="A199" s="216" t="s">
        <v>763</v>
      </c>
      <c r="B199" s="221">
        <f>+SUMIF(Clasificación!D:D,'CA EF'!A199,Clasificación!G:G)</f>
        <v>25123.93</v>
      </c>
      <c r="C199" s="368"/>
      <c r="D199" s="368"/>
      <c r="E199" s="369">
        <f>+SUMIF(Clasificación!D:D,'CA EF'!A199,Clasificación!H:H)</f>
        <v>25354.19</v>
      </c>
      <c r="F199" s="369">
        <f t="shared" si="9"/>
        <v>-230.2599999999984</v>
      </c>
      <c r="G199" s="369">
        <f t="shared" si="8"/>
        <v>230.2599999999984</v>
      </c>
      <c r="H199" s="369">
        <v>0</v>
      </c>
      <c r="I199" s="369">
        <v>0</v>
      </c>
      <c r="J199" s="369">
        <v>0</v>
      </c>
      <c r="K199" s="369">
        <v>0</v>
      </c>
      <c r="L199" s="369">
        <v>0</v>
      </c>
      <c r="M199" s="369">
        <f t="shared" si="10"/>
        <v>0</v>
      </c>
      <c r="N199" s="222"/>
      <c r="O199" s="222"/>
      <c r="P199" s="222"/>
      <c r="Q199" s="222"/>
      <c r="R199" s="222"/>
      <c r="S199" s="222"/>
      <c r="T199" s="222"/>
      <c r="U199" s="222"/>
      <c r="V199" s="222"/>
      <c r="W199" s="222"/>
      <c r="X199" s="222"/>
      <c r="Y199" s="222"/>
      <c r="Z199" s="222"/>
      <c r="AA199" s="222"/>
      <c r="AB199" s="222"/>
      <c r="AC199" s="222"/>
      <c r="AD199" s="222"/>
      <c r="AE199" s="222"/>
      <c r="AF199" s="222"/>
      <c r="AG199" s="222"/>
      <c r="AH199" s="222"/>
      <c r="AI199" s="222"/>
      <c r="AJ199" s="222"/>
      <c r="AK199" s="222"/>
      <c r="AL199" s="222"/>
      <c r="AM199" s="222"/>
      <c r="AN199" s="222"/>
    </row>
    <row r="200" spans="1:40" s="223" customFormat="1" ht="10.199999999999999" customHeight="1">
      <c r="A200" s="216" t="s">
        <v>765</v>
      </c>
      <c r="B200" s="221">
        <f>+SUMIF(Clasificación!D:D,'CA EF'!A200,Clasificación!G:G)</f>
        <v>25123.93</v>
      </c>
      <c r="C200" s="368"/>
      <c r="D200" s="368"/>
      <c r="E200" s="369">
        <f>+SUMIF(Clasificación!D:D,'CA EF'!A200,Clasificación!H:H)</f>
        <v>25354.19</v>
      </c>
      <c r="F200" s="369">
        <f t="shared" si="9"/>
        <v>-230.2599999999984</v>
      </c>
      <c r="G200" s="369">
        <f t="shared" si="8"/>
        <v>230.2599999999984</v>
      </c>
      <c r="H200" s="369">
        <v>0</v>
      </c>
      <c r="I200" s="369">
        <v>0</v>
      </c>
      <c r="J200" s="369">
        <v>0</v>
      </c>
      <c r="K200" s="369">
        <v>0</v>
      </c>
      <c r="L200" s="369">
        <v>0</v>
      </c>
      <c r="M200" s="369">
        <f t="shared" si="10"/>
        <v>0</v>
      </c>
      <c r="N200" s="222"/>
      <c r="O200" s="222"/>
      <c r="P200" s="222"/>
      <c r="Q200" s="222"/>
      <c r="R200" s="222"/>
      <c r="S200" s="222"/>
      <c r="T200" s="222"/>
      <c r="U200" s="222"/>
      <c r="V200" s="222"/>
      <c r="W200" s="222"/>
      <c r="X200" s="222"/>
      <c r="Y200" s="222"/>
      <c r="Z200" s="222"/>
      <c r="AA200" s="222"/>
      <c r="AB200" s="222"/>
      <c r="AC200" s="222"/>
      <c r="AD200" s="222"/>
      <c r="AE200" s="222"/>
      <c r="AF200" s="222"/>
      <c r="AG200" s="222"/>
      <c r="AH200" s="222"/>
      <c r="AI200" s="222"/>
      <c r="AJ200" s="222"/>
      <c r="AK200" s="222"/>
      <c r="AL200" s="222"/>
      <c r="AM200" s="222"/>
      <c r="AN200" s="222"/>
    </row>
    <row r="201" spans="1:40" s="223" customFormat="1" ht="10.199999999999999" customHeight="1">
      <c r="A201" s="216" t="s">
        <v>767</v>
      </c>
      <c r="B201" s="221">
        <f>+SUMIF(Clasificación!D:D,'CA EF'!A201,Clasificación!G:G)</f>
        <v>25123.93</v>
      </c>
      <c r="C201" s="368"/>
      <c r="D201" s="368"/>
      <c r="E201" s="369">
        <f>+SUMIF(Clasificación!D:D,'CA EF'!A201,Clasificación!H:H)</f>
        <v>25354.19</v>
      </c>
      <c r="F201" s="369">
        <f t="shared" si="9"/>
        <v>-230.2599999999984</v>
      </c>
      <c r="G201" s="369">
        <f t="shared" si="8"/>
        <v>230.2599999999984</v>
      </c>
      <c r="H201" s="369">
        <v>0</v>
      </c>
      <c r="I201" s="369">
        <v>0</v>
      </c>
      <c r="J201" s="369">
        <v>0</v>
      </c>
      <c r="K201" s="369">
        <v>0</v>
      </c>
      <c r="L201" s="369">
        <v>0</v>
      </c>
      <c r="M201" s="369">
        <f t="shared" si="10"/>
        <v>0</v>
      </c>
      <c r="N201" s="222"/>
      <c r="O201" s="222"/>
      <c r="P201" s="222"/>
      <c r="Q201" s="222"/>
      <c r="R201" s="222"/>
      <c r="S201" s="222"/>
      <c r="T201" s="222"/>
      <c r="U201" s="222"/>
      <c r="V201" s="222"/>
      <c r="W201" s="222"/>
      <c r="X201" s="222"/>
      <c r="Y201" s="222"/>
      <c r="Z201" s="222"/>
      <c r="AA201" s="222"/>
      <c r="AB201" s="222"/>
      <c r="AC201" s="222"/>
      <c r="AD201" s="222"/>
      <c r="AE201" s="222"/>
      <c r="AF201" s="222"/>
      <c r="AG201" s="222"/>
      <c r="AH201" s="222"/>
      <c r="AI201" s="222"/>
      <c r="AJ201" s="222"/>
      <c r="AK201" s="222"/>
      <c r="AL201" s="222"/>
      <c r="AM201" s="222"/>
      <c r="AN201" s="222"/>
    </row>
    <row r="202" spans="1:40" s="223" customFormat="1" ht="10.199999999999999" customHeight="1">
      <c r="A202" s="216" t="s">
        <v>769</v>
      </c>
      <c r="B202" s="221">
        <f>+SUMIF(Clasificación!D:D,'CA EF'!A202,Clasificación!G:G)</f>
        <v>25123.93</v>
      </c>
      <c r="C202" s="368"/>
      <c r="D202" s="368"/>
      <c r="E202" s="369">
        <f>+SUMIF(Clasificación!D:D,'CA EF'!A202,Clasificación!H:H)</f>
        <v>25354.19</v>
      </c>
      <c r="F202" s="369">
        <f t="shared" si="9"/>
        <v>-230.2599999999984</v>
      </c>
      <c r="G202" s="369">
        <f t="shared" si="8"/>
        <v>230.2599999999984</v>
      </c>
      <c r="H202" s="369">
        <v>0</v>
      </c>
      <c r="I202" s="369">
        <v>0</v>
      </c>
      <c r="J202" s="369">
        <v>0</v>
      </c>
      <c r="K202" s="369">
        <v>0</v>
      </c>
      <c r="L202" s="369">
        <v>0</v>
      </c>
      <c r="M202" s="369">
        <f t="shared" si="10"/>
        <v>0</v>
      </c>
      <c r="N202" s="222"/>
      <c r="O202" s="222"/>
      <c r="P202" s="222"/>
      <c r="Q202" s="222"/>
      <c r="R202" s="222"/>
      <c r="S202" s="222"/>
      <c r="T202" s="222"/>
      <c r="U202" s="222"/>
      <c r="V202" s="222"/>
      <c r="W202" s="222"/>
      <c r="X202" s="222"/>
      <c r="Y202" s="222"/>
      <c r="Z202" s="222"/>
      <c r="AA202" s="222"/>
      <c r="AB202" s="222"/>
      <c r="AC202" s="222"/>
      <c r="AD202" s="222"/>
      <c r="AE202" s="222"/>
      <c r="AF202" s="222"/>
      <c r="AG202" s="222"/>
      <c r="AH202" s="222"/>
      <c r="AI202" s="222"/>
      <c r="AJ202" s="222"/>
      <c r="AK202" s="222"/>
      <c r="AL202" s="222"/>
      <c r="AM202" s="222"/>
      <c r="AN202" s="222"/>
    </row>
    <row r="203" spans="1:40" s="223" customFormat="1" ht="10.199999999999999" customHeight="1">
      <c r="A203" s="216" t="s">
        <v>771</v>
      </c>
      <c r="B203" s="221">
        <f>+SUMIF(Clasificación!D:D,'CA EF'!A203,Clasificación!G:G)</f>
        <v>25123.93</v>
      </c>
      <c r="C203" s="368"/>
      <c r="D203" s="368"/>
      <c r="E203" s="369">
        <f>+SUMIF(Clasificación!D:D,'CA EF'!A203,Clasificación!H:H)</f>
        <v>25354.19</v>
      </c>
      <c r="F203" s="369">
        <f t="shared" si="9"/>
        <v>-230.2599999999984</v>
      </c>
      <c r="G203" s="369">
        <f t="shared" si="8"/>
        <v>230.2599999999984</v>
      </c>
      <c r="H203" s="369">
        <v>0</v>
      </c>
      <c r="I203" s="369">
        <v>0</v>
      </c>
      <c r="J203" s="369">
        <v>0</v>
      </c>
      <c r="K203" s="369">
        <v>0</v>
      </c>
      <c r="L203" s="369">
        <v>0</v>
      </c>
      <c r="M203" s="369">
        <f t="shared" si="10"/>
        <v>0</v>
      </c>
      <c r="N203" s="222"/>
      <c r="O203" s="222"/>
      <c r="P203" s="222"/>
      <c r="Q203" s="222"/>
      <c r="R203" s="222"/>
      <c r="S203" s="222"/>
      <c r="T203" s="222"/>
      <c r="U203" s="222"/>
      <c r="V203" s="222"/>
      <c r="W203" s="222"/>
      <c r="X203" s="222"/>
      <c r="Y203" s="222"/>
      <c r="Z203" s="222"/>
      <c r="AA203" s="222"/>
      <c r="AB203" s="222"/>
      <c r="AC203" s="222"/>
      <c r="AD203" s="222"/>
      <c r="AE203" s="222"/>
      <c r="AF203" s="222"/>
      <c r="AG203" s="222"/>
      <c r="AH203" s="222"/>
      <c r="AI203" s="222"/>
      <c r="AJ203" s="222"/>
      <c r="AK203" s="222"/>
      <c r="AL203" s="222"/>
      <c r="AM203" s="222"/>
      <c r="AN203" s="222"/>
    </row>
    <row r="204" spans="1:40" s="223" customFormat="1" ht="10.199999999999999" customHeight="1">
      <c r="A204" s="216" t="s">
        <v>773</v>
      </c>
      <c r="B204" s="221">
        <f>+SUMIF(Clasificación!D:D,'CA EF'!A204,Clasificación!G:G)</f>
        <v>25123.93</v>
      </c>
      <c r="C204" s="368"/>
      <c r="D204" s="368"/>
      <c r="E204" s="369">
        <f>+SUMIF(Clasificación!D:D,'CA EF'!A204,Clasificación!H:H)</f>
        <v>25354.19</v>
      </c>
      <c r="F204" s="369">
        <f t="shared" si="9"/>
        <v>-230.2599999999984</v>
      </c>
      <c r="G204" s="369">
        <f t="shared" si="8"/>
        <v>230.2599999999984</v>
      </c>
      <c r="H204" s="369">
        <v>0</v>
      </c>
      <c r="I204" s="369">
        <v>0</v>
      </c>
      <c r="J204" s="369">
        <v>0</v>
      </c>
      <c r="K204" s="369">
        <v>0</v>
      </c>
      <c r="L204" s="369">
        <v>0</v>
      </c>
      <c r="M204" s="369">
        <f t="shared" si="10"/>
        <v>0</v>
      </c>
      <c r="N204" s="222"/>
      <c r="O204" s="222"/>
      <c r="P204" s="222"/>
      <c r="Q204" s="222"/>
      <c r="R204" s="222"/>
      <c r="S204" s="222"/>
      <c r="T204" s="222"/>
      <c r="U204" s="222"/>
      <c r="V204" s="222"/>
      <c r="W204" s="222"/>
      <c r="X204" s="222"/>
      <c r="Y204" s="222"/>
      <c r="Z204" s="222"/>
      <c r="AA204" s="222"/>
      <c r="AB204" s="222"/>
      <c r="AC204" s="222"/>
      <c r="AD204" s="222"/>
      <c r="AE204" s="222"/>
      <c r="AF204" s="222"/>
      <c r="AG204" s="222"/>
      <c r="AH204" s="222"/>
      <c r="AI204" s="222"/>
      <c r="AJ204" s="222"/>
      <c r="AK204" s="222"/>
      <c r="AL204" s="222"/>
      <c r="AM204" s="222"/>
      <c r="AN204" s="222"/>
    </row>
    <row r="205" spans="1:40" s="223" customFormat="1" ht="10.199999999999999" customHeight="1">
      <c r="A205" s="216" t="s">
        <v>775</v>
      </c>
      <c r="B205" s="221">
        <f>+SUMIF(Clasificación!D:D,'CA EF'!A205,Clasificación!G:G)</f>
        <v>25123.93</v>
      </c>
      <c r="C205" s="368"/>
      <c r="D205" s="368"/>
      <c r="E205" s="369">
        <f>+SUMIF(Clasificación!D:D,'CA EF'!A205,Clasificación!H:H)</f>
        <v>25354.19</v>
      </c>
      <c r="F205" s="369">
        <f t="shared" si="9"/>
        <v>-230.2599999999984</v>
      </c>
      <c r="G205" s="369">
        <f t="shared" ref="G205:G268" si="11">-F205</f>
        <v>230.2599999999984</v>
      </c>
      <c r="H205" s="369">
        <v>0</v>
      </c>
      <c r="I205" s="369">
        <v>0</v>
      </c>
      <c r="J205" s="369">
        <v>0</v>
      </c>
      <c r="K205" s="369">
        <v>0</v>
      </c>
      <c r="L205" s="369">
        <v>0</v>
      </c>
      <c r="M205" s="369">
        <f t="shared" si="10"/>
        <v>0</v>
      </c>
      <c r="N205" s="222"/>
      <c r="O205" s="222"/>
      <c r="P205" s="222"/>
      <c r="Q205" s="222"/>
      <c r="R205" s="222"/>
      <c r="S205" s="222"/>
      <c r="T205" s="222"/>
      <c r="U205" s="222"/>
      <c r="V205" s="222"/>
      <c r="W205" s="222"/>
      <c r="X205" s="222"/>
      <c r="Y205" s="222"/>
      <c r="Z205" s="222"/>
      <c r="AA205" s="222"/>
      <c r="AB205" s="222"/>
      <c r="AC205" s="222"/>
      <c r="AD205" s="222"/>
      <c r="AE205" s="222"/>
      <c r="AF205" s="222"/>
      <c r="AG205" s="222"/>
      <c r="AH205" s="222"/>
      <c r="AI205" s="222"/>
      <c r="AJ205" s="222"/>
      <c r="AK205" s="222"/>
      <c r="AL205" s="222"/>
      <c r="AM205" s="222"/>
      <c r="AN205" s="222"/>
    </row>
    <row r="206" spans="1:40" s="223" customFormat="1" ht="10.199999999999999" customHeight="1">
      <c r="A206" s="216" t="s">
        <v>777</v>
      </c>
      <c r="B206" s="221">
        <f>+SUMIF(Clasificación!D:D,'CA EF'!A206,Clasificación!G:G)</f>
        <v>25123.93</v>
      </c>
      <c r="C206" s="368"/>
      <c r="D206" s="368"/>
      <c r="E206" s="369">
        <f>+SUMIF(Clasificación!D:D,'CA EF'!A206,Clasificación!H:H)</f>
        <v>25354.19</v>
      </c>
      <c r="F206" s="369">
        <f t="shared" si="9"/>
        <v>-230.2599999999984</v>
      </c>
      <c r="G206" s="369">
        <f t="shared" si="11"/>
        <v>230.2599999999984</v>
      </c>
      <c r="H206" s="369">
        <v>0</v>
      </c>
      <c r="I206" s="369">
        <v>0</v>
      </c>
      <c r="J206" s="369">
        <v>0</v>
      </c>
      <c r="K206" s="369">
        <v>0</v>
      </c>
      <c r="L206" s="369">
        <v>0</v>
      </c>
      <c r="M206" s="369">
        <f t="shared" si="10"/>
        <v>0</v>
      </c>
      <c r="N206" s="222"/>
      <c r="O206" s="222"/>
      <c r="P206" s="222"/>
      <c r="Q206" s="222"/>
      <c r="R206" s="222"/>
      <c r="S206" s="222"/>
      <c r="T206" s="222"/>
      <c r="U206" s="222"/>
      <c r="V206" s="222"/>
      <c r="W206" s="222"/>
      <c r="X206" s="222"/>
      <c r="Y206" s="222"/>
      <c r="Z206" s="222"/>
      <c r="AA206" s="222"/>
      <c r="AB206" s="222"/>
      <c r="AC206" s="222"/>
      <c r="AD206" s="222"/>
      <c r="AE206" s="222"/>
      <c r="AF206" s="222"/>
      <c r="AG206" s="222"/>
      <c r="AH206" s="222"/>
      <c r="AI206" s="222"/>
      <c r="AJ206" s="222"/>
      <c r="AK206" s="222"/>
      <c r="AL206" s="222"/>
      <c r="AM206" s="222"/>
      <c r="AN206" s="222"/>
    </row>
    <row r="207" spans="1:40" s="223" customFormat="1" ht="10.199999999999999" customHeight="1">
      <c r="A207" s="216" t="s">
        <v>779</v>
      </c>
      <c r="B207" s="221">
        <f>+SUMIF(Clasificación!D:D,'CA EF'!A207,Clasificación!G:G)</f>
        <v>25123.93</v>
      </c>
      <c r="C207" s="368"/>
      <c r="D207" s="368"/>
      <c r="E207" s="369">
        <f>+SUMIF(Clasificación!D:D,'CA EF'!A207,Clasificación!H:H)</f>
        <v>25354.19</v>
      </c>
      <c r="F207" s="369">
        <f t="shared" si="9"/>
        <v>-230.2599999999984</v>
      </c>
      <c r="G207" s="369">
        <f t="shared" si="11"/>
        <v>230.2599999999984</v>
      </c>
      <c r="H207" s="369">
        <v>0</v>
      </c>
      <c r="I207" s="369">
        <v>0</v>
      </c>
      <c r="J207" s="369">
        <v>0</v>
      </c>
      <c r="K207" s="369">
        <v>0</v>
      </c>
      <c r="L207" s="369">
        <v>0</v>
      </c>
      <c r="M207" s="369">
        <f t="shared" si="10"/>
        <v>0</v>
      </c>
      <c r="N207" s="222"/>
      <c r="O207" s="222"/>
      <c r="P207" s="222"/>
      <c r="Q207" s="222"/>
      <c r="R207" s="222"/>
      <c r="S207" s="222"/>
      <c r="T207" s="222"/>
      <c r="U207" s="222"/>
      <c r="V207" s="222"/>
      <c r="W207" s="222"/>
      <c r="X207" s="222"/>
      <c r="Y207" s="222"/>
      <c r="Z207" s="222"/>
      <c r="AA207" s="222"/>
      <c r="AB207" s="222"/>
      <c r="AC207" s="222"/>
      <c r="AD207" s="222"/>
      <c r="AE207" s="222"/>
      <c r="AF207" s="222"/>
      <c r="AG207" s="222"/>
      <c r="AH207" s="222"/>
      <c r="AI207" s="222"/>
      <c r="AJ207" s="222"/>
      <c r="AK207" s="222"/>
      <c r="AL207" s="222"/>
      <c r="AM207" s="222"/>
      <c r="AN207" s="222"/>
    </row>
    <row r="208" spans="1:40" s="223" customFormat="1" ht="10.199999999999999" customHeight="1">
      <c r="A208" s="216" t="s">
        <v>781</v>
      </c>
      <c r="B208" s="221">
        <f>+SUMIF(Clasificación!D:D,'CA EF'!A208,Clasificación!G:G)</f>
        <v>25123.93</v>
      </c>
      <c r="C208" s="368"/>
      <c r="D208" s="368"/>
      <c r="E208" s="369">
        <f>+SUMIF(Clasificación!D:D,'CA EF'!A208,Clasificación!H:H)</f>
        <v>25354.19</v>
      </c>
      <c r="F208" s="369">
        <f t="shared" si="9"/>
        <v>-230.2599999999984</v>
      </c>
      <c r="G208" s="369">
        <f t="shared" si="11"/>
        <v>230.2599999999984</v>
      </c>
      <c r="H208" s="369">
        <v>0</v>
      </c>
      <c r="I208" s="369">
        <v>0</v>
      </c>
      <c r="J208" s="369">
        <v>0</v>
      </c>
      <c r="K208" s="369">
        <v>0</v>
      </c>
      <c r="L208" s="369">
        <v>0</v>
      </c>
      <c r="M208" s="369">
        <f t="shared" si="10"/>
        <v>0</v>
      </c>
      <c r="N208" s="222"/>
      <c r="O208" s="222"/>
      <c r="P208" s="222"/>
      <c r="Q208" s="222"/>
      <c r="R208" s="222"/>
      <c r="S208" s="222"/>
      <c r="T208" s="222"/>
      <c r="U208" s="222"/>
      <c r="V208" s="222"/>
      <c r="W208" s="222"/>
      <c r="X208" s="222"/>
      <c r="Y208" s="222"/>
      <c r="Z208" s="222"/>
      <c r="AA208" s="222"/>
      <c r="AB208" s="222"/>
      <c r="AC208" s="222"/>
      <c r="AD208" s="222"/>
      <c r="AE208" s="222"/>
      <c r="AF208" s="222"/>
      <c r="AG208" s="222"/>
      <c r="AH208" s="222"/>
      <c r="AI208" s="222"/>
      <c r="AJ208" s="222"/>
      <c r="AK208" s="222"/>
      <c r="AL208" s="222"/>
      <c r="AM208" s="222"/>
      <c r="AN208" s="222"/>
    </row>
    <row r="209" spans="1:40" s="223" customFormat="1" ht="10.199999999999999" customHeight="1">
      <c r="A209" s="216" t="s">
        <v>1221</v>
      </c>
      <c r="B209" s="221">
        <f>+SUMIF(Clasificación!D:D,'CA EF'!A209,Clasificación!G:G)</f>
        <v>25270.78</v>
      </c>
      <c r="C209" s="368"/>
      <c r="D209" s="368"/>
      <c r="E209" s="369">
        <f>+SUMIF(Clasificación!D:D,'CA EF'!A209,Clasificación!H:H)</f>
        <v>25306.41</v>
      </c>
      <c r="F209" s="369">
        <f t="shared" si="9"/>
        <v>-35.630000000001019</v>
      </c>
      <c r="G209" s="369">
        <f t="shared" si="11"/>
        <v>35.630000000001019</v>
      </c>
      <c r="H209" s="369">
        <v>0</v>
      </c>
      <c r="I209" s="369">
        <v>0</v>
      </c>
      <c r="J209" s="369">
        <v>0</v>
      </c>
      <c r="K209" s="369">
        <v>0</v>
      </c>
      <c r="L209" s="369">
        <v>0</v>
      </c>
      <c r="M209" s="369">
        <f t="shared" si="10"/>
        <v>0</v>
      </c>
      <c r="N209" s="222"/>
      <c r="O209" s="222"/>
      <c r="P209" s="222"/>
      <c r="Q209" s="222"/>
      <c r="R209" s="222"/>
      <c r="S209" s="222"/>
      <c r="T209" s="222"/>
      <c r="U209" s="222"/>
      <c r="V209" s="222"/>
      <c r="W209" s="222"/>
      <c r="X209" s="222"/>
      <c r="Y209" s="222"/>
      <c r="Z209" s="222"/>
      <c r="AA209" s="222"/>
      <c r="AB209" s="222"/>
      <c r="AC209" s="222"/>
      <c r="AD209" s="222"/>
      <c r="AE209" s="222"/>
      <c r="AF209" s="222"/>
      <c r="AG209" s="222"/>
      <c r="AH209" s="222"/>
      <c r="AI209" s="222"/>
      <c r="AJ209" s="222"/>
      <c r="AK209" s="222"/>
      <c r="AL209" s="222"/>
      <c r="AM209" s="222"/>
      <c r="AN209" s="222"/>
    </row>
    <row r="210" spans="1:40" s="223" customFormat="1" ht="10.199999999999999" customHeight="1">
      <c r="A210" s="216" t="s">
        <v>1222</v>
      </c>
      <c r="B210" s="221">
        <f>+SUMIF(Clasificación!D:D,'CA EF'!A210,Clasificación!G:G)</f>
        <v>25270.78</v>
      </c>
      <c r="C210" s="368"/>
      <c r="D210" s="368"/>
      <c r="E210" s="369">
        <f>+SUMIF(Clasificación!D:D,'CA EF'!A210,Clasificación!H:H)</f>
        <v>25306.41</v>
      </c>
      <c r="F210" s="369">
        <f t="shared" si="9"/>
        <v>-35.630000000001019</v>
      </c>
      <c r="G210" s="369">
        <f t="shared" si="11"/>
        <v>35.630000000001019</v>
      </c>
      <c r="H210" s="369">
        <v>0</v>
      </c>
      <c r="I210" s="369">
        <v>0</v>
      </c>
      <c r="J210" s="369">
        <v>0</v>
      </c>
      <c r="K210" s="369">
        <v>0</v>
      </c>
      <c r="L210" s="369">
        <v>0</v>
      </c>
      <c r="M210" s="369">
        <f t="shared" si="10"/>
        <v>0</v>
      </c>
      <c r="N210" s="222"/>
      <c r="O210" s="222"/>
      <c r="P210" s="222"/>
      <c r="Q210" s="222"/>
      <c r="R210" s="222"/>
      <c r="S210" s="222"/>
      <c r="T210" s="222"/>
      <c r="U210" s="222"/>
      <c r="V210" s="222"/>
      <c r="W210" s="222"/>
      <c r="X210" s="222"/>
      <c r="Y210" s="222"/>
      <c r="Z210" s="222"/>
      <c r="AA210" s="222"/>
      <c r="AB210" s="222"/>
      <c r="AC210" s="222"/>
      <c r="AD210" s="222"/>
      <c r="AE210" s="222"/>
      <c r="AF210" s="222"/>
      <c r="AG210" s="222"/>
      <c r="AH210" s="222"/>
      <c r="AI210" s="222"/>
      <c r="AJ210" s="222"/>
      <c r="AK210" s="222"/>
      <c r="AL210" s="222"/>
      <c r="AM210" s="222"/>
      <c r="AN210" s="222"/>
    </row>
    <row r="211" spans="1:40" s="223" customFormat="1" ht="10.199999999999999" customHeight="1">
      <c r="A211" s="216" t="s">
        <v>1223</v>
      </c>
      <c r="B211" s="221">
        <f>+SUMIF(Clasificación!D:D,'CA EF'!A211,Clasificación!G:G)</f>
        <v>25270.78</v>
      </c>
      <c r="C211" s="368"/>
      <c r="D211" s="368"/>
      <c r="E211" s="369">
        <f>+SUMIF(Clasificación!D:D,'CA EF'!A211,Clasificación!H:H)</f>
        <v>25306.41</v>
      </c>
      <c r="F211" s="369">
        <f t="shared" si="9"/>
        <v>-35.630000000001019</v>
      </c>
      <c r="G211" s="369">
        <f t="shared" si="11"/>
        <v>35.630000000001019</v>
      </c>
      <c r="H211" s="369">
        <v>0</v>
      </c>
      <c r="I211" s="369">
        <v>0</v>
      </c>
      <c r="J211" s="369">
        <v>0</v>
      </c>
      <c r="K211" s="369">
        <v>0</v>
      </c>
      <c r="L211" s="369">
        <v>0</v>
      </c>
      <c r="M211" s="369">
        <f t="shared" si="10"/>
        <v>0</v>
      </c>
      <c r="N211" s="222"/>
      <c r="O211" s="222"/>
      <c r="P211" s="222"/>
      <c r="Q211" s="222"/>
      <c r="R211" s="222"/>
      <c r="S211" s="222"/>
      <c r="T211" s="222"/>
      <c r="U211" s="222"/>
      <c r="V211" s="222"/>
      <c r="W211" s="222"/>
      <c r="X211" s="222"/>
      <c r="Y211" s="222"/>
      <c r="Z211" s="222"/>
      <c r="AA211" s="222"/>
      <c r="AB211" s="222"/>
      <c r="AC211" s="222"/>
      <c r="AD211" s="222"/>
      <c r="AE211" s="222"/>
      <c r="AF211" s="222"/>
      <c r="AG211" s="222"/>
      <c r="AH211" s="222"/>
      <c r="AI211" s="222"/>
      <c r="AJ211" s="222"/>
      <c r="AK211" s="222"/>
      <c r="AL211" s="222"/>
      <c r="AM211" s="222"/>
      <c r="AN211" s="222"/>
    </row>
    <row r="212" spans="1:40" s="223" customFormat="1" ht="10.199999999999999" customHeight="1">
      <c r="A212" s="216" t="s">
        <v>1224</v>
      </c>
      <c r="B212" s="221">
        <f>+SUMIF(Clasificación!D:D,'CA EF'!A212,Clasificación!G:G)</f>
        <v>25270.78</v>
      </c>
      <c r="C212" s="368"/>
      <c r="D212" s="368"/>
      <c r="E212" s="369">
        <f>+SUMIF(Clasificación!D:D,'CA EF'!A212,Clasificación!H:H)</f>
        <v>25306.41</v>
      </c>
      <c r="F212" s="369">
        <f t="shared" si="9"/>
        <v>-35.630000000001019</v>
      </c>
      <c r="G212" s="369">
        <f t="shared" si="11"/>
        <v>35.630000000001019</v>
      </c>
      <c r="H212" s="369">
        <v>0</v>
      </c>
      <c r="I212" s="369">
        <v>0</v>
      </c>
      <c r="J212" s="369">
        <v>0</v>
      </c>
      <c r="K212" s="369">
        <v>0</v>
      </c>
      <c r="L212" s="369">
        <v>0</v>
      </c>
      <c r="M212" s="369">
        <f t="shared" si="10"/>
        <v>0</v>
      </c>
      <c r="N212" s="222"/>
      <c r="O212" s="222"/>
      <c r="P212" s="222"/>
      <c r="Q212" s="222"/>
      <c r="R212" s="222"/>
      <c r="S212" s="222"/>
      <c r="T212" s="222"/>
      <c r="U212" s="222"/>
      <c r="V212" s="222"/>
      <c r="W212" s="222"/>
      <c r="X212" s="222"/>
      <c r="Y212" s="222"/>
      <c r="Z212" s="222"/>
      <c r="AA212" s="222"/>
      <c r="AB212" s="222"/>
      <c r="AC212" s="222"/>
      <c r="AD212" s="222"/>
      <c r="AE212" s="222"/>
      <c r="AF212" s="222"/>
      <c r="AG212" s="222"/>
      <c r="AH212" s="222"/>
      <c r="AI212" s="222"/>
      <c r="AJ212" s="222"/>
      <c r="AK212" s="222"/>
      <c r="AL212" s="222"/>
      <c r="AM212" s="222"/>
      <c r="AN212" s="222"/>
    </row>
    <row r="213" spans="1:40" s="223" customFormat="1" ht="10.199999999999999" customHeight="1">
      <c r="A213" s="216" t="s">
        <v>1225</v>
      </c>
      <c r="B213" s="221">
        <f>+SUMIF(Clasificación!D:D,'CA EF'!A213,Clasificación!G:G)</f>
        <v>25270.78</v>
      </c>
      <c r="C213" s="368"/>
      <c r="D213" s="368"/>
      <c r="E213" s="369">
        <f>+SUMIF(Clasificación!D:D,'CA EF'!A213,Clasificación!H:H)</f>
        <v>25306.41</v>
      </c>
      <c r="F213" s="369">
        <f t="shared" si="9"/>
        <v>-35.630000000001019</v>
      </c>
      <c r="G213" s="369">
        <f t="shared" si="11"/>
        <v>35.630000000001019</v>
      </c>
      <c r="H213" s="369">
        <v>0</v>
      </c>
      <c r="I213" s="369">
        <v>0</v>
      </c>
      <c r="J213" s="369">
        <v>0</v>
      </c>
      <c r="K213" s="369">
        <v>0</v>
      </c>
      <c r="L213" s="369">
        <v>0</v>
      </c>
      <c r="M213" s="369">
        <f t="shared" si="10"/>
        <v>0</v>
      </c>
      <c r="N213" s="222"/>
      <c r="O213" s="222"/>
      <c r="P213" s="222"/>
      <c r="Q213" s="222"/>
      <c r="R213" s="222"/>
      <c r="S213" s="222"/>
      <c r="T213" s="222"/>
      <c r="U213" s="222"/>
      <c r="V213" s="222"/>
      <c r="W213" s="222"/>
      <c r="X213" s="222"/>
      <c r="Y213" s="222"/>
      <c r="Z213" s="222"/>
      <c r="AA213" s="222"/>
      <c r="AB213" s="222"/>
      <c r="AC213" s="222"/>
      <c r="AD213" s="222"/>
      <c r="AE213" s="222"/>
      <c r="AF213" s="222"/>
      <c r="AG213" s="222"/>
      <c r="AH213" s="222"/>
      <c r="AI213" s="222"/>
      <c r="AJ213" s="222"/>
      <c r="AK213" s="222"/>
      <c r="AL213" s="222"/>
      <c r="AM213" s="222"/>
      <c r="AN213" s="222"/>
    </row>
    <row r="214" spans="1:40" s="223" customFormat="1" ht="10.199999999999999" customHeight="1">
      <c r="A214" s="216" t="s">
        <v>1226</v>
      </c>
      <c r="B214" s="221">
        <f>+SUMIF(Clasificación!D:D,'CA EF'!A214,Clasificación!G:G)</f>
        <v>25270.78</v>
      </c>
      <c r="C214" s="368"/>
      <c r="D214" s="368"/>
      <c r="E214" s="369">
        <f>+SUMIF(Clasificación!D:D,'CA EF'!A214,Clasificación!H:H)</f>
        <v>25306.41</v>
      </c>
      <c r="F214" s="369">
        <f t="shared" si="9"/>
        <v>-35.630000000001019</v>
      </c>
      <c r="G214" s="369">
        <f t="shared" si="11"/>
        <v>35.630000000001019</v>
      </c>
      <c r="H214" s="369">
        <v>0</v>
      </c>
      <c r="I214" s="369">
        <v>0</v>
      </c>
      <c r="J214" s="369">
        <v>0</v>
      </c>
      <c r="K214" s="369">
        <v>0</v>
      </c>
      <c r="L214" s="369">
        <v>0</v>
      </c>
      <c r="M214" s="369">
        <f t="shared" si="10"/>
        <v>0</v>
      </c>
      <c r="N214" s="222"/>
      <c r="O214" s="222"/>
      <c r="P214" s="222"/>
      <c r="Q214" s="222"/>
      <c r="R214" s="222"/>
      <c r="S214" s="222"/>
      <c r="T214" s="222"/>
      <c r="U214" s="222"/>
      <c r="V214" s="222"/>
      <c r="W214" s="222"/>
      <c r="X214" s="222"/>
      <c r="Y214" s="222"/>
      <c r="Z214" s="222"/>
      <c r="AA214" s="222"/>
      <c r="AB214" s="222"/>
      <c r="AC214" s="222"/>
      <c r="AD214" s="222"/>
      <c r="AE214" s="222"/>
      <c r="AF214" s="222"/>
      <c r="AG214" s="222"/>
      <c r="AH214" s="222"/>
      <c r="AI214" s="222"/>
      <c r="AJ214" s="222"/>
      <c r="AK214" s="222"/>
      <c r="AL214" s="222"/>
      <c r="AM214" s="222"/>
      <c r="AN214" s="222"/>
    </row>
    <row r="215" spans="1:40" s="223" customFormat="1" ht="10.199999999999999" customHeight="1">
      <c r="A215" s="216" t="s">
        <v>1227</v>
      </c>
      <c r="B215" s="221">
        <f>+SUMIF(Clasificación!D:D,'CA EF'!A215,Clasificación!G:G)</f>
        <v>25270.78</v>
      </c>
      <c r="C215" s="368"/>
      <c r="D215" s="368"/>
      <c r="E215" s="369">
        <f>+SUMIF(Clasificación!D:D,'CA EF'!A215,Clasificación!H:H)</f>
        <v>25306.41</v>
      </c>
      <c r="F215" s="369">
        <f t="shared" si="9"/>
        <v>-35.630000000001019</v>
      </c>
      <c r="G215" s="369">
        <f t="shared" si="11"/>
        <v>35.630000000001019</v>
      </c>
      <c r="H215" s="369">
        <v>0</v>
      </c>
      <c r="I215" s="369">
        <v>0</v>
      </c>
      <c r="J215" s="369">
        <v>0</v>
      </c>
      <c r="K215" s="369">
        <v>0</v>
      </c>
      <c r="L215" s="369">
        <v>0</v>
      </c>
      <c r="M215" s="369">
        <f t="shared" si="10"/>
        <v>0</v>
      </c>
      <c r="N215" s="222"/>
      <c r="O215" s="222"/>
      <c r="P215" s="222"/>
      <c r="Q215" s="222"/>
      <c r="R215" s="222"/>
      <c r="S215" s="222"/>
      <c r="T215" s="222"/>
      <c r="U215" s="222"/>
      <c r="V215" s="222"/>
      <c r="W215" s="222"/>
      <c r="X215" s="222"/>
      <c r="Y215" s="222"/>
      <c r="Z215" s="222"/>
      <c r="AA215" s="222"/>
      <c r="AB215" s="222"/>
      <c r="AC215" s="222"/>
      <c r="AD215" s="222"/>
      <c r="AE215" s="222"/>
      <c r="AF215" s="222"/>
      <c r="AG215" s="222"/>
      <c r="AH215" s="222"/>
      <c r="AI215" s="222"/>
      <c r="AJ215" s="222"/>
      <c r="AK215" s="222"/>
      <c r="AL215" s="222"/>
      <c r="AM215" s="222"/>
      <c r="AN215" s="222"/>
    </row>
    <row r="216" spans="1:40" s="223" customFormat="1" ht="10.199999999999999" customHeight="1">
      <c r="A216" s="216" t="s">
        <v>1228</v>
      </c>
      <c r="B216" s="221">
        <f>+SUMIF(Clasificación!D:D,'CA EF'!A216,Clasificación!G:G)</f>
        <v>25270.78</v>
      </c>
      <c r="C216" s="368"/>
      <c r="D216" s="368"/>
      <c r="E216" s="369">
        <f>+SUMIF(Clasificación!D:D,'CA EF'!A216,Clasificación!H:H)</f>
        <v>25306.41</v>
      </c>
      <c r="F216" s="369">
        <f t="shared" si="9"/>
        <v>-35.630000000001019</v>
      </c>
      <c r="G216" s="369">
        <f t="shared" si="11"/>
        <v>35.630000000001019</v>
      </c>
      <c r="H216" s="369">
        <v>0</v>
      </c>
      <c r="I216" s="369">
        <v>0</v>
      </c>
      <c r="J216" s="369">
        <v>0</v>
      </c>
      <c r="K216" s="369">
        <v>0</v>
      </c>
      <c r="L216" s="369">
        <v>0</v>
      </c>
      <c r="M216" s="369">
        <f t="shared" si="10"/>
        <v>0</v>
      </c>
      <c r="N216" s="222"/>
      <c r="O216" s="222"/>
      <c r="P216" s="222"/>
      <c r="Q216" s="222"/>
      <c r="R216" s="222"/>
      <c r="S216" s="222"/>
      <c r="T216" s="222"/>
      <c r="U216" s="222"/>
      <c r="V216" s="222"/>
      <c r="W216" s="222"/>
      <c r="X216" s="222"/>
      <c r="Y216" s="222"/>
      <c r="Z216" s="222"/>
      <c r="AA216" s="222"/>
      <c r="AB216" s="222"/>
      <c r="AC216" s="222"/>
      <c r="AD216" s="222"/>
      <c r="AE216" s="222"/>
      <c r="AF216" s="222"/>
      <c r="AG216" s="222"/>
      <c r="AH216" s="222"/>
      <c r="AI216" s="222"/>
      <c r="AJ216" s="222"/>
      <c r="AK216" s="222"/>
      <c r="AL216" s="222"/>
      <c r="AM216" s="222"/>
      <c r="AN216" s="222"/>
    </row>
    <row r="217" spans="1:40" s="223" customFormat="1" ht="10.199999999999999" customHeight="1">
      <c r="A217" s="216" t="s">
        <v>791</v>
      </c>
      <c r="B217" s="221">
        <f>+SUMIF(Clasificación!D:D,'CA EF'!A217,Clasificación!G:G)</f>
        <v>100506.65</v>
      </c>
      <c r="C217" s="368"/>
      <c r="D217" s="368"/>
      <c r="E217" s="369">
        <f>+SUMIF(Clasificación!D:D,'CA EF'!A217,Clasificación!H:H)</f>
        <v>100506.7</v>
      </c>
      <c r="F217" s="369">
        <f t="shared" si="9"/>
        <v>-5.0000000002910383E-2</v>
      </c>
      <c r="G217" s="369">
        <f t="shared" si="11"/>
        <v>5.0000000002910383E-2</v>
      </c>
      <c r="H217" s="369">
        <v>0</v>
      </c>
      <c r="I217" s="369">
        <v>0</v>
      </c>
      <c r="J217" s="369">
        <v>0</v>
      </c>
      <c r="K217" s="369">
        <v>0</v>
      </c>
      <c r="L217" s="369">
        <v>0</v>
      </c>
      <c r="M217" s="369">
        <f t="shared" si="10"/>
        <v>0</v>
      </c>
      <c r="N217" s="222"/>
      <c r="O217" s="222"/>
      <c r="P217" s="222"/>
      <c r="Q217" s="222"/>
      <c r="R217" s="222"/>
      <c r="S217" s="222"/>
      <c r="T217" s="222"/>
      <c r="U217" s="222"/>
      <c r="V217" s="222"/>
      <c r="W217" s="222"/>
      <c r="X217" s="222"/>
      <c r="Y217" s="222"/>
      <c r="Z217" s="222"/>
      <c r="AA217" s="222"/>
      <c r="AB217" s="222"/>
      <c r="AC217" s="222"/>
      <c r="AD217" s="222"/>
      <c r="AE217" s="222"/>
      <c r="AF217" s="222"/>
      <c r="AG217" s="222"/>
      <c r="AH217" s="222"/>
      <c r="AI217" s="222"/>
      <c r="AJ217" s="222"/>
      <c r="AK217" s="222"/>
      <c r="AL217" s="222"/>
      <c r="AM217" s="222"/>
      <c r="AN217" s="222"/>
    </row>
    <row r="218" spans="1:40" s="223" customFormat="1" ht="10.199999999999999" customHeight="1">
      <c r="A218" s="216" t="s">
        <v>793</v>
      </c>
      <c r="B218" s="221">
        <f>+SUMIF(Clasificación!D:D,'CA EF'!A218,Clasificación!G:G)</f>
        <v>100506.65</v>
      </c>
      <c r="C218" s="368"/>
      <c r="D218" s="368"/>
      <c r="E218" s="369">
        <f>+SUMIF(Clasificación!D:D,'CA EF'!A218,Clasificación!H:H)</f>
        <v>100506.7</v>
      </c>
      <c r="F218" s="369">
        <f t="shared" si="9"/>
        <v>-5.0000000002910383E-2</v>
      </c>
      <c r="G218" s="369">
        <f t="shared" si="11"/>
        <v>5.0000000002910383E-2</v>
      </c>
      <c r="H218" s="369">
        <v>0</v>
      </c>
      <c r="I218" s="369">
        <v>0</v>
      </c>
      <c r="J218" s="369">
        <v>0</v>
      </c>
      <c r="K218" s="369">
        <v>0</v>
      </c>
      <c r="L218" s="369">
        <v>0</v>
      </c>
      <c r="M218" s="369">
        <f t="shared" si="10"/>
        <v>0</v>
      </c>
      <c r="N218" s="222"/>
      <c r="O218" s="222"/>
      <c r="P218" s="222"/>
      <c r="Q218" s="222"/>
      <c r="R218" s="222"/>
      <c r="S218" s="222"/>
      <c r="T218" s="222"/>
      <c r="U218" s="222"/>
      <c r="V218" s="222"/>
      <c r="W218" s="222"/>
      <c r="X218" s="222"/>
      <c r="Y218" s="222"/>
      <c r="Z218" s="222"/>
      <c r="AA218" s="222"/>
      <c r="AB218" s="222"/>
      <c r="AC218" s="222"/>
      <c r="AD218" s="222"/>
      <c r="AE218" s="222"/>
      <c r="AF218" s="222"/>
      <c r="AG218" s="222"/>
      <c r="AH218" s="222"/>
      <c r="AI218" s="222"/>
      <c r="AJ218" s="222"/>
      <c r="AK218" s="222"/>
      <c r="AL218" s="222"/>
      <c r="AM218" s="222"/>
      <c r="AN218" s="222"/>
    </row>
    <row r="219" spans="1:40" s="223" customFormat="1" ht="10.199999999999999" customHeight="1">
      <c r="A219" s="216" t="s">
        <v>795</v>
      </c>
      <c r="B219" s="221">
        <f>+SUMIF(Clasificación!D:D,'CA EF'!A219,Clasificación!G:G)</f>
        <v>50253.33</v>
      </c>
      <c r="C219" s="368"/>
      <c r="D219" s="368"/>
      <c r="E219" s="369">
        <f>+SUMIF(Clasificación!D:D,'CA EF'!A219,Clasificación!H:H)</f>
        <v>50253.35</v>
      </c>
      <c r="F219" s="369">
        <f t="shared" si="9"/>
        <v>-1.9999999996798579E-2</v>
      </c>
      <c r="G219" s="369">
        <f t="shared" si="11"/>
        <v>1.9999999996798579E-2</v>
      </c>
      <c r="H219" s="369">
        <v>0</v>
      </c>
      <c r="I219" s="369">
        <v>0</v>
      </c>
      <c r="J219" s="369">
        <v>0</v>
      </c>
      <c r="K219" s="369">
        <v>0</v>
      </c>
      <c r="L219" s="369">
        <v>0</v>
      </c>
      <c r="M219" s="369">
        <f t="shared" si="10"/>
        <v>0</v>
      </c>
      <c r="N219" s="222"/>
      <c r="O219" s="222"/>
      <c r="P219" s="222"/>
      <c r="Q219" s="222"/>
      <c r="R219" s="222"/>
      <c r="S219" s="222"/>
      <c r="T219" s="222"/>
      <c r="U219" s="222"/>
      <c r="V219" s="222"/>
      <c r="W219" s="222"/>
      <c r="X219" s="222"/>
      <c r="Y219" s="222"/>
      <c r="Z219" s="222"/>
      <c r="AA219" s="222"/>
      <c r="AB219" s="222"/>
      <c r="AC219" s="222"/>
      <c r="AD219" s="222"/>
      <c r="AE219" s="222"/>
      <c r="AF219" s="222"/>
      <c r="AG219" s="222"/>
      <c r="AH219" s="222"/>
      <c r="AI219" s="222"/>
      <c r="AJ219" s="222"/>
      <c r="AK219" s="222"/>
      <c r="AL219" s="222"/>
      <c r="AM219" s="222"/>
      <c r="AN219" s="222"/>
    </row>
    <row r="220" spans="1:40" s="223" customFormat="1" ht="10.199999999999999" customHeight="1">
      <c r="A220" s="216" t="s">
        <v>797</v>
      </c>
      <c r="B220" s="221">
        <f>+SUMIF(Clasificación!D:D,'CA EF'!A220,Clasificación!G:G)</f>
        <v>50253.33</v>
      </c>
      <c r="C220" s="368"/>
      <c r="D220" s="368"/>
      <c r="E220" s="369">
        <f>+SUMIF(Clasificación!D:D,'CA EF'!A220,Clasificación!H:H)</f>
        <v>50253.35</v>
      </c>
      <c r="F220" s="369">
        <f t="shared" si="9"/>
        <v>-1.9999999996798579E-2</v>
      </c>
      <c r="G220" s="369">
        <f t="shared" si="11"/>
        <v>1.9999999996798579E-2</v>
      </c>
      <c r="H220" s="369">
        <v>0</v>
      </c>
      <c r="I220" s="369">
        <v>0</v>
      </c>
      <c r="J220" s="369">
        <v>0</v>
      </c>
      <c r="K220" s="369">
        <v>0</v>
      </c>
      <c r="L220" s="369">
        <v>0</v>
      </c>
      <c r="M220" s="369">
        <f t="shared" si="10"/>
        <v>0</v>
      </c>
      <c r="N220" s="222"/>
      <c r="O220" s="222"/>
      <c r="P220" s="222"/>
      <c r="Q220" s="222"/>
      <c r="R220" s="222"/>
      <c r="S220" s="222"/>
      <c r="T220" s="222"/>
      <c r="U220" s="222"/>
      <c r="V220" s="222"/>
      <c r="W220" s="222"/>
      <c r="X220" s="222"/>
      <c r="Y220" s="222"/>
      <c r="Z220" s="222"/>
      <c r="AA220" s="222"/>
      <c r="AB220" s="222"/>
      <c r="AC220" s="222"/>
      <c r="AD220" s="222"/>
      <c r="AE220" s="222"/>
      <c r="AF220" s="222"/>
      <c r="AG220" s="222"/>
      <c r="AH220" s="222"/>
      <c r="AI220" s="222"/>
      <c r="AJ220" s="222"/>
      <c r="AK220" s="222"/>
      <c r="AL220" s="222"/>
      <c r="AM220" s="222"/>
      <c r="AN220" s="222"/>
    </row>
    <row r="221" spans="1:40" s="223" customFormat="1" ht="10.199999999999999" customHeight="1">
      <c r="A221" s="216" t="s">
        <v>799</v>
      </c>
      <c r="B221" s="221">
        <f>+SUMIF(Clasificación!D:D,'CA EF'!A221,Clasificación!G:G)</f>
        <v>50253.33</v>
      </c>
      <c r="C221" s="368"/>
      <c r="D221" s="368"/>
      <c r="E221" s="369">
        <f>+SUMIF(Clasificación!D:D,'CA EF'!A221,Clasificación!H:H)</f>
        <v>50253.35</v>
      </c>
      <c r="F221" s="369">
        <f t="shared" si="9"/>
        <v>-1.9999999996798579E-2</v>
      </c>
      <c r="G221" s="369">
        <f t="shared" si="11"/>
        <v>1.9999999996798579E-2</v>
      </c>
      <c r="H221" s="369">
        <v>0</v>
      </c>
      <c r="I221" s="369">
        <v>0</v>
      </c>
      <c r="J221" s="369">
        <v>0</v>
      </c>
      <c r="K221" s="369">
        <v>0</v>
      </c>
      <c r="L221" s="369">
        <v>0</v>
      </c>
      <c r="M221" s="369">
        <f t="shared" si="10"/>
        <v>0</v>
      </c>
      <c r="N221" s="222"/>
      <c r="O221" s="222"/>
      <c r="P221" s="222"/>
      <c r="Q221" s="222"/>
      <c r="R221" s="222"/>
      <c r="S221" s="222"/>
      <c r="T221" s="222"/>
      <c r="U221" s="222"/>
      <c r="V221" s="222"/>
      <c r="W221" s="222"/>
      <c r="X221" s="222"/>
      <c r="Y221" s="222"/>
      <c r="Z221" s="222"/>
      <c r="AA221" s="222"/>
      <c r="AB221" s="222"/>
      <c r="AC221" s="222"/>
      <c r="AD221" s="222"/>
      <c r="AE221" s="222"/>
      <c r="AF221" s="222"/>
      <c r="AG221" s="222"/>
      <c r="AH221" s="222"/>
      <c r="AI221" s="222"/>
      <c r="AJ221" s="222"/>
      <c r="AK221" s="222"/>
      <c r="AL221" s="222"/>
      <c r="AM221" s="222"/>
      <c r="AN221" s="222"/>
    </row>
    <row r="222" spans="1:40" s="223" customFormat="1" ht="10.199999999999999" customHeight="1">
      <c r="A222" s="216" t="s">
        <v>801</v>
      </c>
      <c r="B222" s="221">
        <f>+SUMIF(Clasificación!D:D,'CA EF'!A222,Clasificación!G:G)</f>
        <v>50253.33</v>
      </c>
      <c r="C222" s="368"/>
      <c r="D222" s="368"/>
      <c r="E222" s="369">
        <f>+SUMIF(Clasificación!D:D,'CA EF'!A222,Clasificación!H:H)</f>
        <v>50253.35</v>
      </c>
      <c r="F222" s="369">
        <f t="shared" si="9"/>
        <v>-1.9999999996798579E-2</v>
      </c>
      <c r="G222" s="369">
        <f t="shared" si="11"/>
        <v>1.9999999996798579E-2</v>
      </c>
      <c r="H222" s="369">
        <v>0</v>
      </c>
      <c r="I222" s="369">
        <v>0</v>
      </c>
      <c r="J222" s="369">
        <v>0</v>
      </c>
      <c r="K222" s="369">
        <v>0</v>
      </c>
      <c r="L222" s="369">
        <v>0</v>
      </c>
      <c r="M222" s="369">
        <f t="shared" si="10"/>
        <v>0</v>
      </c>
      <c r="N222" s="222"/>
      <c r="O222" s="222"/>
      <c r="P222" s="222"/>
      <c r="Q222" s="222"/>
      <c r="R222" s="222"/>
      <c r="S222" s="222"/>
      <c r="T222" s="222"/>
      <c r="U222" s="222"/>
      <c r="V222" s="222"/>
      <c r="W222" s="222"/>
      <c r="X222" s="222"/>
      <c r="Y222" s="222"/>
      <c r="Z222" s="222"/>
      <c r="AA222" s="222"/>
      <c r="AB222" s="222"/>
      <c r="AC222" s="222"/>
      <c r="AD222" s="222"/>
      <c r="AE222" s="222"/>
      <c r="AF222" s="222"/>
      <c r="AG222" s="222"/>
      <c r="AH222" s="222"/>
      <c r="AI222" s="222"/>
      <c r="AJ222" s="222"/>
      <c r="AK222" s="222"/>
      <c r="AL222" s="222"/>
      <c r="AM222" s="222"/>
      <c r="AN222" s="222"/>
    </row>
    <row r="223" spans="1:40" s="223" customFormat="1" ht="10.199999999999999" customHeight="1">
      <c r="A223" s="216" t="s">
        <v>803</v>
      </c>
      <c r="B223" s="221">
        <f>+SUMIF(Clasificación!D:D,'CA EF'!A223,Clasificación!G:G)</f>
        <v>50253.33</v>
      </c>
      <c r="C223" s="368"/>
      <c r="D223" s="368"/>
      <c r="E223" s="369">
        <f>+SUMIF(Clasificación!D:D,'CA EF'!A223,Clasificación!H:H)</f>
        <v>50253.35</v>
      </c>
      <c r="F223" s="369">
        <f t="shared" si="9"/>
        <v>-1.9999999996798579E-2</v>
      </c>
      <c r="G223" s="369">
        <f t="shared" si="11"/>
        <v>1.9999999996798579E-2</v>
      </c>
      <c r="H223" s="369">
        <v>0</v>
      </c>
      <c r="I223" s="369">
        <v>0</v>
      </c>
      <c r="J223" s="369">
        <v>0</v>
      </c>
      <c r="K223" s="369">
        <v>0</v>
      </c>
      <c r="L223" s="369">
        <v>0</v>
      </c>
      <c r="M223" s="369">
        <f t="shared" si="10"/>
        <v>0</v>
      </c>
      <c r="N223" s="222"/>
      <c r="O223" s="222"/>
      <c r="P223" s="222"/>
      <c r="Q223" s="222"/>
      <c r="R223" s="222"/>
      <c r="S223" s="222"/>
      <c r="T223" s="222"/>
      <c r="U223" s="222"/>
      <c r="V223" s="222"/>
      <c r="W223" s="222"/>
      <c r="X223" s="222"/>
      <c r="Y223" s="222"/>
      <c r="Z223" s="222"/>
      <c r="AA223" s="222"/>
      <c r="AB223" s="222"/>
      <c r="AC223" s="222"/>
      <c r="AD223" s="222"/>
      <c r="AE223" s="222"/>
      <c r="AF223" s="222"/>
      <c r="AG223" s="222"/>
      <c r="AH223" s="222"/>
      <c r="AI223" s="222"/>
      <c r="AJ223" s="222"/>
      <c r="AK223" s="222"/>
      <c r="AL223" s="222"/>
      <c r="AM223" s="222"/>
      <c r="AN223" s="222"/>
    </row>
    <row r="224" spans="1:40" s="223" customFormat="1" ht="10.199999999999999" customHeight="1">
      <c r="A224" s="216" t="s">
        <v>805</v>
      </c>
      <c r="B224" s="221">
        <f>+SUMIF(Clasificación!D:D,'CA EF'!A224,Clasificación!G:G)</f>
        <v>50253.33</v>
      </c>
      <c r="C224" s="368"/>
      <c r="D224" s="368"/>
      <c r="E224" s="369">
        <f>+SUMIF(Clasificación!D:D,'CA EF'!A224,Clasificación!H:H)</f>
        <v>50253.35</v>
      </c>
      <c r="F224" s="369">
        <f t="shared" si="9"/>
        <v>-1.9999999996798579E-2</v>
      </c>
      <c r="G224" s="369">
        <f t="shared" si="11"/>
        <v>1.9999999996798579E-2</v>
      </c>
      <c r="H224" s="369">
        <v>0</v>
      </c>
      <c r="I224" s="369">
        <v>0</v>
      </c>
      <c r="J224" s="369">
        <v>0</v>
      </c>
      <c r="K224" s="369">
        <v>0</v>
      </c>
      <c r="L224" s="369">
        <v>0</v>
      </c>
      <c r="M224" s="369">
        <f t="shared" si="10"/>
        <v>0</v>
      </c>
      <c r="N224" s="222"/>
      <c r="O224" s="222"/>
      <c r="P224" s="222"/>
      <c r="Q224" s="222"/>
      <c r="R224" s="222"/>
      <c r="S224" s="222"/>
      <c r="T224" s="222"/>
      <c r="U224" s="222"/>
      <c r="V224" s="222"/>
      <c r="W224" s="222"/>
      <c r="X224" s="222"/>
      <c r="Y224" s="222"/>
      <c r="Z224" s="222"/>
      <c r="AA224" s="222"/>
      <c r="AB224" s="222"/>
      <c r="AC224" s="222"/>
      <c r="AD224" s="222"/>
      <c r="AE224" s="222"/>
      <c r="AF224" s="222"/>
      <c r="AG224" s="222"/>
      <c r="AH224" s="222"/>
      <c r="AI224" s="222"/>
      <c r="AJ224" s="222"/>
      <c r="AK224" s="222"/>
      <c r="AL224" s="222"/>
      <c r="AM224" s="222"/>
      <c r="AN224" s="222"/>
    </row>
    <row r="225" spans="1:40" s="223" customFormat="1" ht="10.199999999999999" customHeight="1">
      <c r="A225" s="216" t="s">
        <v>807</v>
      </c>
      <c r="B225" s="221">
        <f>+SUMIF(Clasificación!D:D,'CA EF'!A225,Clasificación!G:G)</f>
        <v>503146.84</v>
      </c>
      <c r="C225" s="368"/>
      <c r="D225" s="368"/>
      <c r="E225" s="369">
        <f>+SUMIF(Clasificación!D:D,'CA EF'!A225,Clasificación!H:H)</f>
        <v>507983.5</v>
      </c>
      <c r="F225" s="369">
        <f t="shared" si="9"/>
        <v>-4836.6599999999744</v>
      </c>
      <c r="G225" s="369">
        <f t="shared" si="11"/>
        <v>4836.6599999999744</v>
      </c>
      <c r="H225" s="369">
        <v>0</v>
      </c>
      <c r="I225" s="369">
        <v>0</v>
      </c>
      <c r="J225" s="369">
        <v>0</v>
      </c>
      <c r="K225" s="369">
        <v>0</v>
      </c>
      <c r="L225" s="369">
        <v>0</v>
      </c>
      <c r="M225" s="369">
        <f t="shared" si="10"/>
        <v>0</v>
      </c>
      <c r="N225" s="222"/>
      <c r="O225" s="222"/>
      <c r="P225" s="222"/>
      <c r="Q225" s="222"/>
      <c r="R225" s="222"/>
      <c r="S225" s="222"/>
      <c r="T225" s="222"/>
      <c r="U225" s="222"/>
      <c r="V225" s="222"/>
      <c r="W225" s="222"/>
      <c r="X225" s="222"/>
      <c r="Y225" s="222"/>
      <c r="Z225" s="222"/>
      <c r="AA225" s="222"/>
      <c r="AB225" s="222"/>
      <c r="AC225" s="222"/>
      <c r="AD225" s="222"/>
      <c r="AE225" s="222"/>
      <c r="AF225" s="222"/>
      <c r="AG225" s="222"/>
      <c r="AH225" s="222"/>
      <c r="AI225" s="222"/>
      <c r="AJ225" s="222"/>
      <c r="AK225" s="222"/>
      <c r="AL225" s="222"/>
      <c r="AM225" s="222"/>
      <c r="AN225" s="222"/>
    </row>
    <row r="226" spans="1:40" s="223" customFormat="1" ht="10.199999999999999" customHeight="1">
      <c r="A226" s="216" t="s">
        <v>809</v>
      </c>
      <c r="B226" s="221">
        <f>+SUMIF(Clasificación!D:D,'CA EF'!A226,Clasificación!G:G)</f>
        <v>50209.810000000005</v>
      </c>
      <c r="C226" s="368"/>
      <c r="D226" s="368"/>
      <c r="E226" s="369">
        <f>+SUMIF(Clasificación!D:D,'CA EF'!A226,Clasificación!H:H)</f>
        <v>50641.19</v>
      </c>
      <c r="F226" s="369">
        <f t="shared" si="9"/>
        <v>-431.37999999999738</v>
      </c>
      <c r="G226" s="369">
        <f t="shared" si="11"/>
        <v>431.37999999999738</v>
      </c>
      <c r="H226" s="369">
        <v>0</v>
      </c>
      <c r="I226" s="369">
        <v>0</v>
      </c>
      <c r="J226" s="369">
        <v>0</v>
      </c>
      <c r="K226" s="369">
        <v>0</v>
      </c>
      <c r="L226" s="369">
        <v>0</v>
      </c>
      <c r="M226" s="369">
        <f t="shared" si="10"/>
        <v>0</v>
      </c>
      <c r="N226" s="222"/>
      <c r="O226" s="222"/>
      <c r="P226" s="222"/>
      <c r="Q226" s="222"/>
      <c r="R226" s="222"/>
      <c r="S226" s="222"/>
      <c r="T226" s="222"/>
      <c r="U226" s="222"/>
      <c r="V226" s="222"/>
      <c r="W226" s="222"/>
      <c r="X226" s="222"/>
      <c r="Y226" s="222"/>
      <c r="Z226" s="222"/>
      <c r="AA226" s="222"/>
      <c r="AB226" s="222"/>
      <c r="AC226" s="222"/>
      <c r="AD226" s="222"/>
      <c r="AE226" s="222"/>
      <c r="AF226" s="222"/>
      <c r="AG226" s="222"/>
      <c r="AH226" s="222"/>
      <c r="AI226" s="222"/>
      <c r="AJ226" s="222"/>
      <c r="AK226" s="222"/>
      <c r="AL226" s="222"/>
      <c r="AM226" s="222"/>
      <c r="AN226" s="222"/>
    </row>
    <row r="227" spans="1:40" s="223" customFormat="1" ht="10.199999999999999" customHeight="1">
      <c r="A227" s="216" t="s">
        <v>811</v>
      </c>
      <c r="B227" s="221">
        <f>+SUMIF(Clasificación!D:D,'CA EF'!A227,Clasificación!G:G)</f>
        <v>50209.810000000005</v>
      </c>
      <c r="C227" s="368"/>
      <c r="D227" s="368"/>
      <c r="E227" s="369">
        <f>+SUMIF(Clasificación!D:D,'CA EF'!A227,Clasificación!H:H)</f>
        <v>50641.19</v>
      </c>
      <c r="F227" s="369">
        <f t="shared" si="9"/>
        <v>-431.37999999999738</v>
      </c>
      <c r="G227" s="369">
        <f t="shared" si="11"/>
        <v>431.37999999999738</v>
      </c>
      <c r="H227" s="369">
        <v>0</v>
      </c>
      <c r="I227" s="369">
        <v>0</v>
      </c>
      <c r="J227" s="369">
        <v>0</v>
      </c>
      <c r="K227" s="369">
        <v>0</v>
      </c>
      <c r="L227" s="369">
        <v>0</v>
      </c>
      <c r="M227" s="369">
        <f t="shared" si="10"/>
        <v>0</v>
      </c>
      <c r="N227" s="222"/>
      <c r="O227" s="222"/>
      <c r="P227" s="222"/>
      <c r="Q227" s="222"/>
      <c r="R227" s="222"/>
      <c r="S227" s="222"/>
      <c r="T227" s="222"/>
      <c r="U227" s="222"/>
      <c r="V227" s="222"/>
      <c r="W227" s="222"/>
      <c r="X227" s="222"/>
      <c r="Y227" s="222"/>
      <c r="Z227" s="222"/>
      <c r="AA227" s="222"/>
      <c r="AB227" s="222"/>
      <c r="AC227" s="222"/>
      <c r="AD227" s="222"/>
      <c r="AE227" s="222"/>
      <c r="AF227" s="222"/>
      <c r="AG227" s="222"/>
      <c r="AH227" s="222"/>
      <c r="AI227" s="222"/>
      <c r="AJ227" s="222"/>
      <c r="AK227" s="222"/>
      <c r="AL227" s="222"/>
      <c r="AM227" s="222"/>
      <c r="AN227" s="222"/>
    </row>
    <row r="228" spans="1:40" s="223" customFormat="1" ht="10.199999999999999" customHeight="1">
      <c r="A228" s="216" t="s">
        <v>813</v>
      </c>
      <c r="B228" s="221">
        <f>+SUMIF(Clasificación!D:D,'CA EF'!A228,Clasificación!G:G)</f>
        <v>50209.810000000005</v>
      </c>
      <c r="C228" s="368"/>
      <c r="D228" s="368"/>
      <c r="E228" s="369">
        <f>+SUMIF(Clasificación!D:D,'CA EF'!A228,Clasificación!H:H)</f>
        <v>50641.19</v>
      </c>
      <c r="F228" s="369">
        <f t="shared" si="9"/>
        <v>-431.37999999999738</v>
      </c>
      <c r="G228" s="369">
        <f t="shared" si="11"/>
        <v>431.37999999999738</v>
      </c>
      <c r="H228" s="369">
        <v>0</v>
      </c>
      <c r="I228" s="369">
        <v>0</v>
      </c>
      <c r="J228" s="369">
        <v>0</v>
      </c>
      <c r="K228" s="369">
        <v>0</v>
      </c>
      <c r="L228" s="369">
        <v>0</v>
      </c>
      <c r="M228" s="369">
        <f t="shared" si="10"/>
        <v>0</v>
      </c>
      <c r="N228" s="222"/>
      <c r="O228" s="222"/>
      <c r="P228" s="222"/>
      <c r="Q228" s="222"/>
      <c r="R228" s="222"/>
      <c r="S228" s="222"/>
      <c r="T228" s="222"/>
      <c r="U228" s="222"/>
      <c r="V228" s="222"/>
      <c r="W228" s="222"/>
      <c r="X228" s="222"/>
      <c r="Y228" s="222"/>
      <c r="Z228" s="222"/>
      <c r="AA228" s="222"/>
      <c r="AB228" s="222"/>
      <c r="AC228" s="222"/>
      <c r="AD228" s="222"/>
      <c r="AE228" s="222"/>
      <c r="AF228" s="222"/>
      <c r="AG228" s="222"/>
      <c r="AH228" s="222"/>
      <c r="AI228" s="222"/>
      <c r="AJ228" s="222"/>
      <c r="AK228" s="222"/>
      <c r="AL228" s="222"/>
      <c r="AM228" s="222"/>
      <c r="AN228" s="222"/>
    </row>
    <row r="229" spans="1:40" s="223" customFormat="1" ht="10.199999999999999" customHeight="1">
      <c r="A229" s="216" t="s">
        <v>815</v>
      </c>
      <c r="B229" s="221">
        <f>+SUMIF(Clasificación!D:D,'CA EF'!A229,Clasificación!G:G)</f>
        <v>50209.810000000005</v>
      </c>
      <c r="C229" s="368"/>
      <c r="D229" s="368"/>
      <c r="E229" s="369">
        <f>+SUMIF(Clasificación!D:D,'CA EF'!A229,Clasificación!H:H)</f>
        <v>50641.19</v>
      </c>
      <c r="F229" s="369">
        <f t="shared" si="9"/>
        <v>-431.37999999999738</v>
      </c>
      <c r="G229" s="369">
        <f t="shared" si="11"/>
        <v>431.37999999999738</v>
      </c>
      <c r="H229" s="369">
        <v>0</v>
      </c>
      <c r="I229" s="369">
        <v>0</v>
      </c>
      <c r="J229" s="369">
        <v>0</v>
      </c>
      <c r="K229" s="369">
        <v>0</v>
      </c>
      <c r="L229" s="369">
        <v>0</v>
      </c>
      <c r="M229" s="369">
        <f t="shared" si="10"/>
        <v>0</v>
      </c>
      <c r="N229" s="222"/>
      <c r="O229" s="222"/>
      <c r="P229" s="222"/>
      <c r="Q229" s="222"/>
      <c r="R229" s="222"/>
      <c r="S229" s="222"/>
      <c r="T229" s="222"/>
      <c r="U229" s="222"/>
      <c r="V229" s="222"/>
      <c r="W229" s="222"/>
      <c r="X229" s="222"/>
      <c r="Y229" s="222"/>
      <c r="Z229" s="222"/>
      <c r="AA229" s="222"/>
      <c r="AB229" s="222"/>
      <c r="AC229" s="222"/>
      <c r="AD229" s="222"/>
      <c r="AE229" s="222"/>
      <c r="AF229" s="222"/>
      <c r="AG229" s="222"/>
      <c r="AH229" s="222"/>
      <c r="AI229" s="222"/>
      <c r="AJ229" s="222"/>
      <c r="AK229" s="222"/>
      <c r="AL229" s="222"/>
      <c r="AM229" s="222"/>
      <c r="AN229" s="222"/>
    </row>
    <row r="230" spans="1:40" s="223" customFormat="1" ht="10.199999999999999" customHeight="1">
      <c r="A230" s="216" t="s">
        <v>817</v>
      </c>
      <c r="B230" s="221">
        <f>+SUMIF(Clasificación!D:D,'CA EF'!A230,Clasificación!G:G)</f>
        <v>100279.42</v>
      </c>
      <c r="C230" s="368"/>
      <c r="D230" s="368"/>
      <c r="E230" s="369">
        <f>+SUMIF(Clasificación!D:D,'CA EF'!A230,Clasificación!H:H)</f>
        <v>100909.41</v>
      </c>
      <c r="F230" s="369">
        <f t="shared" si="9"/>
        <v>-629.99000000000524</v>
      </c>
      <c r="G230" s="369">
        <f t="shared" si="11"/>
        <v>629.99000000000524</v>
      </c>
      <c r="H230" s="369">
        <v>0</v>
      </c>
      <c r="I230" s="369">
        <v>0</v>
      </c>
      <c r="J230" s="369">
        <v>0</v>
      </c>
      <c r="K230" s="369">
        <v>0</v>
      </c>
      <c r="L230" s="369">
        <v>0</v>
      </c>
      <c r="M230" s="369">
        <f t="shared" si="10"/>
        <v>0</v>
      </c>
      <c r="N230" s="222"/>
      <c r="O230" s="222"/>
      <c r="P230" s="222"/>
      <c r="Q230" s="222"/>
      <c r="R230" s="222"/>
      <c r="S230" s="222"/>
      <c r="T230" s="222"/>
      <c r="U230" s="222"/>
      <c r="V230" s="222"/>
      <c r="W230" s="222"/>
      <c r="X230" s="222"/>
      <c r="Y230" s="222"/>
      <c r="Z230" s="222"/>
      <c r="AA230" s="222"/>
      <c r="AB230" s="222"/>
      <c r="AC230" s="222"/>
      <c r="AD230" s="222"/>
      <c r="AE230" s="222"/>
      <c r="AF230" s="222"/>
      <c r="AG230" s="222"/>
      <c r="AH230" s="222"/>
      <c r="AI230" s="222"/>
      <c r="AJ230" s="222"/>
      <c r="AK230" s="222"/>
      <c r="AL230" s="222"/>
      <c r="AM230" s="222"/>
      <c r="AN230" s="222"/>
    </row>
    <row r="231" spans="1:40" s="223" customFormat="1" ht="10.199999999999999" customHeight="1">
      <c r="A231" s="216" t="s">
        <v>819</v>
      </c>
      <c r="B231" s="221">
        <f>+SUMIF(Clasificación!D:D,'CA EF'!A231,Clasificación!G:G)</f>
        <v>100279.42</v>
      </c>
      <c r="C231" s="368"/>
      <c r="D231" s="368"/>
      <c r="E231" s="369">
        <f>+SUMIF(Clasificación!D:D,'CA EF'!A231,Clasificación!H:H)</f>
        <v>100909.41</v>
      </c>
      <c r="F231" s="369">
        <f t="shared" si="9"/>
        <v>-629.99000000000524</v>
      </c>
      <c r="G231" s="369">
        <f t="shared" si="11"/>
        <v>629.99000000000524</v>
      </c>
      <c r="H231" s="369">
        <v>0</v>
      </c>
      <c r="I231" s="369">
        <v>0</v>
      </c>
      <c r="J231" s="369">
        <v>0</v>
      </c>
      <c r="K231" s="369">
        <v>0</v>
      </c>
      <c r="L231" s="369">
        <v>0</v>
      </c>
      <c r="M231" s="369">
        <f t="shared" si="10"/>
        <v>0</v>
      </c>
      <c r="N231" s="222"/>
      <c r="O231" s="222"/>
      <c r="P231" s="222"/>
      <c r="Q231" s="222"/>
      <c r="R231" s="222"/>
      <c r="S231" s="222"/>
      <c r="T231" s="222"/>
      <c r="U231" s="222"/>
      <c r="V231" s="222"/>
      <c r="W231" s="222"/>
      <c r="X231" s="222"/>
      <c r="Y231" s="222"/>
      <c r="Z231" s="222"/>
      <c r="AA231" s="222"/>
      <c r="AB231" s="222"/>
      <c r="AC231" s="222"/>
      <c r="AD231" s="222"/>
      <c r="AE231" s="222"/>
      <c r="AF231" s="222"/>
      <c r="AG231" s="222"/>
      <c r="AH231" s="222"/>
      <c r="AI231" s="222"/>
      <c r="AJ231" s="222"/>
      <c r="AK231" s="222"/>
      <c r="AL231" s="222"/>
      <c r="AM231" s="222"/>
      <c r="AN231" s="222"/>
    </row>
    <row r="232" spans="1:40" s="223" customFormat="1" ht="10.199999999999999" customHeight="1">
      <c r="A232" s="216" t="s">
        <v>821</v>
      </c>
      <c r="B232" s="221">
        <f>+SUMIF(Clasificación!D:D,'CA EF'!A232,Clasificación!G:G)</f>
        <v>100340.04</v>
      </c>
      <c r="C232" s="368"/>
      <c r="D232" s="368"/>
      <c r="E232" s="369">
        <f>+SUMIF(Clasificación!D:D,'CA EF'!A232,Clasificación!H:H)</f>
        <v>101054.9</v>
      </c>
      <c r="F232" s="369">
        <f t="shared" si="9"/>
        <v>-714.86000000000058</v>
      </c>
      <c r="G232" s="369">
        <f t="shared" si="11"/>
        <v>714.86000000000058</v>
      </c>
      <c r="H232" s="369">
        <v>0</v>
      </c>
      <c r="I232" s="369">
        <v>0</v>
      </c>
      <c r="J232" s="369">
        <v>0</v>
      </c>
      <c r="K232" s="369">
        <v>0</v>
      </c>
      <c r="L232" s="369">
        <v>0</v>
      </c>
      <c r="M232" s="369">
        <f t="shared" si="10"/>
        <v>0</v>
      </c>
      <c r="N232" s="222"/>
      <c r="O232" s="222"/>
      <c r="P232" s="222"/>
      <c r="Q232" s="222"/>
      <c r="R232" s="222"/>
      <c r="S232" s="222"/>
      <c r="T232" s="222"/>
      <c r="U232" s="222"/>
      <c r="V232" s="222"/>
      <c r="W232" s="222"/>
      <c r="X232" s="222"/>
      <c r="Y232" s="222"/>
      <c r="Z232" s="222"/>
      <c r="AA232" s="222"/>
      <c r="AB232" s="222"/>
      <c r="AC232" s="222"/>
      <c r="AD232" s="222"/>
      <c r="AE232" s="222"/>
      <c r="AF232" s="222"/>
      <c r="AG232" s="222"/>
      <c r="AH232" s="222"/>
      <c r="AI232" s="222"/>
      <c r="AJ232" s="222"/>
      <c r="AK232" s="222"/>
      <c r="AL232" s="222"/>
      <c r="AM232" s="222"/>
      <c r="AN232" s="222"/>
    </row>
    <row r="233" spans="1:40" s="223" customFormat="1" ht="10.199999999999999" customHeight="1">
      <c r="A233" s="216" t="s">
        <v>823</v>
      </c>
      <c r="B233" s="221">
        <f>+SUMIF(Clasificación!D:D,'CA EF'!A233,Clasificación!G:G)</f>
        <v>100340.04</v>
      </c>
      <c r="C233" s="368"/>
      <c r="D233" s="368"/>
      <c r="E233" s="369">
        <f>+SUMIF(Clasificación!D:D,'CA EF'!A233,Clasificación!H:H)</f>
        <v>101054.9</v>
      </c>
      <c r="F233" s="369">
        <f t="shared" si="9"/>
        <v>-714.86000000000058</v>
      </c>
      <c r="G233" s="369">
        <f t="shared" si="11"/>
        <v>714.86000000000058</v>
      </c>
      <c r="H233" s="369">
        <v>0</v>
      </c>
      <c r="I233" s="369">
        <v>0</v>
      </c>
      <c r="J233" s="369">
        <v>0</v>
      </c>
      <c r="K233" s="369">
        <v>0</v>
      </c>
      <c r="L233" s="369">
        <v>0</v>
      </c>
      <c r="M233" s="369">
        <f t="shared" si="10"/>
        <v>0</v>
      </c>
      <c r="N233" s="222"/>
      <c r="O233" s="222"/>
      <c r="P233" s="222"/>
      <c r="Q233" s="222"/>
      <c r="R233" s="222"/>
      <c r="S233" s="222"/>
      <c r="T233" s="222"/>
      <c r="U233" s="222"/>
      <c r="V233" s="222"/>
      <c r="W233" s="222"/>
      <c r="X233" s="222"/>
      <c r="Y233" s="222"/>
      <c r="Z233" s="222"/>
      <c r="AA233" s="222"/>
      <c r="AB233" s="222"/>
      <c r="AC233" s="222"/>
      <c r="AD233" s="222"/>
      <c r="AE233" s="222"/>
      <c r="AF233" s="222"/>
      <c r="AG233" s="222"/>
      <c r="AH233" s="222"/>
      <c r="AI233" s="222"/>
      <c r="AJ233" s="222"/>
      <c r="AK233" s="222"/>
      <c r="AL233" s="222"/>
      <c r="AM233" s="222"/>
      <c r="AN233" s="222"/>
    </row>
    <row r="234" spans="1:40" s="223" customFormat="1" ht="10.199999999999999" customHeight="1">
      <c r="A234" s="216" t="s">
        <v>825</v>
      </c>
      <c r="B234" s="221">
        <f>+SUMIF(Clasificación!D:D,'CA EF'!A234,Clasificación!G:G)</f>
        <v>100340.04</v>
      </c>
      <c r="C234" s="368"/>
      <c r="D234" s="368"/>
      <c r="E234" s="369">
        <f>+SUMIF(Clasificación!D:D,'CA EF'!A234,Clasificación!H:H)</f>
        <v>101054.9</v>
      </c>
      <c r="F234" s="369">
        <f t="shared" si="9"/>
        <v>-714.86000000000058</v>
      </c>
      <c r="G234" s="369">
        <f t="shared" si="11"/>
        <v>714.86000000000058</v>
      </c>
      <c r="H234" s="369">
        <v>0</v>
      </c>
      <c r="I234" s="369">
        <v>0</v>
      </c>
      <c r="J234" s="369">
        <v>0</v>
      </c>
      <c r="K234" s="369">
        <v>0</v>
      </c>
      <c r="L234" s="369">
        <v>0</v>
      </c>
      <c r="M234" s="369">
        <f t="shared" si="10"/>
        <v>0</v>
      </c>
      <c r="N234" s="222"/>
      <c r="O234" s="222"/>
      <c r="P234" s="222"/>
      <c r="Q234" s="222"/>
      <c r="R234" s="222"/>
      <c r="S234" s="222"/>
      <c r="T234" s="222"/>
      <c r="U234" s="222"/>
      <c r="V234" s="222"/>
      <c r="W234" s="222"/>
      <c r="X234" s="222"/>
      <c r="Y234" s="222"/>
      <c r="Z234" s="222"/>
      <c r="AA234" s="222"/>
      <c r="AB234" s="222"/>
      <c r="AC234" s="222"/>
      <c r="AD234" s="222"/>
      <c r="AE234" s="222"/>
      <c r="AF234" s="222"/>
      <c r="AG234" s="222"/>
      <c r="AH234" s="222"/>
      <c r="AI234" s="222"/>
      <c r="AJ234" s="222"/>
      <c r="AK234" s="222"/>
      <c r="AL234" s="222"/>
      <c r="AM234" s="222"/>
      <c r="AN234" s="222"/>
    </row>
    <row r="235" spans="1:40" s="223" customFormat="1" ht="10.199999999999999" customHeight="1">
      <c r="A235" s="216" t="s">
        <v>827</v>
      </c>
      <c r="B235" s="221">
        <f>+SUMIF(Clasificación!D:D,'CA EF'!A235,Clasificación!G:G)</f>
        <v>100340.04</v>
      </c>
      <c r="C235" s="368"/>
      <c r="D235" s="368"/>
      <c r="E235" s="369">
        <f>+SUMIF(Clasificación!D:D,'CA EF'!A235,Clasificación!H:H)</f>
        <v>101054.9</v>
      </c>
      <c r="F235" s="369">
        <f t="shared" si="9"/>
        <v>-714.86000000000058</v>
      </c>
      <c r="G235" s="369">
        <f t="shared" si="11"/>
        <v>714.86000000000058</v>
      </c>
      <c r="H235" s="369">
        <v>0</v>
      </c>
      <c r="I235" s="369">
        <v>0</v>
      </c>
      <c r="J235" s="369">
        <v>0</v>
      </c>
      <c r="K235" s="369">
        <v>0</v>
      </c>
      <c r="L235" s="369">
        <v>0</v>
      </c>
      <c r="M235" s="369">
        <f t="shared" si="10"/>
        <v>0</v>
      </c>
      <c r="N235" s="222"/>
      <c r="O235" s="222"/>
      <c r="P235" s="222"/>
      <c r="Q235" s="222"/>
      <c r="R235" s="222"/>
      <c r="S235" s="222"/>
      <c r="T235" s="222"/>
      <c r="U235" s="222"/>
      <c r="V235" s="222"/>
      <c r="W235" s="222"/>
      <c r="X235" s="222"/>
      <c r="Y235" s="222"/>
      <c r="Z235" s="222"/>
      <c r="AA235" s="222"/>
      <c r="AB235" s="222"/>
      <c r="AC235" s="222"/>
      <c r="AD235" s="222"/>
      <c r="AE235" s="222"/>
      <c r="AF235" s="222"/>
      <c r="AG235" s="222"/>
      <c r="AH235" s="222"/>
      <c r="AI235" s="222"/>
      <c r="AJ235" s="222"/>
      <c r="AK235" s="222"/>
      <c r="AL235" s="222"/>
      <c r="AM235" s="222"/>
      <c r="AN235" s="222"/>
    </row>
    <row r="236" spans="1:40" s="223" customFormat="1" ht="10.199999999999999" customHeight="1">
      <c r="A236" s="216" t="s">
        <v>829</v>
      </c>
      <c r="B236" s="221">
        <f>+SUMIF(Clasificación!D:D,'CA EF'!A236,Clasificación!G:G)</f>
        <v>100340.04</v>
      </c>
      <c r="C236" s="368"/>
      <c r="D236" s="368"/>
      <c r="E236" s="369">
        <f>+SUMIF(Clasificación!D:D,'CA EF'!A236,Clasificación!H:H)</f>
        <v>101054.9</v>
      </c>
      <c r="F236" s="369">
        <f t="shared" si="9"/>
        <v>-714.86000000000058</v>
      </c>
      <c r="G236" s="369">
        <f t="shared" si="11"/>
        <v>714.86000000000058</v>
      </c>
      <c r="H236" s="369">
        <v>0</v>
      </c>
      <c r="I236" s="369">
        <v>0</v>
      </c>
      <c r="J236" s="369">
        <v>0</v>
      </c>
      <c r="K236" s="369">
        <v>0</v>
      </c>
      <c r="L236" s="369">
        <v>0</v>
      </c>
      <c r="M236" s="369">
        <f t="shared" si="10"/>
        <v>0</v>
      </c>
      <c r="N236" s="222"/>
      <c r="O236" s="222"/>
      <c r="P236" s="222"/>
      <c r="Q236" s="222"/>
      <c r="R236" s="222"/>
      <c r="S236" s="222"/>
      <c r="T236" s="222"/>
      <c r="U236" s="222"/>
      <c r="V236" s="222"/>
      <c r="W236" s="222"/>
      <c r="X236" s="222"/>
      <c r="Y236" s="222"/>
      <c r="Z236" s="222"/>
      <c r="AA236" s="222"/>
      <c r="AB236" s="222"/>
      <c r="AC236" s="222"/>
      <c r="AD236" s="222"/>
      <c r="AE236" s="222"/>
      <c r="AF236" s="222"/>
      <c r="AG236" s="222"/>
      <c r="AH236" s="222"/>
      <c r="AI236" s="222"/>
      <c r="AJ236" s="222"/>
      <c r="AK236" s="222"/>
      <c r="AL236" s="222"/>
      <c r="AM236" s="222"/>
      <c r="AN236" s="222"/>
    </row>
    <row r="237" spans="1:40" s="223" customFormat="1" ht="10.199999999999999" customHeight="1">
      <c r="A237" s="216" t="s">
        <v>831</v>
      </c>
      <c r="B237" s="221">
        <f>+SUMIF(Clasificación!D:D,'CA EF'!A237,Clasificación!G:G)</f>
        <v>50170.02</v>
      </c>
      <c r="C237" s="368"/>
      <c r="D237" s="368"/>
      <c r="E237" s="369">
        <f>+SUMIF(Clasificación!D:D,'CA EF'!A237,Clasificación!H:H)</f>
        <v>50527.45</v>
      </c>
      <c r="F237" s="369">
        <f t="shared" si="9"/>
        <v>-357.43000000000029</v>
      </c>
      <c r="G237" s="369">
        <f t="shared" si="11"/>
        <v>357.43000000000029</v>
      </c>
      <c r="H237" s="369">
        <v>0</v>
      </c>
      <c r="I237" s="369">
        <v>0</v>
      </c>
      <c r="J237" s="369">
        <v>0</v>
      </c>
      <c r="K237" s="369">
        <v>0</v>
      </c>
      <c r="L237" s="369">
        <v>0</v>
      </c>
      <c r="M237" s="369">
        <f t="shared" si="10"/>
        <v>0</v>
      </c>
      <c r="N237" s="222"/>
      <c r="O237" s="222"/>
      <c r="P237" s="222"/>
      <c r="Q237" s="222"/>
      <c r="R237" s="222"/>
      <c r="S237" s="222"/>
      <c r="T237" s="222"/>
      <c r="U237" s="222"/>
      <c r="V237" s="222"/>
      <c r="W237" s="222"/>
      <c r="X237" s="222"/>
      <c r="Y237" s="222"/>
      <c r="Z237" s="222"/>
      <c r="AA237" s="222"/>
      <c r="AB237" s="222"/>
      <c r="AC237" s="222"/>
      <c r="AD237" s="222"/>
      <c r="AE237" s="222"/>
      <c r="AF237" s="222"/>
      <c r="AG237" s="222"/>
      <c r="AH237" s="222"/>
      <c r="AI237" s="222"/>
      <c r="AJ237" s="222"/>
      <c r="AK237" s="222"/>
      <c r="AL237" s="222"/>
      <c r="AM237" s="222"/>
      <c r="AN237" s="222"/>
    </row>
    <row r="238" spans="1:40" s="223" customFormat="1" ht="10.199999999999999" customHeight="1">
      <c r="A238" s="216" t="s">
        <v>833</v>
      </c>
      <c r="B238" s="221">
        <f>+SUMIF(Clasificación!D:D,'CA EF'!A238,Clasificación!G:G)</f>
        <v>50170.02</v>
      </c>
      <c r="C238" s="368"/>
      <c r="D238" s="368"/>
      <c r="E238" s="369">
        <f>+SUMIF(Clasificación!D:D,'CA EF'!A238,Clasificación!H:H)</f>
        <v>50527.45</v>
      </c>
      <c r="F238" s="369">
        <f t="shared" si="9"/>
        <v>-357.43000000000029</v>
      </c>
      <c r="G238" s="369">
        <f t="shared" si="11"/>
        <v>357.43000000000029</v>
      </c>
      <c r="H238" s="369">
        <v>0</v>
      </c>
      <c r="I238" s="369">
        <v>0</v>
      </c>
      <c r="J238" s="369">
        <v>0</v>
      </c>
      <c r="K238" s="369">
        <v>0</v>
      </c>
      <c r="L238" s="369">
        <v>0</v>
      </c>
      <c r="M238" s="369">
        <f t="shared" si="10"/>
        <v>0</v>
      </c>
      <c r="N238" s="222"/>
      <c r="O238" s="222"/>
      <c r="P238" s="222"/>
      <c r="Q238" s="222"/>
      <c r="R238" s="222"/>
      <c r="S238" s="222"/>
      <c r="T238" s="222"/>
      <c r="U238" s="222"/>
      <c r="V238" s="222"/>
      <c r="W238" s="222"/>
      <c r="X238" s="222"/>
      <c r="Y238" s="222"/>
      <c r="Z238" s="222"/>
      <c r="AA238" s="222"/>
      <c r="AB238" s="222"/>
      <c r="AC238" s="222"/>
      <c r="AD238" s="222"/>
      <c r="AE238" s="222"/>
      <c r="AF238" s="222"/>
      <c r="AG238" s="222"/>
      <c r="AH238" s="222"/>
      <c r="AI238" s="222"/>
      <c r="AJ238" s="222"/>
      <c r="AK238" s="222"/>
      <c r="AL238" s="222"/>
      <c r="AM238" s="222"/>
      <c r="AN238" s="222"/>
    </row>
    <row r="239" spans="1:40" s="223" customFormat="1" ht="10.199999999999999" customHeight="1">
      <c r="A239" s="216" t="s">
        <v>835</v>
      </c>
      <c r="B239" s="221">
        <f>+SUMIF(Clasificación!D:D,'CA EF'!A239,Clasificación!G:G)</f>
        <v>50170.02</v>
      </c>
      <c r="C239" s="368"/>
      <c r="D239" s="368"/>
      <c r="E239" s="369">
        <f>+SUMIF(Clasificación!D:D,'CA EF'!A239,Clasificación!H:H)</f>
        <v>50527.45</v>
      </c>
      <c r="F239" s="369">
        <f t="shared" si="9"/>
        <v>-357.43000000000029</v>
      </c>
      <c r="G239" s="369">
        <f t="shared" si="11"/>
        <v>357.43000000000029</v>
      </c>
      <c r="H239" s="369">
        <v>0</v>
      </c>
      <c r="I239" s="369">
        <v>0</v>
      </c>
      <c r="J239" s="369">
        <v>0</v>
      </c>
      <c r="K239" s="369">
        <v>0</v>
      </c>
      <c r="L239" s="369">
        <v>0</v>
      </c>
      <c r="M239" s="369">
        <f t="shared" si="10"/>
        <v>0</v>
      </c>
      <c r="N239" s="222"/>
      <c r="O239" s="222"/>
      <c r="P239" s="222"/>
      <c r="Q239" s="222"/>
      <c r="R239" s="222"/>
      <c r="S239" s="222"/>
      <c r="T239" s="222"/>
      <c r="U239" s="222"/>
      <c r="V239" s="222"/>
      <c r="W239" s="222"/>
      <c r="X239" s="222"/>
      <c r="Y239" s="222"/>
      <c r="Z239" s="222"/>
      <c r="AA239" s="222"/>
      <c r="AB239" s="222"/>
      <c r="AC239" s="222"/>
      <c r="AD239" s="222"/>
      <c r="AE239" s="222"/>
      <c r="AF239" s="222"/>
      <c r="AG239" s="222"/>
      <c r="AH239" s="222"/>
      <c r="AI239" s="222"/>
      <c r="AJ239" s="222"/>
      <c r="AK239" s="222"/>
      <c r="AL239" s="222"/>
      <c r="AM239" s="222"/>
      <c r="AN239" s="222"/>
    </row>
    <row r="240" spans="1:40" s="223" customFormat="1" ht="10.199999999999999" customHeight="1">
      <c r="A240" s="216" t="s">
        <v>837</v>
      </c>
      <c r="B240" s="221">
        <f>+SUMIF(Clasificación!D:D,'CA EF'!A240,Clasificación!G:G)</f>
        <v>50170.02</v>
      </c>
      <c r="C240" s="368"/>
      <c r="D240" s="368"/>
      <c r="E240" s="369">
        <f>+SUMIF(Clasificación!D:D,'CA EF'!A240,Clasificación!H:H)</f>
        <v>50527.45</v>
      </c>
      <c r="F240" s="369">
        <f t="shared" si="9"/>
        <v>-357.43000000000029</v>
      </c>
      <c r="G240" s="369">
        <f t="shared" si="11"/>
        <v>357.43000000000029</v>
      </c>
      <c r="H240" s="369">
        <v>0</v>
      </c>
      <c r="I240" s="369">
        <v>0</v>
      </c>
      <c r="J240" s="369">
        <v>0</v>
      </c>
      <c r="K240" s="369">
        <v>0</v>
      </c>
      <c r="L240" s="369">
        <v>0</v>
      </c>
      <c r="M240" s="369">
        <f t="shared" si="10"/>
        <v>0</v>
      </c>
      <c r="N240" s="222"/>
      <c r="O240" s="222"/>
      <c r="P240" s="222"/>
      <c r="Q240" s="222"/>
      <c r="R240" s="222"/>
      <c r="S240" s="222"/>
      <c r="T240" s="222"/>
      <c r="U240" s="222"/>
      <c r="V240" s="222"/>
      <c r="W240" s="222"/>
      <c r="X240" s="222"/>
      <c r="Y240" s="222"/>
      <c r="Z240" s="222"/>
      <c r="AA240" s="222"/>
      <c r="AB240" s="222"/>
      <c r="AC240" s="222"/>
      <c r="AD240" s="222"/>
      <c r="AE240" s="222"/>
      <c r="AF240" s="222"/>
      <c r="AG240" s="222"/>
      <c r="AH240" s="222"/>
      <c r="AI240" s="222"/>
      <c r="AJ240" s="222"/>
      <c r="AK240" s="222"/>
      <c r="AL240" s="222"/>
      <c r="AM240" s="222"/>
      <c r="AN240" s="222"/>
    </row>
    <row r="241" spans="1:40" s="223" customFormat="1" ht="10.199999999999999" customHeight="1">
      <c r="A241" s="216" t="s">
        <v>839</v>
      </c>
      <c r="B241" s="221">
        <f>+SUMIF(Clasificación!D:D,'CA EF'!A241,Clasificación!G:G)</f>
        <v>50170.02</v>
      </c>
      <c r="C241" s="368"/>
      <c r="D241" s="368"/>
      <c r="E241" s="369">
        <f>+SUMIF(Clasificación!D:D,'CA EF'!A241,Clasificación!H:H)</f>
        <v>50527.45</v>
      </c>
      <c r="F241" s="369">
        <f t="shared" si="9"/>
        <v>-357.43000000000029</v>
      </c>
      <c r="G241" s="369">
        <f t="shared" si="11"/>
        <v>357.43000000000029</v>
      </c>
      <c r="H241" s="369">
        <v>0</v>
      </c>
      <c r="I241" s="369">
        <v>0</v>
      </c>
      <c r="J241" s="369">
        <v>0</v>
      </c>
      <c r="K241" s="369">
        <v>0</v>
      </c>
      <c r="L241" s="369">
        <v>0</v>
      </c>
      <c r="M241" s="369">
        <f t="shared" si="10"/>
        <v>0</v>
      </c>
      <c r="N241" s="222"/>
      <c r="O241" s="222"/>
      <c r="P241" s="222"/>
      <c r="Q241" s="222"/>
      <c r="R241" s="222"/>
      <c r="S241" s="222"/>
      <c r="T241" s="222"/>
      <c r="U241" s="222"/>
      <c r="V241" s="222"/>
      <c r="W241" s="222"/>
      <c r="X241" s="222"/>
      <c r="Y241" s="222"/>
      <c r="Z241" s="222"/>
      <c r="AA241" s="222"/>
      <c r="AB241" s="222"/>
      <c r="AC241" s="222"/>
      <c r="AD241" s="222"/>
      <c r="AE241" s="222"/>
      <c r="AF241" s="222"/>
      <c r="AG241" s="222"/>
      <c r="AH241" s="222"/>
      <c r="AI241" s="222"/>
      <c r="AJ241" s="222"/>
      <c r="AK241" s="222"/>
      <c r="AL241" s="222"/>
      <c r="AM241" s="222"/>
      <c r="AN241" s="222"/>
    </row>
    <row r="242" spans="1:40" s="223" customFormat="1" ht="10.199999999999999" customHeight="1">
      <c r="A242" s="216" t="s">
        <v>841</v>
      </c>
      <c r="B242" s="221">
        <f>+SUMIF(Clasificación!D:D,'CA EF'!A242,Clasificación!G:G)</f>
        <v>50170.02</v>
      </c>
      <c r="C242" s="368"/>
      <c r="D242" s="368"/>
      <c r="E242" s="369">
        <f>+SUMIF(Clasificación!D:D,'CA EF'!A242,Clasificación!H:H)</f>
        <v>50527.45</v>
      </c>
      <c r="F242" s="369">
        <f t="shared" si="9"/>
        <v>-357.43000000000029</v>
      </c>
      <c r="G242" s="369">
        <f t="shared" si="11"/>
        <v>357.43000000000029</v>
      </c>
      <c r="H242" s="369">
        <v>0</v>
      </c>
      <c r="I242" s="369">
        <v>0</v>
      </c>
      <c r="J242" s="369">
        <v>0</v>
      </c>
      <c r="K242" s="369">
        <v>0</v>
      </c>
      <c r="L242" s="369">
        <v>0</v>
      </c>
      <c r="M242" s="369">
        <f t="shared" si="10"/>
        <v>0</v>
      </c>
      <c r="N242" s="222"/>
      <c r="O242" s="222"/>
      <c r="P242" s="222"/>
      <c r="Q242" s="222"/>
      <c r="R242" s="222"/>
      <c r="S242" s="222"/>
      <c r="T242" s="222"/>
      <c r="U242" s="222"/>
      <c r="V242" s="222"/>
      <c r="W242" s="222"/>
      <c r="X242" s="222"/>
      <c r="Y242" s="222"/>
      <c r="Z242" s="222"/>
      <c r="AA242" s="222"/>
      <c r="AB242" s="222"/>
      <c r="AC242" s="222"/>
      <c r="AD242" s="222"/>
      <c r="AE242" s="222"/>
      <c r="AF242" s="222"/>
      <c r="AG242" s="222"/>
      <c r="AH242" s="222"/>
      <c r="AI242" s="222"/>
      <c r="AJ242" s="222"/>
      <c r="AK242" s="222"/>
      <c r="AL242" s="222"/>
      <c r="AM242" s="222"/>
      <c r="AN242" s="222"/>
    </row>
    <row r="243" spans="1:40" s="223" customFormat="1" ht="10.199999999999999" customHeight="1">
      <c r="A243" s="216" t="s">
        <v>843</v>
      </c>
      <c r="B243" s="221">
        <f>+SUMIF(Clasificación!D:D,'CA EF'!A243,Clasificación!G:G)</f>
        <v>50170.02</v>
      </c>
      <c r="C243" s="368"/>
      <c r="D243" s="368"/>
      <c r="E243" s="369">
        <f>+SUMIF(Clasificación!D:D,'CA EF'!A243,Clasificación!H:H)</f>
        <v>50527.45</v>
      </c>
      <c r="F243" s="369">
        <f t="shared" si="9"/>
        <v>-357.43000000000029</v>
      </c>
      <c r="G243" s="369">
        <f t="shared" si="11"/>
        <v>357.43000000000029</v>
      </c>
      <c r="H243" s="369">
        <v>0</v>
      </c>
      <c r="I243" s="369">
        <v>0</v>
      </c>
      <c r="J243" s="369">
        <v>0</v>
      </c>
      <c r="K243" s="369">
        <v>0</v>
      </c>
      <c r="L243" s="369">
        <v>0</v>
      </c>
      <c r="M243" s="369">
        <f t="shared" si="10"/>
        <v>0</v>
      </c>
      <c r="N243" s="222"/>
      <c r="O243" s="222"/>
      <c r="P243" s="222"/>
      <c r="Q243" s="222"/>
      <c r="R243" s="222"/>
      <c r="S243" s="222"/>
      <c r="T243" s="222"/>
      <c r="U243" s="222"/>
      <c r="V243" s="222"/>
      <c r="W243" s="222"/>
      <c r="X243" s="222"/>
      <c r="Y243" s="222"/>
      <c r="Z243" s="222"/>
      <c r="AA243" s="222"/>
      <c r="AB243" s="222"/>
      <c r="AC243" s="222"/>
      <c r="AD243" s="222"/>
      <c r="AE243" s="222"/>
      <c r="AF243" s="222"/>
      <c r="AG243" s="222"/>
      <c r="AH243" s="222"/>
      <c r="AI243" s="222"/>
      <c r="AJ243" s="222"/>
      <c r="AK243" s="222"/>
      <c r="AL243" s="222"/>
      <c r="AM243" s="222"/>
      <c r="AN243" s="222"/>
    </row>
    <row r="244" spans="1:40" s="223" customFormat="1" ht="10.199999999999999" customHeight="1">
      <c r="A244" s="216" t="s">
        <v>845</v>
      </c>
      <c r="B244" s="221">
        <f>+SUMIF(Clasificación!D:D,'CA EF'!A244,Clasificación!G:G)</f>
        <v>50170.02</v>
      </c>
      <c r="C244" s="368"/>
      <c r="D244" s="368"/>
      <c r="E244" s="369">
        <f>+SUMIF(Clasificación!D:D,'CA EF'!A244,Clasificación!H:H)</f>
        <v>50527.45</v>
      </c>
      <c r="F244" s="369">
        <f t="shared" si="9"/>
        <v>-357.43000000000029</v>
      </c>
      <c r="G244" s="369">
        <f t="shared" si="11"/>
        <v>357.43000000000029</v>
      </c>
      <c r="H244" s="369">
        <v>0</v>
      </c>
      <c r="I244" s="369">
        <v>0</v>
      </c>
      <c r="J244" s="369">
        <v>0</v>
      </c>
      <c r="K244" s="369">
        <v>0</v>
      </c>
      <c r="L244" s="369">
        <v>0</v>
      </c>
      <c r="M244" s="369">
        <f t="shared" si="10"/>
        <v>0</v>
      </c>
      <c r="N244" s="222"/>
      <c r="O244" s="222"/>
      <c r="P244" s="222"/>
      <c r="Q244" s="222"/>
      <c r="R244" s="222"/>
      <c r="S244" s="222"/>
      <c r="T244" s="222"/>
      <c r="U244" s="222"/>
      <c r="V244" s="222"/>
      <c r="W244" s="222"/>
      <c r="X244" s="222"/>
      <c r="Y244" s="222"/>
      <c r="Z244" s="222"/>
      <c r="AA244" s="222"/>
      <c r="AB244" s="222"/>
      <c r="AC244" s="222"/>
      <c r="AD244" s="222"/>
      <c r="AE244" s="222"/>
      <c r="AF244" s="222"/>
      <c r="AG244" s="222"/>
      <c r="AH244" s="222"/>
      <c r="AI244" s="222"/>
      <c r="AJ244" s="222"/>
      <c r="AK244" s="222"/>
      <c r="AL244" s="222"/>
      <c r="AM244" s="222"/>
      <c r="AN244" s="222"/>
    </row>
    <row r="245" spans="1:40" s="223" customFormat="1" ht="10.199999999999999" customHeight="1">
      <c r="A245" s="216" t="s">
        <v>847</v>
      </c>
      <c r="B245" s="221">
        <f>+SUMIF(Clasificación!D:D,'CA EF'!A245,Clasificación!G:G)</f>
        <v>50170.02</v>
      </c>
      <c r="C245" s="368"/>
      <c r="D245" s="368"/>
      <c r="E245" s="369">
        <f>+SUMIF(Clasificación!D:D,'CA EF'!A245,Clasificación!H:H)</f>
        <v>50527.45</v>
      </c>
      <c r="F245" s="369">
        <f t="shared" si="9"/>
        <v>-357.43000000000029</v>
      </c>
      <c r="G245" s="369">
        <f t="shared" si="11"/>
        <v>357.43000000000029</v>
      </c>
      <c r="H245" s="369">
        <v>0</v>
      </c>
      <c r="I245" s="369">
        <v>0</v>
      </c>
      <c r="J245" s="369">
        <v>0</v>
      </c>
      <c r="K245" s="369">
        <v>0</v>
      </c>
      <c r="L245" s="369">
        <v>0</v>
      </c>
      <c r="M245" s="369">
        <f t="shared" si="10"/>
        <v>0</v>
      </c>
      <c r="N245" s="222"/>
      <c r="O245" s="222"/>
      <c r="P245" s="222"/>
      <c r="Q245" s="222"/>
      <c r="R245" s="222"/>
      <c r="S245" s="222"/>
      <c r="T245" s="222"/>
      <c r="U245" s="222"/>
      <c r="V245" s="222"/>
      <c r="W245" s="222"/>
      <c r="X245" s="222"/>
      <c r="Y245" s="222"/>
      <c r="Z245" s="222"/>
      <c r="AA245" s="222"/>
      <c r="AB245" s="222"/>
      <c r="AC245" s="222"/>
      <c r="AD245" s="222"/>
      <c r="AE245" s="222"/>
      <c r="AF245" s="222"/>
      <c r="AG245" s="222"/>
      <c r="AH245" s="222"/>
      <c r="AI245" s="222"/>
      <c r="AJ245" s="222"/>
      <c r="AK245" s="222"/>
      <c r="AL245" s="222"/>
      <c r="AM245" s="222"/>
      <c r="AN245" s="222"/>
    </row>
    <row r="246" spans="1:40" s="223" customFormat="1" ht="10.199999999999999" customHeight="1">
      <c r="A246" s="216" t="s">
        <v>849</v>
      </c>
      <c r="B246" s="221">
        <f>+SUMIF(Clasificación!D:D,'CA EF'!A246,Clasificación!G:G)</f>
        <v>50170.02</v>
      </c>
      <c r="C246" s="368"/>
      <c r="D246" s="368"/>
      <c r="E246" s="369">
        <f>+SUMIF(Clasificación!D:D,'CA EF'!A246,Clasificación!H:H)</f>
        <v>50527.45</v>
      </c>
      <c r="F246" s="369">
        <f t="shared" si="9"/>
        <v>-357.43000000000029</v>
      </c>
      <c r="G246" s="369">
        <f t="shared" si="11"/>
        <v>357.43000000000029</v>
      </c>
      <c r="H246" s="369">
        <v>0</v>
      </c>
      <c r="I246" s="369">
        <v>0</v>
      </c>
      <c r="J246" s="369">
        <v>0</v>
      </c>
      <c r="K246" s="369">
        <v>0</v>
      </c>
      <c r="L246" s="369">
        <v>0</v>
      </c>
      <c r="M246" s="369">
        <f t="shared" si="10"/>
        <v>0</v>
      </c>
      <c r="N246" s="222"/>
      <c r="O246" s="222"/>
      <c r="P246" s="222"/>
      <c r="Q246" s="222"/>
      <c r="R246" s="222"/>
      <c r="S246" s="222"/>
      <c r="T246" s="222"/>
      <c r="U246" s="222"/>
      <c r="V246" s="222"/>
      <c r="W246" s="222"/>
      <c r="X246" s="222"/>
      <c r="Y246" s="222"/>
      <c r="Z246" s="222"/>
      <c r="AA246" s="222"/>
      <c r="AB246" s="222"/>
      <c r="AC246" s="222"/>
      <c r="AD246" s="222"/>
      <c r="AE246" s="222"/>
      <c r="AF246" s="222"/>
      <c r="AG246" s="222"/>
      <c r="AH246" s="222"/>
      <c r="AI246" s="222"/>
      <c r="AJ246" s="222"/>
      <c r="AK246" s="222"/>
      <c r="AL246" s="222"/>
      <c r="AM246" s="222"/>
      <c r="AN246" s="222"/>
    </row>
    <row r="247" spans="1:40" s="223" customFormat="1" ht="10.199999999999999" customHeight="1">
      <c r="A247" s="216" t="s">
        <v>851</v>
      </c>
      <c r="B247" s="221">
        <f>+SUMIF(Clasificación!D:D,'CA EF'!A247,Clasificación!G:G)</f>
        <v>50170.02</v>
      </c>
      <c r="C247" s="368"/>
      <c r="D247" s="368"/>
      <c r="E247" s="369">
        <f>+SUMIF(Clasificación!D:D,'CA EF'!A247,Clasificación!H:H)</f>
        <v>50527.45</v>
      </c>
      <c r="F247" s="369">
        <f t="shared" si="9"/>
        <v>-357.43000000000029</v>
      </c>
      <c r="G247" s="369">
        <f t="shared" si="11"/>
        <v>357.43000000000029</v>
      </c>
      <c r="H247" s="369">
        <v>0</v>
      </c>
      <c r="I247" s="369">
        <v>0</v>
      </c>
      <c r="J247" s="369">
        <v>0</v>
      </c>
      <c r="K247" s="369">
        <v>0</v>
      </c>
      <c r="L247" s="369">
        <v>0</v>
      </c>
      <c r="M247" s="369">
        <f t="shared" si="10"/>
        <v>0</v>
      </c>
      <c r="N247" s="222"/>
      <c r="O247" s="222"/>
      <c r="P247" s="222"/>
      <c r="Q247" s="222"/>
      <c r="R247" s="222"/>
      <c r="S247" s="222"/>
      <c r="T247" s="222"/>
      <c r="U247" s="222"/>
      <c r="V247" s="222"/>
      <c r="W247" s="222"/>
      <c r="X247" s="222"/>
      <c r="Y247" s="222"/>
      <c r="Z247" s="222"/>
      <c r="AA247" s="222"/>
      <c r="AB247" s="222"/>
      <c r="AC247" s="222"/>
      <c r="AD247" s="222"/>
      <c r="AE247" s="222"/>
      <c r="AF247" s="222"/>
      <c r="AG247" s="222"/>
      <c r="AH247" s="222"/>
      <c r="AI247" s="222"/>
      <c r="AJ247" s="222"/>
      <c r="AK247" s="222"/>
      <c r="AL247" s="222"/>
      <c r="AM247" s="222"/>
      <c r="AN247" s="222"/>
    </row>
    <row r="248" spans="1:40" s="223" customFormat="1" ht="10.199999999999999" customHeight="1">
      <c r="A248" s="216" t="s">
        <v>853</v>
      </c>
      <c r="B248" s="221">
        <f>+SUMIF(Clasificación!D:D,'CA EF'!A248,Clasificación!G:G)</f>
        <v>50170.02</v>
      </c>
      <c r="C248" s="368"/>
      <c r="D248" s="368"/>
      <c r="E248" s="369">
        <f>+SUMIF(Clasificación!D:D,'CA EF'!A248,Clasificación!H:H)</f>
        <v>50527.45</v>
      </c>
      <c r="F248" s="369">
        <f t="shared" si="9"/>
        <v>-357.43000000000029</v>
      </c>
      <c r="G248" s="369">
        <f t="shared" si="11"/>
        <v>357.43000000000029</v>
      </c>
      <c r="H248" s="369">
        <v>0</v>
      </c>
      <c r="I248" s="369">
        <v>0</v>
      </c>
      <c r="J248" s="369">
        <v>0</v>
      </c>
      <c r="K248" s="369">
        <v>0</v>
      </c>
      <c r="L248" s="369">
        <v>0</v>
      </c>
      <c r="M248" s="369">
        <f t="shared" si="10"/>
        <v>0</v>
      </c>
      <c r="N248" s="222"/>
      <c r="O248" s="222"/>
      <c r="P248" s="222"/>
      <c r="Q248" s="222"/>
      <c r="R248" s="222"/>
      <c r="S248" s="222"/>
      <c r="T248" s="222"/>
      <c r="U248" s="222"/>
      <c r="V248" s="222"/>
      <c r="W248" s="222"/>
      <c r="X248" s="222"/>
      <c r="Y248" s="222"/>
      <c r="Z248" s="222"/>
      <c r="AA248" s="222"/>
      <c r="AB248" s="222"/>
      <c r="AC248" s="222"/>
      <c r="AD248" s="222"/>
      <c r="AE248" s="222"/>
      <c r="AF248" s="222"/>
      <c r="AG248" s="222"/>
      <c r="AH248" s="222"/>
      <c r="AI248" s="222"/>
      <c r="AJ248" s="222"/>
      <c r="AK248" s="222"/>
      <c r="AL248" s="222"/>
      <c r="AM248" s="222"/>
      <c r="AN248" s="222"/>
    </row>
    <row r="249" spans="1:40" s="223" customFormat="1" ht="10.199999999999999" customHeight="1">
      <c r="A249" s="216" t="s">
        <v>855</v>
      </c>
      <c r="B249" s="221">
        <f>+SUMIF(Clasificación!D:D,'CA EF'!A249,Clasificación!G:G)</f>
        <v>50170.02</v>
      </c>
      <c r="C249" s="368"/>
      <c r="D249" s="368"/>
      <c r="E249" s="369">
        <f>+SUMIF(Clasificación!D:D,'CA EF'!A249,Clasificación!H:H)</f>
        <v>50527.45</v>
      </c>
      <c r="F249" s="369">
        <f t="shared" si="9"/>
        <v>-357.43000000000029</v>
      </c>
      <c r="G249" s="369">
        <f t="shared" si="11"/>
        <v>357.43000000000029</v>
      </c>
      <c r="H249" s="369">
        <v>0</v>
      </c>
      <c r="I249" s="369">
        <v>0</v>
      </c>
      <c r="J249" s="369">
        <v>0</v>
      </c>
      <c r="K249" s="369">
        <v>0</v>
      </c>
      <c r="L249" s="369">
        <v>0</v>
      </c>
      <c r="M249" s="369">
        <f t="shared" si="10"/>
        <v>0</v>
      </c>
      <c r="N249" s="222"/>
      <c r="O249" s="222"/>
      <c r="P249" s="222"/>
      <c r="Q249" s="222"/>
      <c r="R249" s="222"/>
      <c r="S249" s="222"/>
      <c r="T249" s="222"/>
      <c r="U249" s="222"/>
      <c r="V249" s="222"/>
      <c r="W249" s="222"/>
      <c r="X249" s="222"/>
      <c r="Y249" s="222"/>
      <c r="Z249" s="222"/>
      <c r="AA249" s="222"/>
      <c r="AB249" s="222"/>
      <c r="AC249" s="222"/>
      <c r="AD249" s="222"/>
      <c r="AE249" s="222"/>
      <c r="AF249" s="222"/>
      <c r="AG249" s="222"/>
      <c r="AH249" s="222"/>
      <c r="AI249" s="222"/>
      <c r="AJ249" s="222"/>
      <c r="AK249" s="222"/>
      <c r="AL249" s="222"/>
      <c r="AM249" s="222"/>
      <c r="AN249" s="222"/>
    </row>
    <row r="250" spans="1:40" s="223" customFormat="1" ht="10.199999999999999" customHeight="1">
      <c r="A250" s="216" t="s">
        <v>857</v>
      </c>
      <c r="B250" s="221">
        <f>+SUMIF(Clasificación!D:D,'CA EF'!A250,Clasificación!G:G)</f>
        <v>50170.02</v>
      </c>
      <c r="C250" s="368"/>
      <c r="D250" s="368"/>
      <c r="E250" s="369">
        <f>+SUMIF(Clasificación!D:D,'CA EF'!A250,Clasificación!H:H)</f>
        <v>50527.45</v>
      </c>
      <c r="F250" s="369">
        <f t="shared" si="9"/>
        <v>-357.43000000000029</v>
      </c>
      <c r="G250" s="369">
        <f t="shared" si="11"/>
        <v>357.43000000000029</v>
      </c>
      <c r="H250" s="369">
        <v>0</v>
      </c>
      <c r="I250" s="369">
        <v>0</v>
      </c>
      <c r="J250" s="369">
        <v>0</v>
      </c>
      <c r="K250" s="369">
        <v>0</v>
      </c>
      <c r="L250" s="369">
        <v>0</v>
      </c>
      <c r="M250" s="369">
        <f t="shared" si="10"/>
        <v>0</v>
      </c>
      <c r="N250" s="222"/>
      <c r="O250" s="222"/>
      <c r="P250" s="222"/>
      <c r="Q250" s="222"/>
      <c r="R250" s="222"/>
      <c r="S250" s="222"/>
      <c r="T250" s="222"/>
      <c r="U250" s="222"/>
      <c r="V250" s="222"/>
      <c r="W250" s="222"/>
      <c r="X250" s="222"/>
      <c r="Y250" s="222"/>
      <c r="Z250" s="222"/>
      <c r="AA250" s="222"/>
      <c r="AB250" s="222"/>
      <c r="AC250" s="222"/>
      <c r="AD250" s="222"/>
      <c r="AE250" s="222"/>
      <c r="AF250" s="222"/>
      <c r="AG250" s="222"/>
      <c r="AH250" s="222"/>
      <c r="AI250" s="222"/>
      <c r="AJ250" s="222"/>
      <c r="AK250" s="222"/>
      <c r="AL250" s="222"/>
      <c r="AM250" s="222"/>
      <c r="AN250" s="222"/>
    </row>
    <row r="251" spans="1:40" s="223" customFormat="1" ht="10.199999999999999" customHeight="1">
      <c r="A251" s="216" t="s">
        <v>1229</v>
      </c>
      <c r="B251" s="221">
        <f>+SUMIF(Clasificación!D:D,'CA EF'!A251,Clasificación!G:G)</f>
        <v>30144.87</v>
      </c>
      <c r="C251" s="368"/>
      <c r="D251" s="368"/>
      <c r="E251" s="369">
        <f>+SUMIF(Clasificación!D:D,'CA EF'!A251,Clasificación!H:H)</f>
        <v>30160.11</v>
      </c>
      <c r="F251" s="369">
        <f t="shared" si="9"/>
        <v>-15.240000000001601</v>
      </c>
      <c r="G251" s="369">
        <f t="shared" si="11"/>
        <v>15.240000000001601</v>
      </c>
      <c r="H251" s="369">
        <v>0</v>
      </c>
      <c r="I251" s="369">
        <v>0</v>
      </c>
      <c r="J251" s="369">
        <v>0</v>
      </c>
      <c r="K251" s="369">
        <v>0</v>
      </c>
      <c r="L251" s="369">
        <v>0</v>
      </c>
      <c r="M251" s="369">
        <f t="shared" si="10"/>
        <v>0</v>
      </c>
      <c r="N251" s="222"/>
      <c r="O251" s="222"/>
      <c r="P251" s="222"/>
      <c r="Q251" s="222"/>
      <c r="R251" s="222"/>
      <c r="S251" s="222"/>
      <c r="T251" s="222"/>
      <c r="U251" s="222"/>
      <c r="V251" s="222"/>
      <c r="W251" s="222"/>
      <c r="X251" s="222"/>
      <c r="Y251" s="222"/>
      <c r="Z251" s="222"/>
      <c r="AA251" s="222"/>
      <c r="AB251" s="222"/>
      <c r="AC251" s="222"/>
      <c r="AD251" s="222"/>
      <c r="AE251" s="222"/>
      <c r="AF251" s="222"/>
      <c r="AG251" s="222"/>
      <c r="AH251" s="222"/>
      <c r="AI251" s="222"/>
      <c r="AJ251" s="222"/>
      <c r="AK251" s="222"/>
      <c r="AL251" s="222"/>
      <c r="AM251" s="222"/>
      <c r="AN251" s="222"/>
    </row>
    <row r="252" spans="1:40" s="223" customFormat="1" ht="10.199999999999999" customHeight="1">
      <c r="A252" s="216" t="s">
        <v>1230</v>
      </c>
      <c r="B252" s="221">
        <f>+SUMIF(Clasificación!D:D,'CA EF'!A252,Clasificación!G:G)</f>
        <v>30144.87</v>
      </c>
      <c r="C252" s="368"/>
      <c r="D252" s="368"/>
      <c r="E252" s="369">
        <f>+SUMIF(Clasificación!D:D,'CA EF'!A252,Clasificación!H:H)</f>
        <v>30160.11</v>
      </c>
      <c r="F252" s="369">
        <f t="shared" si="9"/>
        <v>-15.240000000001601</v>
      </c>
      <c r="G252" s="369">
        <f t="shared" si="11"/>
        <v>15.240000000001601</v>
      </c>
      <c r="H252" s="369">
        <v>0</v>
      </c>
      <c r="I252" s="369">
        <v>0</v>
      </c>
      <c r="J252" s="369">
        <v>0</v>
      </c>
      <c r="K252" s="369">
        <v>0</v>
      </c>
      <c r="L252" s="369">
        <v>0</v>
      </c>
      <c r="M252" s="369">
        <f t="shared" si="10"/>
        <v>0</v>
      </c>
      <c r="N252" s="222"/>
      <c r="O252" s="222"/>
      <c r="P252" s="222"/>
      <c r="Q252" s="222"/>
      <c r="R252" s="222"/>
      <c r="S252" s="222"/>
      <c r="T252" s="222"/>
      <c r="U252" s="222"/>
      <c r="V252" s="222"/>
      <c r="W252" s="222"/>
      <c r="X252" s="222"/>
      <c r="Y252" s="222"/>
      <c r="Z252" s="222"/>
      <c r="AA252" s="222"/>
      <c r="AB252" s="222"/>
      <c r="AC252" s="222"/>
      <c r="AD252" s="222"/>
      <c r="AE252" s="222"/>
      <c r="AF252" s="222"/>
      <c r="AG252" s="222"/>
      <c r="AH252" s="222"/>
      <c r="AI252" s="222"/>
      <c r="AJ252" s="222"/>
      <c r="AK252" s="222"/>
      <c r="AL252" s="222"/>
      <c r="AM252" s="222"/>
      <c r="AN252" s="222"/>
    </row>
    <row r="253" spans="1:40" s="223" customFormat="1" ht="10.199999999999999" customHeight="1">
      <c r="A253" s="216" t="s">
        <v>1231</v>
      </c>
      <c r="B253" s="221">
        <f>+SUMIF(Clasificación!D:D,'CA EF'!A253,Clasificación!G:G)</f>
        <v>30144.87</v>
      </c>
      <c r="C253" s="368"/>
      <c r="D253" s="368"/>
      <c r="E253" s="369">
        <f>+SUMIF(Clasificación!D:D,'CA EF'!A253,Clasificación!H:H)</f>
        <v>30160.11</v>
      </c>
      <c r="F253" s="369">
        <f t="shared" si="9"/>
        <v>-15.240000000001601</v>
      </c>
      <c r="G253" s="369">
        <f t="shared" si="11"/>
        <v>15.240000000001601</v>
      </c>
      <c r="H253" s="369">
        <v>0</v>
      </c>
      <c r="I253" s="369">
        <v>0</v>
      </c>
      <c r="J253" s="369">
        <v>0</v>
      </c>
      <c r="K253" s="369">
        <v>0</v>
      </c>
      <c r="L253" s="369">
        <v>0</v>
      </c>
      <c r="M253" s="369">
        <f t="shared" si="10"/>
        <v>0</v>
      </c>
      <c r="N253" s="222"/>
      <c r="O253" s="222"/>
      <c r="P253" s="222"/>
      <c r="Q253" s="222"/>
      <c r="R253" s="222"/>
      <c r="S253" s="222"/>
      <c r="T253" s="222"/>
      <c r="U253" s="222"/>
      <c r="V253" s="222"/>
      <c r="W253" s="222"/>
      <c r="X253" s="222"/>
      <c r="Y253" s="222"/>
      <c r="Z253" s="222"/>
      <c r="AA253" s="222"/>
      <c r="AB253" s="222"/>
      <c r="AC253" s="222"/>
      <c r="AD253" s="222"/>
      <c r="AE253" s="222"/>
      <c r="AF253" s="222"/>
      <c r="AG253" s="222"/>
      <c r="AH253" s="222"/>
      <c r="AI253" s="222"/>
      <c r="AJ253" s="222"/>
      <c r="AK253" s="222"/>
      <c r="AL253" s="222"/>
      <c r="AM253" s="222"/>
      <c r="AN253" s="222"/>
    </row>
    <row r="254" spans="1:40" s="223" customFormat="1" ht="10.199999999999999" customHeight="1">
      <c r="A254" s="216" t="s">
        <v>1232</v>
      </c>
      <c r="B254" s="221">
        <f>+SUMIF(Clasificación!D:D,'CA EF'!A254,Clasificación!G:G)</f>
        <v>30144.87</v>
      </c>
      <c r="C254" s="368"/>
      <c r="D254" s="368"/>
      <c r="E254" s="369">
        <f>+SUMIF(Clasificación!D:D,'CA EF'!A254,Clasificación!H:H)</f>
        <v>30160.11</v>
      </c>
      <c r="F254" s="369">
        <f t="shared" si="9"/>
        <v>-15.240000000001601</v>
      </c>
      <c r="G254" s="369">
        <f t="shared" si="11"/>
        <v>15.240000000001601</v>
      </c>
      <c r="H254" s="369">
        <v>0</v>
      </c>
      <c r="I254" s="369">
        <v>0</v>
      </c>
      <c r="J254" s="369">
        <v>0</v>
      </c>
      <c r="K254" s="369">
        <v>0</v>
      </c>
      <c r="L254" s="369">
        <v>0</v>
      </c>
      <c r="M254" s="369">
        <f t="shared" si="10"/>
        <v>0</v>
      </c>
      <c r="N254" s="222"/>
      <c r="O254" s="222"/>
      <c r="P254" s="222"/>
      <c r="Q254" s="222"/>
      <c r="R254" s="222"/>
      <c r="S254" s="222"/>
      <c r="T254" s="222"/>
      <c r="U254" s="222"/>
      <c r="V254" s="222"/>
      <c r="W254" s="222"/>
      <c r="X254" s="222"/>
      <c r="Y254" s="222"/>
      <c r="Z254" s="222"/>
      <c r="AA254" s="222"/>
      <c r="AB254" s="222"/>
      <c r="AC254" s="222"/>
      <c r="AD254" s="222"/>
      <c r="AE254" s="222"/>
      <c r="AF254" s="222"/>
      <c r="AG254" s="222"/>
      <c r="AH254" s="222"/>
      <c r="AI254" s="222"/>
      <c r="AJ254" s="222"/>
      <c r="AK254" s="222"/>
      <c r="AL254" s="222"/>
      <c r="AM254" s="222"/>
      <c r="AN254" s="222"/>
    </row>
    <row r="255" spans="1:40" s="223" customFormat="1" ht="10.199999999999999" customHeight="1">
      <c r="A255" s="216" t="s">
        <v>1233</v>
      </c>
      <c r="B255" s="221">
        <f>+SUMIF(Clasificación!D:D,'CA EF'!A255,Clasificación!G:G)</f>
        <v>30144.87</v>
      </c>
      <c r="C255" s="368"/>
      <c r="D255" s="368"/>
      <c r="E255" s="369">
        <f>+SUMIF(Clasificación!D:D,'CA EF'!A255,Clasificación!H:H)</f>
        <v>30160.11</v>
      </c>
      <c r="F255" s="369">
        <f t="shared" si="9"/>
        <v>-15.240000000001601</v>
      </c>
      <c r="G255" s="369">
        <f t="shared" si="11"/>
        <v>15.240000000001601</v>
      </c>
      <c r="H255" s="369">
        <v>0</v>
      </c>
      <c r="I255" s="369">
        <v>0</v>
      </c>
      <c r="J255" s="369">
        <v>0</v>
      </c>
      <c r="K255" s="369">
        <v>0</v>
      </c>
      <c r="L255" s="369">
        <v>0</v>
      </c>
      <c r="M255" s="369">
        <f t="shared" si="10"/>
        <v>0</v>
      </c>
      <c r="N255" s="222"/>
      <c r="O255" s="222"/>
      <c r="P255" s="222"/>
      <c r="Q255" s="222"/>
      <c r="R255" s="222"/>
      <c r="S255" s="222"/>
      <c r="T255" s="222"/>
      <c r="U255" s="222"/>
      <c r="V255" s="222"/>
      <c r="W255" s="222"/>
      <c r="X255" s="222"/>
      <c r="Y255" s="222"/>
      <c r="Z255" s="222"/>
      <c r="AA255" s="222"/>
      <c r="AB255" s="222"/>
      <c r="AC255" s="222"/>
      <c r="AD255" s="222"/>
      <c r="AE255" s="222"/>
      <c r="AF255" s="222"/>
      <c r="AG255" s="222"/>
      <c r="AH255" s="222"/>
      <c r="AI255" s="222"/>
      <c r="AJ255" s="222"/>
      <c r="AK255" s="222"/>
      <c r="AL255" s="222"/>
      <c r="AM255" s="222"/>
      <c r="AN255" s="222"/>
    </row>
    <row r="256" spans="1:40" s="223" customFormat="1" ht="10.199999999999999" customHeight="1">
      <c r="A256" s="216" t="s">
        <v>1234</v>
      </c>
      <c r="B256" s="221">
        <f>+SUMIF(Clasificación!D:D,'CA EF'!A256,Clasificación!G:G)</f>
        <v>30144.87</v>
      </c>
      <c r="C256" s="368"/>
      <c r="D256" s="368"/>
      <c r="E256" s="369">
        <f>+SUMIF(Clasificación!D:D,'CA EF'!A256,Clasificación!H:H)</f>
        <v>30160.11</v>
      </c>
      <c r="F256" s="369">
        <f t="shared" si="9"/>
        <v>-15.240000000001601</v>
      </c>
      <c r="G256" s="369">
        <f t="shared" si="11"/>
        <v>15.240000000001601</v>
      </c>
      <c r="H256" s="369">
        <v>0</v>
      </c>
      <c r="I256" s="369">
        <v>0</v>
      </c>
      <c r="J256" s="369">
        <v>0</v>
      </c>
      <c r="K256" s="369">
        <v>0</v>
      </c>
      <c r="L256" s="369">
        <v>0</v>
      </c>
      <c r="M256" s="369">
        <f t="shared" si="10"/>
        <v>0</v>
      </c>
      <c r="N256" s="222"/>
      <c r="O256" s="222"/>
      <c r="P256" s="222"/>
      <c r="Q256" s="222"/>
      <c r="R256" s="222"/>
      <c r="S256" s="222"/>
      <c r="T256" s="222"/>
      <c r="U256" s="222"/>
      <c r="V256" s="222"/>
      <c r="W256" s="222"/>
      <c r="X256" s="222"/>
      <c r="Y256" s="222"/>
      <c r="Z256" s="222"/>
      <c r="AA256" s="222"/>
      <c r="AB256" s="222"/>
      <c r="AC256" s="222"/>
      <c r="AD256" s="222"/>
      <c r="AE256" s="222"/>
      <c r="AF256" s="222"/>
      <c r="AG256" s="222"/>
      <c r="AH256" s="222"/>
      <c r="AI256" s="222"/>
      <c r="AJ256" s="222"/>
      <c r="AK256" s="222"/>
      <c r="AL256" s="222"/>
      <c r="AM256" s="222"/>
      <c r="AN256" s="222"/>
    </row>
    <row r="257" spans="1:40" s="223" customFormat="1" ht="10.199999999999999" customHeight="1">
      <c r="A257" s="216" t="s">
        <v>1235</v>
      </c>
      <c r="B257" s="221">
        <f>+SUMIF(Clasificación!D:D,'CA EF'!A257,Clasificación!G:G)</f>
        <v>30144.87</v>
      </c>
      <c r="C257" s="368"/>
      <c r="D257" s="368"/>
      <c r="E257" s="369">
        <f>+SUMIF(Clasificación!D:D,'CA EF'!A257,Clasificación!H:H)</f>
        <v>30160.11</v>
      </c>
      <c r="F257" s="369">
        <f t="shared" si="9"/>
        <v>-15.240000000001601</v>
      </c>
      <c r="G257" s="369">
        <f t="shared" si="11"/>
        <v>15.240000000001601</v>
      </c>
      <c r="H257" s="369">
        <v>0</v>
      </c>
      <c r="I257" s="369">
        <v>0</v>
      </c>
      <c r="J257" s="369">
        <v>0</v>
      </c>
      <c r="K257" s="369">
        <v>0</v>
      </c>
      <c r="L257" s="369">
        <v>0</v>
      </c>
      <c r="M257" s="369">
        <f t="shared" si="10"/>
        <v>0</v>
      </c>
      <c r="N257" s="222"/>
      <c r="O257" s="222"/>
      <c r="P257" s="222"/>
      <c r="Q257" s="222"/>
      <c r="R257" s="222"/>
      <c r="S257" s="222"/>
      <c r="T257" s="222"/>
      <c r="U257" s="222"/>
      <c r="V257" s="222"/>
      <c r="W257" s="222"/>
      <c r="X257" s="222"/>
      <c r="Y257" s="222"/>
      <c r="Z257" s="222"/>
      <c r="AA257" s="222"/>
      <c r="AB257" s="222"/>
      <c r="AC257" s="222"/>
      <c r="AD257" s="222"/>
      <c r="AE257" s="222"/>
      <c r="AF257" s="222"/>
      <c r="AG257" s="222"/>
      <c r="AH257" s="222"/>
      <c r="AI257" s="222"/>
      <c r="AJ257" s="222"/>
      <c r="AK257" s="222"/>
      <c r="AL257" s="222"/>
      <c r="AM257" s="222"/>
      <c r="AN257" s="222"/>
    </row>
    <row r="258" spans="1:40" s="223" customFormat="1" ht="10.199999999999999" customHeight="1">
      <c r="A258" s="216" t="s">
        <v>1236</v>
      </c>
      <c r="B258" s="221">
        <f>+SUMIF(Clasificación!D:D,'CA EF'!A258,Clasificación!G:G)</f>
        <v>30144.87</v>
      </c>
      <c r="C258" s="368"/>
      <c r="D258" s="368"/>
      <c r="E258" s="369">
        <f>+SUMIF(Clasificación!D:D,'CA EF'!A258,Clasificación!H:H)</f>
        <v>30160.11</v>
      </c>
      <c r="F258" s="369">
        <f t="shared" si="9"/>
        <v>-15.240000000001601</v>
      </c>
      <c r="G258" s="369">
        <f t="shared" si="11"/>
        <v>15.240000000001601</v>
      </c>
      <c r="H258" s="369">
        <v>0</v>
      </c>
      <c r="I258" s="369">
        <v>0</v>
      </c>
      <c r="J258" s="369">
        <v>0</v>
      </c>
      <c r="K258" s="369">
        <v>0</v>
      </c>
      <c r="L258" s="369">
        <v>0</v>
      </c>
      <c r="M258" s="369">
        <f t="shared" si="10"/>
        <v>0</v>
      </c>
      <c r="N258" s="222"/>
      <c r="O258" s="222"/>
      <c r="P258" s="222"/>
      <c r="Q258" s="222"/>
      <c r="R258" s="222"/>
      <c r="S258" s="222"/>
      <c r="T258" s="222"/>
      <c r="U258" s="222"/>
      <c r="V258" s="222"/>
      <c r="W258" s="222"/>
      <c r="X258" s="222"/>
      <c r="Y258" s="222"/>
      <c r="Z258" s="222"/>
      <c r="AA258" s="222"/>
      <c r="AB258" s="222"/>
      <c r="AC258" s="222"/>
      <c r="AD258" s="222"/>
      <c r="AE258" s="222"/>
      <c r="AF258" s="222"/>
      <c r="AG258" s="222"/>
      <c r="AH258" s="222"/>
      <c r="AI258" s="222"/>
      <c r="AJ258" s="222"/>
      <c r="AK258" s="222"/>
      <c r="AL258" s="222"/>
      <c r="AM258" s="222"/>
      <c r="AN258" s="222"/>
    </row>
    <row r="259" spans="1:40" s="223" customFormat="1" ht="10.199999999999999" customHeight="1">
      <c r="A259" s="216" t="s">
        <v>1237</v>
      </c>
      <c r="B259" s="221">
        <f>+SUMIF(Clasificación!D:D,'CA EF'!A259,Clasificación!G:G)</f>
        <v>25120.65</v>
      </c>
      <c r="C259" s="368"/>
      <c r="D259" s="368"/>
      <c r="E259" s="369">
        <f>+SUMIF(Clasificación!D:D,'CA EF'!A259,Clasificación!H:H)</f>
        <v>25133.34</v>
      </c>
      <c r="F259" s="369">
        <f t="shared" si="9"/>
        <v>-12.68999999999869</v>
      </c>
      <c r="G259" s="369">
        <f t="shared" si="11"/>
        <v>12.68999999999869</v>
      </c>
      <c r="H259" s="369">
        <v>0</v>
      </c>
      <c r="I259" s="369">
        <v>0</v>
      </c>
      <c r="J259" s="369">
        <v>0</v>
      </c>
      <c r="K259" s="369">
        <v>0</v>
      </c>
      <c r="L259" s="369">
        <v>0</v>
      </c>
      <c r="M259" s="369">
        <f t="shared" si="10"/>
        <v>0</v>
      </c>
      <c r="N259" s="222"/>
      <c r="O259" s="222"/>
      <c r="P259" s="222"/>
      <c r="Q259" s="222"/>
      <c r="R259" s="222"/>
      <c r="S259" s="222"/>
      <c r="T259" s="222"/>
      <c r="U259" s="222"/>
      <c r="V259" s="222"/>
      <c r="W259" s="222"/>
      <c r="X259" s="222"/>
      <c r="Y259" s="222"/>
      <c r="Z259" s="222"/>
      <c r="AA259" s="222"/>
      <c r="AB259" s="222"/>
      <c r="AC259" s="222"/>
      <c r="AD259" s="222"/>
      <c r="AE259" s="222"/>
      <c r="AF259" s="222"/>
      <c r="AG259" s="222"/>
      <c r="AH259" s="222"/>
      <c r="AI259" s="222"/>
      <c r="AJ259" s="222"/>
      <c r="AK259" s="222"/>
      <c r="AL259" s="222"/>
      <c r="AM259" s="222"/>
      <c r="AN259" s="222"/>
    </row>
    <row r="260" spans="1:40" s="223" customFormat="1" ht="10.199999999999999" customHeight="1">
      <c r="A260" s="216" t="s">
        <v>1238</v>
      </c>
      <c r="B260" s="221">
        <f>+SUMIF(Clasificación!D:D,'CA EF'!A260,Clasificación!G:G)</f>
        <v>25120.65</v>
      </c>
      <c r="C260" s="368"/>
      <c r="D260" s="368"/>
      <c r="E260" s="369">
        <f>+SUMIF(Clasificación!D:D,'CA EF'!A260,Clasificación!H:H)</f>
        <v>25133.34</v>
      </c>
      <c r="F260" s="369">
        <f t="shared" si="9"/>
        <v>-12.68999999999869</v>
      </c>
      <c r="G260" s="369">
        <f t="shared" si="11"/>
        <v>12.68999999999869</v>
      </c>
      <c r="H260" s="369">
        <v>0</v>
      </c>
      <c r="I260" s="369">
        <v>0</v>
      </c>
      <c r="J260" s="369">
        <v>0</v>
      </c>
      <c r="K260" s="369">
        <v>0</v>
      </c>
      <c r="L260" s="369">
        <v>0</v>
      </c>
      <c r="M260" s="369">
        <f t="shared" si="10"/>
        <v>0</v>
      </c>
      <c r="N260" s="222"/>
      <c r="O260" s="222"/>
      <c r="P260" s="222"/>
      <c r="Q260" s="222"/>
      <c r="R260" s="222"/>
      <c r="S260" s="222"/>
      <c r="T260" s="222"/>
      <c r="U260" s="222"/>
      <c r="V260" s="222"/>
      <c r="W260" s="222"/>
      <c r="X260" s="222"/>
      <c r="Y260" s="222"/>
      <c r="Z260" s="222"/>
      <c r="AA260" s="222"/>
      <c r="AB260" s="222"/>
      <c r="AC260" s="222"/>
      <c r="AD260" s="222"/>
      <c r="AE260" s="222"/>
      <c r="AF260" s="222"/>
      <c r="AG260" s="222"/>
      <c r="AH260" s="222"/>
      <c r="AI260" s="222"/>
      <c r="AJ260" s="222"/>
      <c r="AK260" s="222"/>
      <c r="AL260" s="222"/>
      <c r="AM260" s="222"/>
      <c r="AN260" s="222"/>
    </row>
    <row r="261" spans="1:40" s="223" customFormat="1" ht="10.199999999999999" customHeight="1">
      <c r="A261" s="216" t="s">
        <v>1239</v>
      </c>
      <c r="B261" s="221">
        <f>+SUMIF(Clasificación!D:D,'CA EF'!A261,Clasificación!G:G)</f>
        <v>25120.65</v>
      </c>
      <c r="C261" s="368"/>
      <c r="D261" s="368"/>
      <c r="E261" s="369">
        <f>+SUMIF(Clasificación!D:D,'CA EF'!A261,Clasificación!H:H)</f>
        <v>25133.34</v>
      </c>
      <c r="F261" s="369">
        <f t="shared" ref="F261:F324" si="12">+B261+C261-D261-E261</f>
        <v>-12.68999999999869</v>
      </c>
      <c r="G261" s="369">
        <f t="shared" si="11"/>
        <v>12.68999999999869</v>
      </c>
      <c r="H261" s="369">
        <v>0</v>
      </c>
      <c r="I261" s="369">
        <v>0</v>
      </c>
      <c r="J261" s="369">
        <v>0</v>
      </c>
      <c r="K261" s="369">
        <v>0</v>
      </c>
      <c r="L261" s="369">
        <v>0</v>
      </c>
      <c r="M261" s="369">
        <f t="shared" ref="M261:M324" si="13">+SUM(F261:L261)</f>
        <v>0</v>
      </c>
      <c r="N261" s="222"/>
      <c r="O261" s="222"/>
      <c r="P261" s="222"/>
      <c r="Q261" s="222"/>
      <c r="R261" s="222"/>
      <c r="S261" s="222"/>
      <c r="T261" s="222"/>
      <c r="U261" s="222"/>
      <c r="V261" s="222"/>
      <c r="W261" s="222"/>
      <c r="X261" s="222"/>
      <c r="Y261" s="222"/>
      <c r="Z261" s="222"/>
      <c r="AA261" s="222"/>
      <c r="AB261" s="222"/>
      <c r="AC261" s="222"/>
      <c r="AD261" s="222"/>
      <c r="AE261" s="222"/>
      <c r="AF261" s="222"/>
      <c r="AG261" s="222"/>
      <c r="AH261" s="222"/>
      <c r="AI261" s="222"/>
      <c r="AJ261" s="222"/>
      <c r="AK261" s="222"/>
      <c r="AL261" s="222"/>
      <c r="AM261" s="222"/>
      <c r="AN261" s="222"/>
    </row>
    <row r="262" spans="1:40" s="223" customFormat="1" ht="10.199999999999999" customHeight="1">
      <c r="A262" s="216" t="s">
        <v>1240</v>
      </c>
      <c r="B262" s="221">
        <f>+SUMIF(Clasificación!D:D,'CA EF'!A262,Clasificación!G:G)</f>
        <v>25120.65</v>
      </c>
      <c r="C262" s="368"/>
      <c r="D262" s="368"/>
      <c r="E262" s="369">
        <f>+SUMIF(Clasificación!D:D,'CA EF'!A262,Clasificación!H:H)</f>
        <v>25133.34</v>
      </c>
      <c r="F262" s="369">
        <f t="shared" si="12"/>
        <v>-12.68999999999869</v>
      </c>
      <c r="G262" s="369">
        <f t="shared" si="11"/>
        <v>12.68999999999869</v>
      </c>
      <c r="H262" s="369">
        <v>0</v>
      </c>
      <c r="I262" s="369">
        <v>0</v>
      </c>
      <c r="J262" s="369">
        <v>0</v>
      </c>
      <c r="K262" s="369">
        <v>0</v>
      </c>
      <c r="L262" s="369">
        <v>0</v>
      </c>
      <c r="M262" s="369">
        <f t="shared" si="13"/>
        <v>0</v>
      </c>
      <c r="N262" s="222"/>
      <c r="O262" s="222"/>
      <c r="P262" s="222"/>
      <c r="Q262" s="222"/>
      <c r="R262" s="222"/>
      <c r="S262" s="222"/>
      <c r="T262" s="222"/>
      <c r="U262" s="222"/>
      <c r="V262" s="222"/>
      <c r="W262" s="222"/>
      <c r="X262" s="222"/>
      <c r="Y262" s="222"/>
      <c r="Z262" s="222"/>
      <c r="AA262" s="222"/>
      <c r="AB262" s="222"/>
      <c r="AC262" s="222"/>
      <c r="AD262" s="222"/>
      <c r="AE262" s="222"/>
      <c r="AF262" s="222"/>
      <c r="AG262" s="222"/>
      <c r="AH262" s="222"/>
      <c r="AI262" s="222"/>
      <c r="AJ262" s="222"/>
      <c r="AK262" s="222"/>
      <c r="AL262" s="222"/>
      <c r="AM262" s="222"/>
      <c r="AN262" s="222"/>
    </row>
    <row r="263" spans="1:40" s="223" customFormat="1" ht="10.199999999999999" customHeight="1">
      <c r="A263" s="216" t="s">
        <v>1241</v>
      </c>
      <c r="B263" s="221">
        <f>+SUMIF(Clasificación!D:D,'CA EF'!A263,Clasificación!G:G)</f>
        <v>25120.65</v>
      </c>
      <c r="C263" s="368"/>
      <c r="D263" s="368"/>
      <c r="E263" s="369">
        <f>+SUMIF(Clasificación!D:D,'CA EF'!A263,Clasificación!H:H)</f>
        <v>25133.34</v>
      </c>
      <c r="F263" s="369">
        <f t="shared" si="12"/>
        <v>-12.68999999999869</v>
      </c>
      <c r="G263" s="369">
        <f t="shared" si="11"/>
        <v>12.68999999999869</v>
      </c>
      <c r="H263" s="369">
        <v>0</v>
      </c>
      <c r="I263" s="369">
        <v>0</v>
      </c>
      <c r="J263" s="369">
        <v>0</v>
      </c>
      <c r="K263" s="369">
        <v>0</v>
      </c>
      <c r="L263" s="369">
        <v>0</v>
      </c>
      <c r="M263" s="369">
        <f t="shared" si="13"/>
        <v>0</v>
      </c>
      <c r="N263" s="222"/>
      <c r="O263" s="222"/>
      <c r="P263" s="222"/>
      <c r="Q263" s="222"/>
      <c r="R263" s="222"/>
      <c r="S263" s="222"/>
      <c r="T263" s="222"/>
      <c r="U263" s="222"/>
      <c r="V263" s="222"/>
      <c r="W263" s="222"/>
      <c r="X263" s="222"/>
      <c r="Y263" s="222"/>
      <c r="Z263" s="222"/>
      <c r="AA263" s="222"/>
      <c r="AB263" s="222"/>
      <c r="AC263" s="222"/>
      <c r="AD263" s="222"/>
      <c r="AE263" s="222"/>
      <c r="AF263" s="222"/>
      <c r="AG263" s="222"/>
      <c r="AH263" s="222"/>
      <c r="AI263" s="222"/>
      <c r="AJ263" s="222"/>
      <c r="AK263" s="222"/>
      <c r="AL263" s="222"/>
      <c r="AM263" s="222"/>
      <c r="AN263" s="222"/>
    </row>
    <row r="264" spans="1:40" s="223" customFormat="1" ht="10.199999999999999" customHeight="1">
      <c r="A264" s="216" t="s">
        <v>1242</v>
      </c>
      <c r="B264" s="221">
        <f>+SUMIF(Clasificación!D:D,'CA EF'!A264,Clasificación!G:G)</f>
        <v>25120.65</v>
      </c>
      <c r="C264" s="368"/>
      <c r="D264" s="368"/>
      <c r="E264" s="369">
        <f>+SUMIF(Clasificación!D:D,'CA EF'!A264,Clasificación!H:H)</f>
        <v>25133.34</v>
      </c>
      <c r="F264" s="369">
        <f t="shared" si="12"/>
        <v>-12.68999999999869</v>
      </c>
      <c r="G264" s="369">
        <f t="shared" si="11"/>
        <v>12.68999999999869</v>
      </c>
      <c r="H264" s="369">
        <v>0</v>
      </c>
      <c r="I264" s="369">
        <v>0</v>
      </c>
      <c r="J264" s="369">
        <v>0</v>
      </c>
      <c r="K264" s="369">
        <v>0</v>
      </c>
      <c r="L264" s="369">
        <v>0</v>
      </c>
      <c r="M264" s="369">
        <f t="shared" si="13"/>
        <v>0</v>
      </c>
      <c r="N264" s="222"/>
      <c r="O264" s="222"/>
      <c r="P264" s="222"/>
      <c r="Q264" s="222"/>
      <c r="R264" s="222"/>
      <c r="S264" s="222"/>
      <c r="T264" s="222"/>
      <c r="U264" s="222"/>
      <c r="V264" s="222"/>
      <c r="W264" s="222"/>
      <c r="X264" s="222"/>
      <c r="Y264" s="222"/>
      <c r="Z264" s="222"/>
      <c r="AA264" s="222"/>
      <c r="AB264" s="222"/>
      <c r="AC264" s="222"/>
      <c r="AD264" s="222"/>
      <c r="AE264" s="222"/>
      <c r="AF264" s="222"/>
      <c r="AG264" s="222"/>
      <c r="AH264" s="222"/>
      <c r="AI264" s="222"/>
      <c r="AJ264" s="222"/>
      <c r="AK264" s="222"/>
      <c r="AL264" s="222"/>
      <c r="AM264" s="222"/>
      <c r="AN264" s="222"/>
    </row>
    <row r="265" spans="1:40" s="223" customFormat="1" ht="10.199999999999999" customHeight="1">
      <c r="A265" s="216" t="s">
        <v>1243</v>
      </c>
      <c r="B265" s="221">
        <f>+SUMIF(Clasificación!D:D,'CA EF'!A265,Clasificación!G:G)</f>
        <v>25120.65</v>
      </c>
      <c r="C265" s="368"/>
      <c r="D265" s="368"/>
      <c r="E265" s="369">
        <f>+SUMIF(Clasificación!D:D,'CA EF'!A265,Clasificación!H:H)</f>
        <v>25133.34</v>
      </c>
      <c r="F265" s="369">
        <f t="shared" si="12"/>
        <v>-12.68999999999869</v>
      </c>
      <c r="G265" s="369">
        <f t="shared" si="11"/>
        <v>12.68999999999869</v>
      </c>
      <c r="H265" s="369">
        <v>0</v>
      </c>
      <c r="I265" s="369">
        <v>0</v>
      </c>
      <c r="J265" s="369">
        <v>0</v>
      </c>
      <c r="K265" s="369">
        <v>0</v>
      </c>
      <c r="L265" s="369">
        <v>0</v>
      </c>
      <c r="M265" s="369">
        <f t="shared" si="13"/>
        <v>0</v>
      </c>
      <c r="N265" s="222"/>
      <c r="O265" s="222"/>
      <c r="P265" s="222"/>
      <c r="Q265" s="222"/>
      <c r="R265" s="222"/>
      <c r="S265" s="222"/>
      <c r="T265" s="222"/>
      <c r="U265" s="222"/>
      <c r="V265" s="222"/>
      <c r="W265" s="222"/>
      <c r="X265" s="222"/>
      <c r="Y265" s="222"/>
      <c r="Z265" s="222"/>
      <c r="AA265" s="222"/>
      <c r="AB265" s="222"/>
      <c r="AC265" s="222"/>
      <c r="AD265" s="222"/>
      <c r="AE265" s="222"/>
      <c r="AF265" s="222"/>
      <c r="AG265" s="222"/>
      <c r="AH265" s="222"/>
      <c r="AI265" s="222"/>
      <c r="AJ265" s="222"/>
      <c r="AK265" s="222"/>
      <c r="AL265" s="222"/>
      <c r="AM265" s="222"/>
      <c r="AN265" s="222"/>
    </row>
    <row r="266" spans="1:40" s="223" customFormat="1" ht="10.199999999999999" customHeight="1">
      <c r="A266" s="216" t="s">
        <v>1244</v>
      </c>
      <c r="B266" s="221">
        <f>+SUMIF(Clasificación!D:D,'CA EF'!A266,Clasificación!G:G)</f>
        <v>25120.720000000001</v>
      </c>
      <c r="C266" s="368"/>
      <c r="D266" s="368"/>
      <c r="E266" s="369">
        <f>+SUMIF(Clasificación!D:D,'CA EF'!A266,Clasificación!H:H)</f>
        <v>25133.43</v>
      </c>
      <c r="F266" s="369">
        <f t="shared" si="12"/>
        <v>-12.709999999999127</v>
      </c>
      <c r="G266" s="369">
        <f t="shared" si="11"/>
        <v>12.709999999999127</v>
      </c>
      <c r="H266" s="369">
        <v>0</v>
      </c>
      <c r="I266" s="369">
        <v>0</v>
      </c>
      <c r="J266" s="369">
        <v>0</v>
      </c>
      <c r="K266" s="369">
        <v>0</v>
      </c>
      <c r="L266" s="369">
        <v>0</v>
      </c>
      <c r="M266" s="369">
        <f t="shared" si="13"/>
        <v>0</v>
      </c>
      <c r="N266" s="222"/>
      <c r="O266" s="222"/>
      <c r="P266" s="222"/>
      <c r="Q266" s="222"/>
      <c r="R266" s="222"/>
      <c r="S266" s="222"/>
      <c r="T266" s="222"/>
      <c r="U266" s="222"/>
      <c r="V266" s="222"/>
      <c r="W266" s="222"/>
      <c r="X266" s="222"/>
      <c r="Y266" s="222"/>
      <c r="Z266" s="222"/>
      <c r="AA266" s="222"/>
      <c r="AB266" s="222"/>
      <c r="AC266" s="222"/>
      <c r="AD266" s="222"/>
      <c r="AE266" s="222"/>
      <c r="AF266" s="222"/>
      <c r="AG266" s="222"/>
      <c r="AH266" s="222"/>
      <c r="AI266" s="222"/>
      <c r="AJ266" s="222"/>
      <c r="AK266" s="222"/>
      <c r="AL266" s="222"/>
      <c r="AM266" s="222"/>
      <c r="AN266" s="222"/>
    </row>
    <row r="267" spans="1:40" s="223" customFormat="1" ht="10.199999999999999" customHeight="1">
      <c r="A267" s="216" t="s">
        <v>1245</v>
      </c>
      <c r="B267" s="221">
        <f>+SUMIF(Clasificación!D:D,'CA EF'!A267,Clasificación!G:G)</f>
        <v>25120.720000000001</v>
      </c>
      <c r="C267" s="368"/>
      <c r="D267" s="368"/>
      <c r="E267" s="369">
        <f>+SUMIF(Clasificación!D:D,'CA EF'!A267,Clasificación!H:H)</f>
        <v>25133.43</v>
      </c>
      <c r="F267" s="369">
        <f t="shared" si="12"/>
        <v>-12.709999999999127</v>
      </c>
      <c r="G267" s="369">
        <f t="shared" si="11"/>
        <v>12.709999999999127</v>
      </c>
      <c r="H267" s="369">
        <v>0</v>
      </c>
      <c r="I267" s="369">
        <v>0</v>
      </c>
      <c r="J267" s="369">
        <v>0</v>
      </c>
      <c r="K267" s="369">
        <v>0</v>
      </c>
      <c r="L267" s="369">
        <v>0</v>
      </c>
      <c r="M267" s="369">
        <f t="shared" si="13"/>
        <v>0</v>
      </c>
      <c r="N267" s="222"/>
      <c r="O267" s="222"/>
      <c r="P267" s="222"/>
      <c r="Q267" s="222"/>
      <c r="R267" s="222"/>
      <c r="S267" s="222"/>
      <c r="T267" s="222"/>
      <c r="U267" s="222"/>
      <c r="V267" s="222"/>
      <c r="W267" s="222"/>
      <c r="X267" s="222"/>
      <c r="Y267" s="222"/>
      <c r="Z267" s="222"/>
      <c r="AA267" s="222"/>
      <c r="AB267" s="222"/>
      <c r="AC267" s="222"/>
      <c r="AD267" s="222"/>
      <c r="AE267" s="222"/>
      <c r="AF267" s="222"/>
      <c r="AG267" s="222"/>
      <c r="AH267" s="222"/>
      <c r="AI267" s="222"/>
      <c r="AJ267" s="222"/>
      <c r="AK267" s="222"/>
      <c r="AL267" s="222"/>
      <c r="AM267" s="222"/>
      <c r="AN267" s="222"/>
    </row>
    <row r="268" spans="1:40" s="223" customFormat="1" ht="10.199999999999999" customHeight="1">
      <c r="A268" s="216" t="s">
        <v>1246</v>
      </c>
      <c r="B268" s="221">
        <f>+SUMIF(Clasificación!D:D,'CA EF'!A268,Clasificación!G:G)</f>
        <v>25120.65</v>
      </c>
      <c r="C268" s="368"/>
      <c r="D268" s="368"/>
      <c r="E268" s="369">
        <f>+SUMIF(Clasificación!D:D,'CA EF'!A268,Clasificación!H:H)</f>
        <v>25133.34</v>
      </c>
      <c r="F268" s="369">
        <f t="shared" si="12"/>
        <v>-12.68999999999869</v>
      </c>
      <c r="G268" s="369">
        <f t="shared" si="11"/>
        <v>12.68999999999869</v>
      </c>
      <c r="H268" s="369">
        <v>0</v>
      </c>
      <c r="I268" s="369">
        <v>0</v>
      </c>
      <c r="J268" s="369">
        <v>0</v>
      </c>
      <c r="K268" s="369">
        <v>0</v>
      </c>
      <c r="L268" s="369">
        <v>0</v>
      </c>
      <c r="M268" s="369">
        <f t="shared" si="13"/>
        <v>0</v>
      </c>
      <c r="N268" s="222"/>
      <c r="O268" s="222"/>
      <c r="P268" s="222"/>
      <c r="Q268" s="222"/>
      <c r="R268" s="222"/>
      <c r="S268" s="222"/>
      <c r="T268" s="222"/>
      <c r="U268" s="222"/>
      <c r="V268" s="222"/>
      <c r="W268" s="222"/>
      <c r="X268" s="222"/>
      <c r="Y268" s="222"/>
      <c r="Z268" s="222"/>
      <c r="AA268" s="222"/>
      <c r="AB268" s="222"/>
      <c r="AC268" s="222"/>
      <c r="AD268" s="222"/>
      <c r="AE268" s="222"/>
      <c r="AF268" s="222"/>
      <c r="AG268" s="222"/>
      <c r="AH268" s="222"/>
      <c r="AI268" s="222"/>
      <c r="AJ268" s="222"/>
      <c r="AK268" s="222"/>
      <c r="AL268" s="222"/>
      <c r="AM268" s="222"/>
      <c r="AN268" s="222"/>
    </row>
    <row r="269" spans="1:40" s="223" customFormat="1" ht="10.199999999999999" customHeight="1">
      <c r="A269" s="216" t="s">
        <v>1247</v>
      </c>
      <c r="B269" s="221">
        <f>+SUMIF(Clasificación!D:D,'CA EF'!A269,Clasificación!G:G)</f>
        <v>20096.519999999997</v>
      </c>
      <c r="C269" s="368"/>
      <c r="D269" s="368"/>
      <c r="E269" s="369">
        <f>+SUMIF(Clasificación!D:D,'CA EF'!A269,Clasificación!H:H)</f>
        <v>20106.669999999998</v>
      </c>
      <c r="F269" s="369">
        <f t="shared" si="12"/>
        <v>-10.150000000001455</v>
      </c>
      <c r="G269" s="369">
        <f t="shared" ref="G269:G332" si="14">-F269</f>
        <v>10.150000000001455</v>
      </c>
      <c r="H269" s="369">
        <v>0</v>
      </c>
      <c r="I269" s="369">
        <v>0</v>
      </c>
      <c r="J269" s="369">
        <v>0</v>
      </c>
      <c r="K269" s="369">
        <v>0</v>
      </c>
      <c r="L269" s="369">
        <v>0</v>
      </c>
      <c r="M269" s="369">
        <f t="shared" si="13"/>
        <v>0</v>
      </c>
      <c r="N269" s="222"/>
      <c r="O269" s="222"/>
      <c r="P269" s="222"/>
      <c r="Q269" s="222"/>
      <c r="R269" s="222"/>
      <c r="S269" s="222"/>
      <c r="T269" s="222"/>
      <c r="U269" s="222"/>
      <c r="V269" s="222"/>
      <c r="W269" s="222"/>
      <c r="X269" s="222"/>
      <c r="Y269" s="222"/>
      <c r="Z269" s="222"/>
      <c r="AA269" s="222"/>
      <c r="AB269" s="222"/>
      <c r="AC269" s="222"/>
      <c r="AD269" s="222"/>
      <c r="AE269" s="222"/>
      <c r="AF269" s="222"/>
      <c r="AG269" s="222"/>
      <c r="AH269" s="222"/>
      <c r="AI269" s="222"/>
      <c r="AJ269" s="222"/>
      <c r="AK269" s="222"/>
      <c r="AL269" s="222"/>
      <c r="AM269" s="222"/>
      <c r="AN269" s="222"/>
    </row>
    <row r="270" spans="1:40" s="223" customFormat="1" ht="10.199999999999999" customHeight="1">
      <c r="A270" s="216" t="s">
        <v>1248</v>
      </c>
      <c r="B270" s="221">
        <f>+SUMIF(Clasificación!D:D,'CA EF'!A270,Clasificación!G:G)</f>
        <v>20096.519999999997</v>
      </c>
      <c r="C270" s="368"/>
      <c r="D270" s="368"/>
      <c r="E270" s="369">
        <f>+SUMIF(Clasificación!D:D,'CA EF'!A270,Clasificación!H:H)</f>
        <v>20106.669999999998</v>
      </c>
      <c r="F270" s="369">
        <f t="shared" si="12"/>
        <v>-10.150000000001455</v>
      </c>
      <c r="G270" s="369">
        <f t="shared" si="14"/>
        <v>10.150000000001455</v>
      </c>
      <c r="H270" s="369">
        <v>0</v>
      </c>
      <c r="I270" s="369">
        <v>0</v>
      </c>
      <c r="J270" s="369">
        <v>0</v>
      </c>
      <c r="K270" s="369">
        <v>0</v>
      </c>
      <c r="L270" s="369">
        <v>0</v>
      </c>
      <c r="M270" s="369">
        <f t="shared" si="13"/>
        <v>0</v>
      </c>
      <c r="N270" s="222"/>
      <c r="O270" s="222"/>
      <c r="P270" s="222"/>
      <c r="Q270" s="222"/>
      <c r="R270" s="222"/>
      <c r="S270" s="222"/>
      <c r="T270" s="222"/>
      <c r="U270" s="222"/>
      <c r="V270" s="222"/>
      <c r="W270" s="222"/>
      <c r="X270" s="222"/>
      <c r="Y270" s="222"/>
      <c r="Z270" s="222"/>
      <c r="AA270" s="222"/>
      <c r="AB270" s="222"/>
      <c r="AC270" s="222"/>
      <c r="AD270" s="222"/>
      <c r="AE270" s="222"/>
      <c r="AF270" s="222"/>
      <c r="AG270" s="222"/>
      <c r="AH270" s="222"/>
      <c r="AI270" s="222"/>
      <c r="AJ270" s="222"/>
      <c r="AK270" s="222"/>
      <c r="AL270" s="222"/>
      <c r="AM270" s="222"/>
      <c r="AN270" s="222"/>
    </row>
    <row r="271" spans="1:40" s="223" customFormat="1" ht="10.199999999999999" customHeight="1">
      <c r="A271" s="216" t="s">
        <v>1249</v>
      </c>
      <c r="B271" s="221">
        <f>+SUMIF(Clasificación!D:D,'CA EF'!A271,Clasificación!G:G)</f>
        <v>20096.519999999997</v>
      </c>
      <c r="C271" s="368"/>
      <c r="D271" s="368"/>
      <c r="E271" s="369">
        <f>+SUMIF(Clasificación!D:D,'CA EF'!A271,Clasificación!H:H)</f>
        <v>20106.669999999998</v>
      </c>
      <c r="F271" s="369">
        <f t="shared" si="12"/>
        <v>-10.150000000001455</v>
      </c>
      <c r="G271" s="369">
        <f t="shared" si="14"/>
        <v>10.150000000001455</v>
      </c>
      <c r="H271" s="369">
        <v>0</v>
      </c>
      <c r="I271" s="369">
        <v>0</v>
      </c>
      <c r="J271" s="369">
        <v>0</v>
      </c>
      <c r="K271" s="369">
        <v>0</v>
      </c>
      <c r="L271" s="369">
        <v>0</v>
      </c>
      <c r="M271" s="369">
        <f t="shared" si="13"/>
        <v>0</v>
      </c>
      <c r="N271" s="222"/>
      <c r="O271" s="222"/>
      <c r="P271" s="222"/>
      <c r="Q271" s="222"/>
      <c r="R271" s="222"/>
      <c r="S271" s="222"/>
      <c r="T271" s="222"/>
      <c r="U271" s="222"/>
      <c r="V271" s="222"/>
      <c r="W271" s="222"/>
      <c r="X271" s="222"/>
      <c r="Y271" s="222"/>
      <c r="Z271" s="222"/>
      <c r="AA271" s="222"/>
      <c r="AB271" s="222"/>
      <c r="AC271" s="222"/>
      <c r="AD271" s="222"/>
      <c r="AE271" s="222"/>
      <c r="AF271" s="222"/>
      <c r="AG271" s="222"/>
      <c r="AH271" s="222"/>
      <c r="AI271" s="222"/>
      <c r="AJ271" s="222"/>
      <c r="AK271" s="222"/>
      <c r="AL271" s="222"/>
      <c r="AM271" s="222"/>
      <c r="AN271" s="222"/>
    </row>
    <row r="272" spans="1:40" s="223" customFormat="1" ht="10.199999999999999" customHeight="1">
      <c r="A272" s="216" t="s">
        <v>1250</v>
      </c>
      <c r="B272" s="221">
        <f>+SUMIF(Clasificación!D:D,'CA EF'!A272,Clasificación!G:G)</f>
        <v>20096.519999999997</v>
      </c>
      <c r="C272" s="368"/>
      <c r="D272" s="368"/>
      <c r="E272" s="369">
        <f>+SUMIF(Clasificación!D:D,'CA EF'!A272,Clasificación!H:H)</f>
        <v>20106.669999999998</v>
      </c>
      <c r="F272" s="369">
        <f t="shared" si="12"/>
        <v>-10.150000000001455</v>
      </c>
      <c r="G272" s="369">
        <f t="shared" si="14"/>
        <v>10.150000000001455</v>
      </c>
      <c r="H272" s="369">
        <v>0</v>
      </c>
      <c r="I272" s="369">
        <v>0</v>
      </c>
      <c r="J272" s="369">
        <v>0</v>
      </c>
      <c r="K272" s="369">
        <v>0</v>
      </c>
      <c r="L272" s="369">
        <v>0</v>
      </c>
      <c r="M272" s="369">
        <f t="shared" si="13"/>
        <v>0</v>
      </c>
      <c r="N272" s="222"/>
      <c r="O272" s="222"/>
      <c r="P272" s="222"/>
      <c r="Q272" s="222"/>
      <c r="R272" s="222"/>
      <c r="S272" s="222"/>
      <c r="T272" s="222"/>
      <c r="U272" s="222"/>
      <c r="V272" s="222"/>
      <c r="W272" s="222"/>
      <c r="X272" s="222"/>
      <c r="Y272" s="222"/>
      <c r="Z272" s="222"/>
      <c r="AA272" s="222"/>
      <c r="AB272" s="222"/>
      <c r="AC272" s="222"/>
      <c r="AD272" s="222"/>
      <c r="AE272" s="222"/>
      <c r="AF272" s="222"/>
      <c r="AG272" s="222"/>
      <c r="AH272" s="222"/>
      <c r="AI272" s="222"/>
      <c r="AJ272" s="222"/>
      <c r="AK272" s="222"/>
      <c r="AL272" s="222"/>
      <c r="AM272" s="222"/>
      <c r="AN272" s="222"/>
    </row>
    <row r="273" spans="1:40" s="223" customFormat="1" ht="10.199999999999999" customHeight="1">
      <c r="A273" s="216" t="s">
        <v>1251</v>
      </c>
      <c r="B273" s="221">
        <f>+SUMIF(Clasificación!D:D,'CA EF'!A273,Clasificación!G:G)</f>
        <v>20096.519999999997</v>
      </c>
      <c r="C273" s="368"/>
      <c r="D273" s="368"/>
      <c r="E273" s="369">
        <f>+SUMIF(Clasificación!D:D,'CA EF'!A273,Clasificación!H:H)</f>
        <v>20106.669999999998</v>
      </c>
      <c r="F273" s="369">
        <f t="shared" si="12"/>
        <v>-10.150000000001455</v>
      </c>
      <c r="G273" s="369">
        <f t="shared" si="14"/>
        <v>10.150000000001455</v>
      </c>
      <c r="H273" s="369">
        <v>0</v>
      </c>
      <c r="I273" s="369">
        <v>0</v>
      </c>
      <c r="J273" s="369">
        <v>0</v>
      </c>
      <c r="K273" s="369">
        <v>0</v>
      </c>
      <c r="L273" s="369">
        <v>0</v>
      </c>
      <c r="M273" s="369">
        <f t="shared" si="13"/>
        <v>0</v>
      </c>
      <c r="N273" s="222"/>
      <c r="O273" s="222"/>
      <c r="P273" s="222"/>
      <c r="Q273" s="222"/>
      <c r="R273" s="222"/>
      <c r="S273" s="222"/>
      <c r="T273" s="222"/>
      <c r="U273" s="222"/>
      <c r="V273" s="222"/>
      <c r="W273" s="222"/>
      <c r="X273" s="222"/>
      <c r="Y273" s="222"/>
      <c r="Z273" s="222"/>
      <c r="AA273" s="222"/>
      <c r="AB273" s="222"/>
      <c r="AC273" s="222"/>
      <c r="AD273" s="222"/>
      <c r="AE273" s="222"/>
      <c r="AF273" s="222"/>
      <c r="AG273" s="222"/>
      <c r="AH273" s="222"/>
      <c r="AI273" s="222"/>
      <c r="AJ273" s="222"/>
      <c r="AK273" s="222"/>
      <c r="AL273" s="222"/>
      <c r="AM273" s="222"/>
      <c r="AN273" s="222"/>
    </row>
    <row r="274" spans="1:40" s="223" customFormat="1" ht="10.199999999999999" customHeight="1">
      <c r="A274" s="216" t="s">
        <v>1252</v>
      </c>
      <c r="B274" s="221">
        <f>+SUMIF(Clasificación!D:D,'CA EF'!A274,Clasificación!G:G)</f>
        <v>20096.519999999997</v>
      </c>
      <c r="C274" s="368"/>
      <c r="D274" s="368"/>
      <c r="E274" s="369">
        <f>+SUMIF(Clasificación!D:D,'CA EF'!A274,Clasificación!H:H)</f>
        <v>20106.669999999998</v>
      </c>
      <c r="F274" s="369">
        <f t="shared" si="12"/>
        <v>-10.150000000001455</v>
      </c>
      <c r="G274" s="369">
        <f t="shared" si="14"/>
        <v>10.150000000001455</v>
      </c>
      <c r="H274" s="369">
        <v>0</v>
      </c>
      <c r="I274" s="369">
        <v>0</v>
      </c>
      <c r="J274" s="369">
        <v>0</v>
      </c>
      <c r="K274" s="369">
        <v>0</v>
      </c>
      <c r="L274" s="369">
        <v>0</v>
      </c>
      <c r="M274" s="369">
        <f t="shared" si="13"/>
        <v>0</v>
      </c>
      <c r="N274" s="222"/>
      <c r="O274" s="222"/>
      <c r="P274" s="222"/>
      <c r="Q274" s="222"/>
      <c r="R274" s="222"/>
      <c r="S274" s="222"/>
      <c r="T274" s="222"/>
      <c r="U274" s="222"/>
      <c r="V274" s="222"/>
      <c r="W274" s="222"/>
      <c r="X274" s="222"/>
      <c r="Y274" s="222"/>
      <c r="Z274" s="222"/>
      <c r="AA274" s="222"/>
      <c r="AB274" s="222"/>
      <c r="AC274" s="222"/>
      <c r="AD274" s="222"/>
      <c r="AE274" s="222"/>
      <c r="AF274" s="222"/>
      <c r="AG274" s="222"/>
      <c r="AH274" s="222"/>
      <c r="AI274" s="222"/>
      <c r="AJ274" s="222"/>
      <c r="AK274" s="222"/>
      <c r="AL274" s="222"/>
      <c r="AM274" s="222"/>
      <c r="AN274" s="222"/>
    </row>
    <row r="275" spans="1:40" s="223" customFormat="1" ht="10.199999999999999" customHeight="1">
      <c r="A275" s="216" t="s">
        <v>1253</v>
      </c>
      <c r="B275" s="221">
        <f>+SUMIF(Clasificación!D:D,'CA EF'!A275,Clasificación!G:G)</f>
        <v>20096.519999999997</v>
      </c>
      <c r="C275" s="368"/>
      <c r="D275" s="368"/>
      <c r="E275" s="369">
        <f>+SUMIF(Clasificación!D:D,'CA EF'!A275,Clasificación!H:H)</f>
        <v>20106.669999999998</v>
      </c>
      <c r="F275" s="369">
        <f t="shared" si="12"/>
        <v>-10.150000000001455</v>
      </c>
      <c r="G275" s="369">
        <f t="shared" si="14"/>
        <v>10.150000000001455</v>
      </c>
      <c r="H275" s="369">
        <v>0</v>
      </c>
      <c r="I275" s="369">
        <v>0</v>
      </c>
      <c r="J275" s="369">
        <v>0</v>
      </c>
      <c r="K275" s="369">
        <v>0</v>
      </c>
      <c r="L275" s="369">
        <v>0</v>
      </c>
      <c r="M275" s="369">
        <f t="shared" si="13"/>
        <v>0</v>
      </c>
      <c r="N275" s="222"/>
      <c r="O275" s="222"/>
      <c r="P275" s="222"/>
      <c r="Q275" s="222"/>
      <c r="R275" s="222"/>
      <c r="S275" s="222"/>
      <c r="T275" s="222"/>
      <c r="U275" s="222"/>
      <c r="V275" s="222"/>
      <c r="W275" s="222"/>
      <c r="X275" s="222"/>
      <c r="Y275" s="222"/>
      <c r="Z275" s="222"/>
      <c r="AA275" s="222"/>
      <c r="AB275" s="222"/>
      <c r="AC275" s="222"/>
      <c r="AD275" s="222"/>
      <c r="AE275" s="222"/>
      <c r="AF275" s="222"/>
      <c r="AG275" s="222"/>
      <c r="AH275" s="222"/>
      <c r="AI275" s="222"/>
      <c r="AJ275" s="222"/>
      <c r="AK275" s="222"/>
      <c r="AL275" s="222"/>
      <c r="AM275" s="222"/>
      <c r="AN275" s="222"/>
    </row>
    <row r="276" spans="1:40" s="223" customFormat="1" ht="10.199999999999999" customHeight="1">
      <c r="A276" s="216" t="s">
        <v>1254</v>
      </c>
      <c r="B276" s="221">
        <f>+SUMIF(Clasificación!D:D,'CA EF'!A276,Clasificación!G:G)</f>
        <v>20096.519999999997</v>
      </c>
      <c r="C276" s="368"/>
      <c r="D276" s="368"/>
      <c r="E276" s="369">
        <f>+SUMIF(Clasificación!D:D,'CA EF'!A276,Clasificación!H:H)</f>
        <v>20106.669999999998</v>
      </c>
      <c r="F276" s="369">
        <f t="shared" si="12"/>
        <v>-10.150000000001455</v>
      </c>
      <c r="G276" s="369">
        <f t="shared" si="14"/>
        <v>10.150000000001455</v>
      </c>
      <c r="H276" s="369">
        <v>0</v>
      </c>
      <c r="I276" s="369">
        <v>0</v>
      </c>
      <c r="J276" s="369">
        <v>0</v>
      </c>
      <c r="K276" s="369">
        <v>0</v>
      </c>
      <c r="L276" s="369">
        <v>0</v>
      </c>
      <c r="M276" s="369">
        <f t="shared" si="13"/>
        <v>0</v>
      </c>
      <c r="N276" s="222"/>
      <c r="O276" s="222"/>
      <c r="P276" s="222"/>
      <c r="Q276" s="222"/>
      <c r="R276" s="222"/>
      <c r="S276" s="222"/>
      <c r="T276" s="222"/>
      <c r="U276" s="222"/>
      <c r="V276" s="222"/>
      <c r="W276" s="222"/>
      <c r="X276" s="222"/>
      <c r="Y276" s="222"/>
      <c r="Z276" s="222"/>
      <c r="AA276" s="222"/>
      <c r="AB276" s="222"/>
      <c r="AC276" s="222"/>
      <c r="AD276" s="222"/>
      <c r="AE276" s="222"/>
      <c r="AF276" s="222"/>
      <c r="AG276" s="222"/>
      <c r="AH276" s="222"/>
      <c r="AI276" s="222"/>
      <c r="AJ276" s="222"/>
      <c r="AK276" s="222"/>
      <c r="AL276" s="222"/>
      <c r="AM276" s="222"/>
      <c r="AN276" s="222"/>
    </row>
    <row r="277" spans="1:40" s="223" customFormat="1" ht="10.199999999999999" customHeight="1">
      <c r="A277" s="216" t="s">
        <v>1255</v>
      </c>
      <c r="B277" s="221">
        <f>+SUMIF(Clasificación!D:D,'CA EF'!A277,Clasificación!G:G)</f>
        <v>20096.519999999997</v>
      </c>
      <c r="C277" s="368"/>
      <c r="D277" s="368"/>
      <c r="E277" s="369">
        <f>+SUMIF(Clasificación!D:D,'CA EF'!A277,Clasificación!H:H)</f>
        <v>20106.669999999998</v>
      </c>
      <c r="F277" s="369">
        <f t="shared" si="12"/>
        <v>-10.150000000001455</v>
      </c>
      <c r="G277" s="369">
        <f t="shared" si="14"/>
        <v>10.150000000001455</v>
      </c>
      <c r="H277" s="369">
        <v>0</v>
      </c>
      <c r="I277" s="369">
        <v>0</v>
      </c>
      <c r="J277" s="369">
        <v>0</v>
      </c>
      <c r="K277" s="369">
        <v>0</v>
      </c>
      <c r="L277" s="369">
        <v>0</v>
      </c>
      <c r="M277" s="369">
        <f t="shared" si="13"/>
        <v>0</v>
      </c>
      <c r="N277" s="222"/>
      <c r="O277" s="222"/>
      <c r="P277" s="222"/>
      <c r="Q277" s="222"/>
      <c r="R277" s="222"/>
      <c r="S277" s="222"/>
      <c r="T277" s="222"/>
      <c r="U277" s="222"/>
      <c r="V277" s="222"/>
      <c r="W277" s="222"/>
      <c r="X277" s="222"/>
      <c r="Y277" s="222"/>
      <c r="Z277" s="222"/>
      <c r="AA277" s="222"/>
      <c r="AB277" s="222"/>
      <c r="AC277" s="222"/>
      <c r="AD277" s="222"/>
      <c r="AE277" s="222"/>
      <c r="AF277" s="222"/>
      <c r="AG277" s="222"/>
      <c r="AH277" s="222"/>
      <c r="AI277" s="222"/>
      <c r="AJ277" s="222"/>
      <c r="AK277" s="222"/>
      <c r="AL277" s="222"/>
      <c r="AM277" s="222"/>
      <c r="AN277" s="222"/>
    </row>
    <row r="278" spans="1:40" s="223" customFormat="1" ht="10.199999999999999" customHeight="1">
      <c r="A278" s="216" t="s">
        <v>1256</v>
      </c>
      <c r="B278" s="221">
        <f>+SUMIF(Clasificación!D:D,'CA EF'!A278,Clasificación!G:G)</f>
        <v>20096.519999999997</v>
      </c>
      <c r="C278" s="368"/>
      <c r="D278" s="368"/>
      <c r="E278" s="369">
        <f>+SUMIF(Clasificación!D:D,'CA EF'!A278,Clasificación!H:H)</f>
        <v>20106.669999999998</v>
      </c>
      <c r="F278" s="369">
        <f t="shared" si="12"/>
        <v>-10.150000000001455</v>
      </c>
      <c r="G278" s="369">
        <f t="shared" si="14"/>
        <v>10.150000000001455</v>
      </c>
      <c r="H278" s="369">
        <v>0</v>
      </c>
      <c r="I278" s="369">
        <v>0</v>
      </c>
      <c r="J278" s="369">
        <v>0</v>
      </c>
      <c r="K278" s="369">
        <v>0</v>
      </c>
      <c r="L278" s="369">
        <v>0</v>
      </c>
      <c r="M278" s="369">
        <f t="shared" si="13"/>
        <v>0</v>
      </c>
      <c r="N278" s="222"/>
      <c r="O278" s="222"/>
      <c r="P278" s="222"/>
      <c r="Q278" s="222"/>
      <c r="R278" s="222"/>
      <c r="S278" s="222"/>
      <c r="T278" s="222"/>
      <c r="U278" s="222"/>
      <c r="V278" s="222"/>
      <c r="W278" s="222"/>
      <c r="X278" s="222"/>
      <c r="Y278" s="222"/>
      <c r="Z278" s="222"/>
      <c r="AA278" s="222"/>
      <c r="AB278" s="222"/>
      <c r="AC278" s="222"/>
      <c r="AD278" s="222"/>
      <c r="AE278" s="222"/>
      <c r="AF278" s="222"/>
      <c r="AG278" s="222"/>
      <c r="AH278" s="222"/>
      <c r="AI278" s="222"/>
      <c r="AJ278" s="222"/>
      <c r="AK278" s="222"/>
      <c r="AL278" s="222"/>
      <c r="AM278" s="222"/>
      <c r="AN278" s="222"/>
    </row>
    <row r="279" spans="1:40" s="223" customFormat="1" ht="10.199999999999999" customHeight="1">
      <c r="A279" s="216" t="s">
        <v>1257</v>
      </c>
      <c r="B279" s="221">
        <f>+SUMIF(Clasificación!D:D,'CA EF'!A279,Clasificación!G:G)</f>
        <v>10048.290000000001</v>
      </c>
      <c r="C279" s="368"/>
      <c r="D279" s="368"/>
      <c r="E279" s="369">
        <f>+SUMIF(Clasificación!D:D,'CA EF'!A279,Clasificación!H:H)</f>
        <v>10053.370000000001</v>
      </c>
      <c r="F279" s="369">
        <f t="shared" si="12"/>
        <v>-5.0799999999999272</v>
      </c>
      <c r="G279" s="369">
        <f t="shared" si="14"/>
        <v>5.0799999999999272</v>
      </c>
      <c r="H279" s="369">
        <v>0</v>
      </c>
      <c r="I279" s="369">
        <v>0</v>
      </c>
      <c r="J279" s="369">
        <v>0</v>
      </c>
      <c r="K279" s="369">
        <v>0</v>
      </c>
      <c r="L279" s="369">
        <v>0</v>
      </c>
      <c r="M279" s="369">
        <f t="shared" si="13"/>
        <v>0</v>
      </c>
      <c r="N279" s="222"/>
      <c r="O279" s="222"/>
      <c r="P279" s="222"/>
      <c r="Q279" s="222"/>
      <c r="R279" s="222"/>
      <c r="S279" s="222"/>
      <c r="T279" s="222"/>
      <c r="U279" s="222"/>
      <c r="V279" s="222"/>
      <c r="W279" s="222"/>
      <c r="X279" s="222"/>
      <c r="Y279" s="222"/>
      <c r="Z279" s="222"/>
      <c r="AA279" s="222"/>
      <c r="AB279" s="222"/>
      <c r="AC279" s="222"/>
      <c r="AD279" s="222"/>
      <c r="AE279" s="222"/>
      <c r="AF279" s="222"/>
      <c r="AG279" s="222"/>
      <c r="AH279" s="222"/>
      <c r="AI279" s="222"/>
      <c r="AJ279" s="222"/>
      <c r="AK279" s="222"/>
      <c r="AL279" s="222"/>
      <c r="AM279" s="222"/>
      <c r="AN279" s="222"/>
    </row>
    <row r="280" spans="1:40" s="223" customFormat="1" ht="10.199999999999999" customHeight="1">
      <c r="A280" s="216" t="s">
        <v>917</v>
      </c>
      <c r="B280" s="221">
        <f>+SUMIF(Clasificación!D:D,'CA EF'!A280,Clasificación!G:G)</f>
        <v>25019.21</v>
      </c>
      <c r="C280" s="368"/>
      <c r="D280" s="368"/>
      <c r="E280" s="369">
        <f>+SUMIF(Clasificación!D:D,'CA EF'!A280,Clasificación!H:H)</f>
        <v>25212.82</v>
      </c>
      <c r="F280" s="369">
        <f t="shared" si="12"/>
        <v>-193.61000000000058</v>
      </c>
      <c r="G280" s="369">
        <f t="shared" si="14"/>
        <v>193.61000000000058</v>
      </c>
      <c r="H280" s="369">
        <v>0</v>
      </c>
      <c r="I280" s="369">
        <v>0</v>
      </c>
      <c r="J280" s="369">
        <v>0</v>
      </c>
      <c r="K280" s="369">
        <v>0</v>
      </c>
      <c r="L280" s="369">
        <v>0</v>
      </c>
      <c r="M280" s="369">
        <f t="shared" si="13"/>
        <v>0</v>
      </c>
      <c r="N280" s="222"/>
      <c r="O280" s="222"/>
      <c r="P280" s="222"/>
      <c r="Q280" s="222"/>
      <c r="R280" s="222"/>
      <c r="S280" s="222"/>
      <c r="T280" s="222"/>
      <c r="U280" s="222"/>
      <c r="V280" s="222"/>
      <c r="W280" s="222"/>
      <c r="X280" s="222"/>
      <c r="Y280" s="222"/>
      <c r="Z280" s="222"/>
      <c r="AA280" s="222"/>
      <c r="AB280" s="222"/>
      <c r="AC280" s="222"/>
      <c r="AD280" s="222"/>
      <c r="AE280" s="222"/>
      <c r="AF280" s="222"/>
      <c r="AG280" s="222"/>
      <c r="AH280" s="222"/>
      <c r="AI280" s="222"/>
      <c r="AJ280" s="222"/>
      <c r="AK280" s="222"/>
      <c r="AL280" s="222"/>
      <c r="AM280" s="222"/>
      <c r="AN280" s="222"/>
    </row>
    <row r="281" spans="1:40" s="223" customFormat="1" ht="10.199999999999999" customHeight="1">
      <c r="A281" s="216" t="s">
        <v>919</v>
      </c>
      <c r="B281" s="221">
        <f>+SUMIF(Clasificación!D:D,'CA EF'!A281,Clasificación!G:G)</f>
        <v>25019.21</v>
      </c>
      <c r="C281" s="368"/>
      <c r="D281" s="368"/>
      <c r="E281" s="369">
        <f>+SUMIF(Clasificación!D:D,'CA EF'!A281,Clasificación!H:H)</f>
        <v>25212.82</v>
      </c>
      <c r="F281" s="369">
        <f t="shared" si="12"/>
        <v>-193.61000000000058</v>
      </c>
      <c r="G281" s="369">
        <f t="shared" si="14"/>
        <v>193.61000000000058</v>
      </c>
      <c r="H281" s="369">
        <v>0</v>
      </c>
      <c r="I281" s="369">
        <v>0</v>
      </c>
      <c r="J281" s="369">
        <v>0</v>
      </c>
      <c r="K281" s="369">
        <v>0</v>
      </c>
      <c r="L281" s="369">
        <v>0</v>
      </c>
      <c r="M281" s="369">
        <f t="shared" si="13"/>
        <v>0</v>
      </c>
      <c r="N281" s="222"/>
      <c r="O281" s="222"/>
      <c r="P281" s="222"/>
      <c r="Q281" s="222"/>
      <c r="R281" s="222"/>
      <c r="S281" s="222"/>
      <c r="T281" s="222"/>
      <c r="U281" s="222"/>
      <c r="V281" s="222"/>
      <c r="W281" s="222"/>
      <c r="X281" s="222"/>
      <c r="Y281" s="222"/>
      <c r="Z281" s="222"/>
      <c r="AA281" s="222"/>
      <c r="AB281" s="222"/>
      <c r="AC281" s="222"/>
      <c r="AD281" s="222"/>
      <c r="AE281" s="222"/>
      <c r="AF281" s="222"/>
      <c r="AG281" s="222"/>
      <c r="AH281" s="222"/>
      <c r="AI281" s="222"/>
      <c r="AJ281" s="222"/>
      <c r="AK281" s="222"/>
      <c r="AL281" s="222"/>
      <c r="AM281" s="222"/>
      <c r="AN281" s="222"/>
    </row>
    <row r="282" spans="1:40" s="223" customFormat="1" ht="10.199999999999999" customHeight="1">
      <c r="A282" s="216" t="s">
        <v>921</v>
      </c>
      <c r="B282" s="221">
        <f>+SUMIF(Clasificación!D:D,'CA EF'!A282,Clasificación!G:G)</f>
        <v>25019.21</v>
      </c>
      <c r="C282" s="368"/>
      <c r="D282" s="368"/>
      <c r="E282" s="369">
        <f>+SUMIF(Clasificación!D:D,'CA EF'!A282,Clasificación!H:H)</f>
        <v>25212.82</v>
      </c>
      <c r="F282" s="369">
        <f t="shared" si="12"/>
        <v>-193.61000000000058</v>
      </c>
      <c r="G282" s="369">
        <f t="shared" si="14"/>
        <v>193.61000000000058</v>
      </c>
      <c r="H282" s="369">
        <v>0</v>
      </c>
      <c r="I282" s="369">
        <v>0</v>
      </c>
      <c r="J282" s="369">
        <v>0</v>
      </c>
      <c r="K282" s="369">
        <v>0</v>
      </c>
      <c r="L282" s="369">
        <v>0</v>
      </c>
      <c r="M282" s="369">
        <f t="shared" si="13"/>
        <v>0</v>
      </c>
      <c r="N282" s="222"/>
      <c r="O282" s="222"/>
      <c r="P282" s="222"/>
      <c r="Q282" s="222"/>
      <c r="R282" s="222"/>
      <c r="S282" s="222"/>
      <c r="T282" s="222"/>
      <c r="U282" s="222"/>
      <c r="V282" s="222"/>
      <c r="W282" s="222"/>
      <c r="X282" s="222"/>
      <c r="Y282" s="222"/>
      <c r="Z282" s="222"/>
      <c r="AA282" s="222"/>
      <c r="AB282" s="222"/>
      <c r="AC282" s="222"/>
      <c r="AD282" s="222"/>
      <c r="AE282" s="222"/>
      <c r="AF282" s="222"/>
      <c r="AG282" s="222"/>
      <c r="AH282" s="222"/>
      <c r="AI282" s="222"/>
      <c r="AJ282" s="222"/>
      <c r="AK282" s="222"/>
      <c r="AL282" s="222"/>
      <c r="AM282" s="222"/>
      <c r="AN282" s="222"/>
    </row>
    <row r="283" spans="1:40" s="223" customFormat="1" ht="10.199999999999999" customHeight="1">
      <c r="A283" s="216" t="s">
        <v>923</v>
      </c>
      <c r="B283" s="221">
        <f>+SUMIF(Clasificación!D:D,'CA EF'!A283,Clasificación!G:G)</f>
        <v>25019.21</v>
      </c>
      <c r="C283" s="368"/>
      <c r="D283" s="368"/>
      <c r="E283" s="369">
        <f>+SUMIF(Clasificación!D:D,'CA EF'!A283,Clasificación!H:H)</f>
        <v>25212.82</v>
      </c>
      <c r="F283" s="369">
        <f t="shared" si="12"/>
        <v>-193.61000000000058</v>
      </c>
      <c r="G283" s="369">
        <f t="shared" si="14"/>
        <v>193.61000000000058</v>
      </c>
      <c r="H283" s="369">
        <v>0</v>
      </c>
      <c r="I283" s="369">
        <v>0</v>
      </c>
      <c r="J283" s="369">
        <v>0</v>
      </c>
      <c r="K283" s="369">
        <v>0</v>
      </c>
      <c r="L283" s="369">
        <v>0</v>
      </c>
      <c r="M283" s="369">
        <f t="shared" si="13"/>
        <v>0</v>
      </c>
      <c r="N283" s="222"/>
      <c r="O283" s="222"/>
      <c r="P283" s="222"/>
      <c r="Q283" s="222"/>
      <c r="R283" s="222"/>
      <c r="S283" s="222"/>
      <c r="T283" s="222"/>
      <c r="U283" s="222"/>
      <c r="V283" s="222"/>
      <c r="W283" s="222"/>
      <c r="X283" s="222"/>
      <c r="Y283" s="222"/>
      <c r="Z283" s="222"/>
      <c r="AA283" s="222"/>
      <c r="AB283" s="222"/>
      <c r="AC283" s="222"/>
      <c r="AD283" s="222"/>
      <c r="AE283" s="222"/>
      <c r="AF283" s="222"/>
      <c r="AG283" s="222"/>
      <c r="AH283" s="222"/>
      <c r="AI283" s="222"/>
      <c r="AJ283" s="222"/>
      <c r="AK283" s="222"/>
      <c r="AL283" s="222"/>
      <c r="AM283" s="222"/>
      <c r="AN283" s="222"/>
    </row>
    <row r="284" spans="1:40" s="223" customFormat="1" ht="10.199999999999999" customHeight="1">
      <c r="A284" s="216" t="s">
        <v>925</v>
      </c>
      <c r="B284" s="221">
        <f>+SUMIF(Clasificación!D:D,'CA EF'!A284,Clasificación!G:G)</f>
        <v>50038.42</v>
      </c>
      <c r="C284" s="368"/>
      <c r="D284" s="368"/>
      <c r="E284" s="369">
        <f>+SUMIF(Clasificación!D:D,'CA EF'!A284,Clasificación!H:H)</f>
        <v>50425.64</v>
      </c>
      <c r="F284" s="369">
        <f t="shared" si="12"/>
        <v>-387.22000000000116</v>
      </c>
      <c r="G284" s="369">
        <f t="shared" si="14"/>
        <v>387.22000000000116</v>
      </c>
      <c r="H284" s="369">
        <v>0</v>
      </c>
      <c r="I284" s="369">
        <v>0</v>
      </c>
      <c r="J284" s="369">
        <v>0</v>
      </c>
      <c r="K284" s="369">
        <v>0</v>
      </c>
      <c r="L284" s="369">
        <v>0</v>
      </c>
      <c r="M284" s="369">
        <f t="shared" si="13"/>
        <v>0</v>
      </c>
      <c r="N284" s="222"/>
      <c r="O284" s="222"/>
      <c r="P284" s="222"/>
      <c r="Q284" s="222"/>
      <c r="R284" s="222"/>
      <c r="S284" s="222"/>
      <c r="T284" s="222"/>
      <c r="U284" s="222"/>
      <c r="V284" s="222"/>
      <c r="W284" s="222"/>
      <c r="X284" s="222"/>
      <c r="Y284" s="222"/>
      <c r="Z284" s="222"/>
      <c r="AA284" s="222"/>
      <c r="AB284" s="222"/>
      <c r="AC284" s="222"/>
      <c r="AD284" s="222"/>
      <c r="AE284" s="222"/>
      <c r="AF284" s="222"/>
      <c r="AG284" s="222"/>
      <c r="AH284" s="222"/>
      <c r="AI284" s="222"/>
      <c r="AJ284" s="222"/>
      <c r="AK284" s="222"/>
      <c r="AL284" s="222"/>
      <c r="AM284" s="222"/>
      <c r="AN284" s="222"/>
    </row>
    <row r="285" spans="1:40" s="223" customFormat="1" ht="10.199999999999999" customHeight="1">
      <c r="A285" s="216" t="s">
        <v>927</v>
      </c>
      <c r="B285" s="221">
        <f>+SUMIF(Clasificación!D:D,'CA EF'!A285,Clasificación!G:G)</f>
        <v>50038.42</v>
      </c>
      <c r="C285" s="368"/>
      <c r="D285" s="368"/>
      <c r="E285" s="369">
        <f>+SUMIF(Clasificación!D:D,'CA EF'!A285,Clasificación!H:H)</f>
        <v>50425.64</v>
      </c>
      <c r="F285" s="369">
        <f t="shared" si="12"/>
        <v>-387.22000000000116</v>
      </c>
      <c r="G285" s="369">
        <f t="shared" si="14"/>
        <v>387.22000000000116</v>
      </c>
      <c r="H285" s="369">
        <v>0</v>
      </c>
      <c r="I285" s="369">
        <v>0</v>
      </c>
      <c r="J285" s="369">
        <v>0</v>
      </c>
      <c r="K285" s="369">
        <v>0</v>
      </c>
      <c r="L285" s="369">
        <v>0</v>
      </c>
      <c r="M285" s="369">
        <f t="shared" si="13"/>
        <v>0</v>
      </c>
      <c r="N285" s="222"/>
      <c r="O285" s="222"/>
      <c r="P285" s="222"/>
      <c r="Q285" s="222"/>
      <c r="R285" s="222"/>
      <c r="S285" s="222"/>
      <c r="T285" s="222"/>
      <c r="U285" s="222"/>
      <c r="V285" s="222"/>
      <c r="W285" s="222"/>
      <c r="X285" s="222"/>
      <c r="Y285" s="222"/>
      <c r="Z285" s="222"/>
      <c r="AA285" s="222"/>
      <c r="AB285" s="222"/>
      <c r="AC285" s="222"/>
      <c r="AD285" s="222"/>
      <c r="AE285" s="222"/>
      <c r="AF285" s="222"/>
      <c r="AG285" s="222"/>
      <c r="AH285" s="222"/>
      <c r="AI285" s="222"/>
      <c r="AJ285" s="222"/>
      <c r="AK285" s="222"/>
      <c r="AL285" s="222"/>
      <c r="AM285" s="222"/>
      <c r="AN285" s="222"/>
    </row>
    <row r="286" spans="1:40" s="223" customFormat="1" ht="10.199999999999999" customHeight="1">
      <c r="A286" s="216" t="s">
        <v>929</v>
      </c>
      <c r="B286" s="221">
        <f>+SUMIF(Clasificación!D:D,'CA EF'!A286,Clasificación!G:G)</f>
        <v>50038.42</v>
      </c>
      <c r="C286" s="368"/>
      <c r="D286" s="368"/>
      <c r="E286" s="369">
        <f>+SUMIF(Clasificación!D:D,'CA EF'!A286,Clasificación!H:H)</f>
        <v>50425.64</v>
      </c>
      <c r="F286" s="369">
        <f t="shared" si="12"/>
        <v>-387.22000000000116</v>
      </c>
      <c r="G286" s="369">
        <f t="shared" si="14"/>
        <v>387.22000000000116</v>
      </c>
      <c r="H286" s="369">
        <v>0</v>
      </c>
      <c r="I286" s="369">
        <v>0</v>
      </c>
      <c r="J286" s="369">
        <v>0</v>
      </c>
      <c r="K286" s="369">
        <v>0</v>
      </c>
      <c r="L286" s="369">
        <v>0</v>
      </c>
      <c r="M286" s="369">
        <f t="shared" si="13"/>
        <v>0</v>
      </c>
      <c r="N286" s="222"/>
      <c r="O286" s="222"/>
      <c r="P286" s="222"/>
      <c r="Q286" s="222"/>
      <c r="R286" s="222"/>
      <c r="S286" s="222"/>
      <c r="T286" s="222"/>
      <c r="U286" s="222"/>
      <c r="V286" s="222"/>
      <c r="W286" s="222"/>
      <c r="X286" s="222"/>
      <c r="Y286" s="222"/>
      <c r="Z286" s="222"/>
      <c r="AA286" s="222"/>
      <c r="AB286" s="222"/>
      <c r="AC286" s="222"/>
      <c r="AD286" s="222"/>
      <c r="AE286" s="222"/>
      <c r="AF286" s="222"/>
      <c r="AG286" s="222"/>
      <c r="AH286" s="222"/>
      <c r="AI286" s="222"/>
      <c r="AJ286" s="222"/>
      <c r="AK286" s="222"/>
      <c r="AL286" s="222"/>
      <c r="AM286" s="222"/>
      <c r="AN286" s="222"/>
    </row>
    <row r="287" spans="1:40" s="223" customFormat="1" ht="10.199999999999999" customHeight="1">
      <c r="A287" s="216" t="s">
        <v>931</v>
      </c>
      <c r="B287" s="221">
        <f>+SUMIF(Clasificación!D:D,'CA EF'!A287,Clasificación!G:G)</f>
        <v>50038.42</v>
      </c>
      <c r="C287" s="368"/>
      <c r="D287" s="368"/>
      <c r="E287" s="369">
        <f>+SUMIF(Clasificación!D:D,'CA EF'!A287,Clasificación!H:H)</f>
        <v>50425.64</v>
      </c>
      <c r="F287" s="369">
        <f t="shared" si="12"/>
        <v>-387.22000000000116</v>
      </c>
      <c r="G287" s="369">
        <f t="shared" si="14"/>
        <v>387.22000000000116</v>
      </c>
      <c r="H287" s="369">
        <v>0</v>
      </c>
      <c r="I287" s="369">
        <v>0</v>
      </c>
      <c r="J287" s="369">
        <v>0</v>
      </c>
      <c r="K287" s="369">
        <v>0</v>
      </c>
      <c r="L287" s="369">
        <v>0</v>
      </c>
      <c r="M287" s="369">
        <f t="shared" si="13"/>
        <v>0</v>
      </c>
      <c r="N287" s="222"/>
      <c r="O287" s="222"/>
      <c r="P287" s="222"/>
      <c r="Q287" s="222"/>
      <c r="R287" s="222"/>
      <c r="S287" s="222"/>
      <c r="T287" s="222"/>
      <c r="U287" s="222"/>
      <c r="V287" s="222"/>
      <c r="W287" s="222"/>
      <c r="X287" s="222"/>
      <c r="Y287" s="222"/>
      <c r="Z287" s="222"/>
      <c r="AA287" s="222"/>
      <c r="AB287" s="222"/>
      <c r="AC287" s="222"/>
      <c r="AD287" s="222"/>
      <c r="AE287" s="222"/>
      <c r="AF287" s="222"/>
      <c r="AG287" s="222"/>
      <c r="AH287" s="222"/>
      <c r="AI287" s="222"/>
      <c r="AJ287" s="222"/>
      <c r="AK287" s="222"/>
      <c r="AL287" s="222"/>
      <c r="AM287" s="222"/>
      <c r="AN287" s="222"/>
    </row>
    <row r="288" spans="1:40" s="223" customFormat="1" ht="10.199999999999999" customHeight="1">
      <c r="A288" s="216" t="s">
        <v>933</v>
      </c>
      <c r="B288" s="221">
        <f>+SUMIF(Clasificación!D:D,'CA EF'!A288,Clasificación!G:G)</f>
        <v>50039.66</v>
      </c>
      <c r="C288" s="368"/>
      <c r="D288" s="368"/>
      <c r="E288" s="369">
        <f>+SUMIF(Clasificación!D:D,'CA EF'!A288,Clasificación!H:H)</f>
        <v>50439.12</v>
      </c>
      <c r="F288" s="369">
        <f t="shared" si="12"/>
        <v>-399.45999999999913</v>
      </c>
      <c r="G288" s="369">
        <f t="shared" si="14"/>
        <v>399.45999999999913</v>
      </c>
      <c r="H288" s="369">
        <v>0</v>
      </c>
      <c r="I288" s="369">
        <v>0</v>
      </c>
      <c r="J288" s="369">
        <v>0</v>
      </c>
      <c r="K288" s="369">
        <v>0</v>
      </c>
      <c r="L288" s="369">
        <v>0</v>
      </c>
      <c r="M288" s="369">
        <f t="shared" si="13"/>
        <v>0</v>
      </c>
      <c r="N288" s="222"/>
      <c r="O288" s="222"/>
      <c r="P288" s="222"/>
      <c r="Q288" s="222"/>
      <c r="R288" s="222"/>
      <c r="S288" s="222"/>
      <c r="T288" s="222"/>
      <c r="U288" s="222"/>
      <c r="V288" s="222"/>
      <c r="W288" s="222"/>
      <c r="X288" s="222"/>
      <c r="Y288" s="222"/>
      <c r="Z288" s="222"/>
      <c r="AA288" s="222"/>
      <c r="AB288" s="222"/>
      <c r="AC288" s="222"/>
      <c r="AD288" s="222"/>
      <c r="AE288" s="222"/>
      <c r="AF288" s="222"/>
      <c r="AG288" s="222"/>
      <c r="AH288" s="222"/>
      <c r="AI288" s="222"/>
      <c r="AJ288" s="222"/>
      <c r="AK288" s="222"/>
      <c r="AL288" s="222"/>
      <c r="AM288" s="222"/>
      <c r="AN288" s="222"/>
    </row>
    <row r="289" spans="1:40" s="223" customFormat="1" ht="10.199999999999999" customHeight="1">
      <c r="A289" s="216" t="s">
        <v>935</v>
      </c>
      <c r="B289" s="221">
        <f>+SUMIF(Clasificación!D:D,'CA EF'!A289,Clasificación!G:G)</f>
        <v>50039.66</v>
      </c>
      <c r="C289" s="368"/>
      <c r="D289" s="368"/>
      <c r="E289" s="369">
        <f>+SUMIF(Clasificación!D:D,'CA EF'!A289,Clasificación!H:H)</f>
        <v>50439.12</v>
      </c>
      <c r="F289" s="369">
        <f t="shared" si="12"/>
        <v>-399.45999999999913</v>
      </c>
      <c r="G289" s="369">
        <f t="shared" si="14"/>
        <v>399.45999999999913</v>
      </c>
      <c r="H289" s="369">
        <v>0</v>
      </c>
      <c r="I289" s="369">
        <v>0</v>
      </c>
      <c r="J289" s="369">
        <v>0</v>
      </c>
      <c r="K289" s="369">
        <v>0</v>
      </c>
      <c r="L289" s="369">
        <v>0</v>
      </c>
      <c r="M289" s="369">
        <f t="shared" si="13"/>
        <v>0</v>
      </c>
      <c r="N289" s="222"/>
      <c r="O289" s="222"/>
      <c r="P289" s="222"/>
      <c r="Q289" s="222"/>
      <c r="R289" s="222"/>
      <c r="S289" s="222"/>
      <c r="T289" s="222"/>
      <c r="U289" s="222"/>
      <c r="V289" s="222"/>
      <c r="W289" s="222"/>
      <c r="X289" s="222"/>
      <c r="Y289" s="222"/>
      <c r="Z289" s="222"/>
      <c r="AA289" s="222"/>
      <c r="AB289" s="222"/>
      <c r="AC289" s="222"/>
      <c r="AD289" s="222"/>
      <c r="AE289" s="222"/>
      <c r="AF289" s="222"/>
      <c r="AG289" s="222"/>
      <c r="AH289" s="222"/>
      <c r="AI289" s="222"/>
      <c r="AJ289" s="222"/>
      <c r="AK289" s="222"/>
      <c r="AL289" s="222"/>
      <c r="AM289" s="222"/>
      <c r="AN289" s="222"/>
    </row>
    <row r="290" spans="1:40" s="223" customFormat="1" ht="10.199999999999999" customHeight="1">
      <c r="A290" s="216" t="s">
        <v>937</v>
      </c>
      <c r="B290" s="221">
        <f>+SUMIF(Clasificación!D:D,'CA EF'!A290,Clasificación!G:G)</f>
        <v>50039.66</v>
      </c>
      <c r="C290" s="368"/>
      <c r="D290" s="368"/>
      <c r="E290" s="369">
        <f>+SUMIF(Clasificación!D:D,'CA EF'!A290,Clasificación!H:H)</f>
        <v>50439.12</v>
      </c>
      <c r="F290" s="369">
        <f t="shared" si="12"/>
        <v>-399.45999999999913</v>
      </c>
      <c r="G290" s="369">
        <f t="shared" si="14"/>
        <v>399.45999999999913</v>
      </c>
      <c r="H290" s="369">
        <v>0</v>
      </c>
      <c r="I290" s="369">
        <v>0</v>
      </c>
      <c r="J290" s="369">
        <v>0</v>
      </c>
      <c r="K290" s="369">
        <v>0</v>
      </c>
      <c r="L290" s="369">
        <v>0</v>
      </c>
      <c r="M290" s="369">
        <f t="shared" si="13"/>
        <v>0</v>
      </c>
      <c r="N290" s="222"/>
      <c r="O290" s="222"/>
      <c r="P290" s="222"/>
      <c r="Q290" s="222"/>
      <c r="R290" s="222"/>
      <c r="S290" s="222"/>
      <c r="T290" s="222"/>
      <c r="U290" s="222"/>
      <c r="V290" s="222"/>
      <c r="W290" s="222"/>
      <c r="X290" s="222"/>
      <c r="Y290" s="222"/>
      <c r="Z290" s="222"/>
      <c r="AA290" s="222"/>
      <c r="AB290" s="222"/>
      <c r="AC290" s="222"/>
      <c r="AD290" s="222"/>
      <c r="AE290" s="222"/>
      <c r="AF290" s="222"/>
      <c r="AG290" s="222"/>
      <c r="AH290" s="222"/>
      <c r="AI290" s="222"/>
      <c r="AJ290" s="222"/>
      <c r="AK290" s="222"/>
      <c r="AL290" s="222"/>
      <c r="AM290" s="222"/>
      <c r="AN290" s="222"/>
    </row>
    <row r="291" spans="1:40" s="223" customFormat="1" ht="10.199999999999999" customHeight="1">
      <c r="A291" s="216" t="s">
        <v>939</v>
      </c>
      <c r="B291" s="221">
        <f>+SUMIF(Clasificación!D:D,'CA EF'!A291,Clasificación!G:G)</f>
        <v>50039.66</v>
      </c>
      <c r="C291" s="368"/>
      <c r="D291" s="368"/>
      <c r="E291" s="369">
        <f>+SUMIF(Clasificación!D:D,'CA EF'!A291,Clasificación!H:H)</f>
        <v>50439.12</v>
      </c>
      <c r="F291" s="369">
        <f t="shared" si="12"/>
        <v>-399.45999999999913</v>
      </c>
      <c r="G291" s="369">
        <f t="shared" si="14"/>
        <v>399.45999999999913</v>
      </c>
      <c r="H291" s="369">
        <v>0</v>
      </c>
      <c r="I291" s="369">
        <v>0</v>
      </c>
      <c r="J291" s="369">
        <v>0</v>
      </c>
      <c r="K291" s="369">
        <v>0</v>
      </c>
      <c r="L291" s="369">
        <v>0</v>
      </c>
      <c r="M291" s="369">
        <f t="shared" si="13"/>
        <v>0</v>
      </c>
      <c r="N291" s="222"/>
      <c r="O291" s="222"/>
      <c r="P291" s="222"/>
      <c r="Q291" s="222"/>
      <c r="R291" s="222"/>
      <c r="S291" s="222"/>
      <c r="T291" s="222"/>
      <c r="U291" s="222"/>
      <c r="V291" s="222"/>
      <c r="W291" s="222"/>
      <c r="X291" s="222"/>
      <c r="Y291" s="222"/>
      <c r="Z291" s="222"/>
      <c r="AA291" s="222"/>
      <c r="AB291" s="222"/>
      <c r="AC291" s="222"/>
      <c r="AD291" s="222"/>
      <c r="AE291" s="222"/>
      <c r="AF291" s="222"/>
      <c r="AG291" s="222"/>
      <c r="AH291" s="222"/>
      <c r="AI291" s="222"/>
      <c r="AJ291" s="222"/>
      <c r="AK291" s="222"/>
      <c r="AL291" s="222"/>
      <c r="AM291" s="222"/>
      <c r="AN291" s="222"/>
    </row>
    <row r="292" spans="1:40" s="223" customFormat="1" ht="10.199999999999999" customHeight="1">
      <c r="A292" s="216" t="s">
        <v>941</v>
      </c>
      <c r="B292" s="221">
        <f>+SUMIF(Clasificación!D:D,'CA EF'!A292,Clasificación!G:G)</f>
        <v>100079.33</v>
      </c>
      <c r="C292" s="368"/>
      <c r="D292" s="368"/>
      <c r="E292" s="369">
        <f>+SUMIF(Clasificación!D:D,'CA EF'!A292,Clasificación!H:H)</f>
        <v>100878.25</v>
      </c>
      <c r="F292" s="369">
        <f t="shared" si="12"/>
        <v>-798.91999999999825</v>
      </c>
      <c r="G292" s="369">
        <f t="shared" si="14"/>
        <v>798.91999999999825</v>
      </c>
      <c r="H292" s="369">
        <v>0</v>
      </c>
      <c r="I292" s="369">
        <v>0</v>
      </c>
      <c r="J292" s="369">
        <v>0</v>
      </c>
      <c r="K292" s="369">
        <v>0</v>
      </c>
      <c r="L292" s="369">
        <v>0</v>
      </c>
      <c r="M292" s="369">
        <f t="shared" si="13"/>
        <v>0</v>
      </c>
      <c r="N292" s="222"/>
      <c r="O292" s="222"/>
      <c r="P292" s="222"/>
      <c r="Q292" s="222"/>
      <c r="R292" s="222"/>
      <c r="S292" s="222"/>
      <c r="T292" s="222"/>
      <c r="U292" s="222"/>
      <c r="V292" s="222"/>
      <c r="W292" s="222"/>
      <c r="X292" s="222"/>
      <c r="Y292" s="222"/>
      <c r="Z292" s="222"/>
      <c r="AA292" s="222"/>
      <c r="AB292" s="222"/>
      <c r="AC292" s="222"/>
      <c r="AD292" s="222"/>
      <c r="AE292" s="222"/>
      <c r="AF292" s="222"/>
      <c r="AG292" s="222"/>
      <c r="AH292" s="222"/>
      <c r="AI292" s="222"/>
      <c r="AJ292" s="222"/>
      <c r="AK292" s="222"/>
      <c r="AL292" s="222"/>
      <c r="AM292" s="222"/>
      <c r="AN292" s="222"/>
    </row>
    <row r="293" spans="1:40" s="223" customFormat="1" ht="10.199999999999999" customHeight="1">
      <c r="A293" s="216" t="s">
        <v>943</v>
      </c>
      <c r="B293" s="221">
        <f>+SUMIF(Clasificación!D:D,'CA EF'!A293,Clasificación!G:G)</f>
        <v>100079.33</v>
      </c>
      <c r="C293" s="368"/>
      <c r="D293" s="368"/>
      <c r="E293" s="369">
        <f>+SUMIF(Clasificación!D:D,'CA EF'!A293,Clasificación!H:H)</f>
        <v>100878.25</v>
      </c>
      <c r="F293" s="369">
        <f t="shared" si="12"/>
        <v>-798.91999999999825</v>
      </c>
      <c r="G293" s="369">
        <f t="shared" si="14"/>
        <v>798.91999999999825</v>
      </c>
      <c r="H293" s="369">
        <v>0</v>
      </c>
      <c r="I293" s="369">
        <v>0</v>
      </c>
      <c r="J293" s="369">
        <v>0</v>
      </c>
      <c r="K293" s="369">
        <v>0</v>
      </c>
      <c r="L293" s="369">
        <v>0</v>
      </c>
      <c r="M293" s="369">
        <f t="shared" si="13"/>
        <v>0</v>
      </c>
      <c r="N293" s="222"/>
      <c r="O293" s="222"/>
      <c r="P293" s="222"/>
      <c r="Q293" s="222"/>
      <c r="R293" s="222"/>
      <c r="S293" s="222"/>
      <c r="T293" s="222"/>
      <c r="U293" s="222"/>
      <c r="V293" s="222"/>
      <c r="W293" s="222"/>
      <c r="X293" s="222"/>
      <c r="Y293" s="222"/>
      <c r="Z293" s="222"/>
      <c r="AA293" s="222"/>
      <c r="AB293" s="222"/>
      <c r="AC293" s="222"/>
      <c r="AD293" s="222"/>
      <c r="AE293" s="222"/>
      <c r="AF293" s="222"/>
      <c r="AG293" s="222"/>
      <c r="AH293" s="222"/>
      <c r="AI293" s="222"/>
      <c r="AJ293" s="222"/>
      <c r="AK293" s="222"/>
      <c r="AL293" s="222"/>
      <c r="AM293" s="222"/>
      <c r="AN293" s="222"/>
    </row>
    <row r="294" spans="1:40" s="223" customFormat="1" ht="10.199999999999999" customHeight="1">
      <c r="A294" s="216" t="s">
        <v>977</v>
      </c>
      <c r="B294" s="221">
        <f>+SUMIF(Clasificación!D:D,'CA EF'!A294,Clasificación!G:G)</f>
        <v>25149.91</v>
      </c>
      <c r="C294" s="368"/>
      <c r="D294" s="368"/>
      <c r="E294" s="369">
        <f>+SUMIF(Clasificación!D:D,'CA EF'!A294,Clasificación!H:H)</f>
        <v>25151.96</v>
      </c>
      <c r="F294" s="369">
        <f t="shared" si="12"/>
        <v>-2.0499999999992724</v>
      </c>
      <c r="G294" s="369">
        <f t="shared" si="14"/>
        <v>2.0499999999992724</v>
      </c>
      <c r="H294" s="369">
        <v>0</v>
      </c>
      <c r="I294" s="369">
        <v>0</v>
      </c>
      <c r="J294" s="369">
        <v>0</v>
      </c>
      <c r="K294" s="369">
        <v>0</v>
      </c>
      <c r="L294" s="369">
        <v>0</v>
      </c>
      <c r="M294" s="369">
        <f t="shared" si="13"/>
        <v>0</v>
      </c>
      <c r="N294" s="222"/>
      <c r="O294" s="222"/>
      <c r="P294" s="222"/>
      <c r="Q294" s="222"/>
      <c r="R294" s="222"/>
      <c r="S294" s="222"/>
      <c r="T294" s="222"/>
      <c r="U294" s="222"/>
      <c r="V294" s="222"/>
      <c r="W294" s="222"/>
      <c r="X294" s="222"/>
      <c r="Y294" s="222"/>
      <c r="Z294" s="222"/>
      <c r="AA294" s="222"/>
      <c r="AB294" s="222"/>
      <c r="AC294" s="222"/>
      <c r="AD294" s="222"/>
      <c r="AE294" s="222"/>
      <c r="AF294" s="222"/>
      <c r="AG294" s="222"/>
      <c r="AH294" s="222"/>
      <c r="AI294" s="222"/>
      <c r="AJ294" s="222"/>
      <c r="AK294" s="222"/>
      <c r="AL294" s="222"/>
      <c r="AM294" s="222"/>
      <c r="AN294" s="222"/>
    </row>
    <row r="295" spans="1:40" s="223" customFormat="1" ht="10.199999999999999" customHeight="1">
      <c r="A295" s="216" t="s">
        <v>978</v>
      </c>
      <c r="B295" s="221">
        <f>+SUMIF(Clasificación!D:D,'CA EF'!A295,Clasificación!G:G)</f>
        <v>25149.91</v>
      </c>
      <c r="C295" s="368"/>
      <c r="D295" s="368"/>
      <c r="E295" s="369">
        <f>+SUMIF(Clasificación!D:D,'CA EF'!A295,Clasificación!H:H)</f>
        <v>25151.96</v>
      </c>
      <c r="F295" s="369">
        <f t="shared" si="12"/>
        <v>-2.0499999999992724</v>
      </c>
      <c r="G295" s="369">
        <f t="shared" si="14"/>
        <v>2.0499999999992724</v>
      </c>
      <c r="H295" s="369">
        <v>0</v>
      </c>
      <c r="I295" s="369">
        <v>0</v>
      </c>
      <c r="J295" s="369">
        <v>0</v>
      </c>
      <c r="K295" s="369">
        <v>0</v>
      </c>
      <c r="L295" s="369">
        <v>0</v>
      </c>
      <c r="M295" s="369">
        <f t="shared" si="13"/>
        <v>0</v>
      </c>
      <c r="N295" s="222"/>
      <c r="O295" s="222"/>
      <c r="P295" s="222"/>
      <c r="Q295" s="222"/>
      <c r="R295" s="222"/>
      <c r="S295" s="222"/>
      <c r="T295" s="222"/>
      <c r="U295" s="222"/>
      <c r="V295" s="222"/>
      <c r="W295" s="222"/>
      <c r="X295" s="222"/>
      <c r="Y295" s="222"/>
      <c r="Z295" s="222"/>
      <c r="AA295" s="222"/>
      <c r="AB295" s="222"/>
      <c r="AC295" s="222"/>
      <c r="AD295" s="222"/>
      <c r="AE295" s="222"/>
      <c r="AF295" s="222"/>
      <c r="AG295" s="222"/>
      <c r="AH295" s="222"/>
      <c r="AI295" s="222"/>
      <c r="AJ295" s="222"/>
      <c r="AK295" s="222"/>
      <c r="AL295" s="222"/>
      <c r="AM295" s="222"/>
      <c r="AN295" s="222"/>
    </row>
    <row r="296" spans="1:40" s="223" customFormat="1" ht="10.199999999999999" customHeight="1">
      <c r="A296" s="216" t="s">
        <v>979</v>
      </c>
      <c r="B296" s="221">
        <f>+SUMIF(Clasificación!D:D,'CA EF'!A296,Clasificación!G:G)</f>
        <v>25149.91</v>
      </c>
      <c r="C296" s="368"/>
      <c r="D296" s="368"/>
      <c r="E296" s="369">
        <f>+SUMIF(Clasificación!D:D,'CA EF'!A296,Clasificación!H:H)</f>
        <v>25151.96</v>
      </c>
      <c r="F296" s="369">
        <f t="shared" si="12"/>
        <v>-2.0499999999992724</v>
      </c>
      <c r="G296" s="369">
        <f t="shared" si="14"/>
        <v>2.0499999999992724</v>
      </c>
      <c r="H296" s="369">
        <v>0</v>
      </c>
      <c r="I296" s="369">
        <v>0</v>
      </c>
      <c r="J296" s="369">
        <v>0</v>
      </c>
      <c r="K296" s="369">
        <v>0</v>
      </c>
      <c r="L296" s="369">
        <v>0</v>
      </c>
      <c r="M296" s="369">
        <f t="shared" si="13"/>
        <v>0</v>
      </c>
      <c r="N296" s="222"/>
      <c r="O296" s="222"/>
      <c r="P296" s="222"/>
      <c r="Q296" s="222"/>
      <c r="R296" s="222"/>
      <c r="S296" s="222"/>
      <c r="T296" s="222"/>
      <c r="U296" s="222"/>
      <c r="V296" s="222"/>
      <c r="W296" s="222"/>
      <c r="X296" s="222"/>
      <c r="Y296" s="222"/>
      <c r="Z296" s="222"/>
      <c r="AA296" s="222"/>
      <c r="AB296" s="222"/>
      <c r="AC296" s="222"/>
      <c r="AD296" s="222"/>
      <c r="AE296" s="222"/>
      <c r="AF296" s="222"/>
      <c r="AG296" s="222"/>
      <c r="AH296" s="222"/>
      <c r="AI296" s="222"/>
      <c r="AJ296" s="222"/>
      <c r="AK296" s="222"/>
      <c r="AL296" s="222"/>
      <c r="AM296" s="222"/>
      <c r="AN296" s="222"/>
    </row>
    <row r="297" spans="1:40" s="223" customFormat="1" ht="10.199999999999999" customHeight="1">
      <c r="A297" s="216" t="s">
        <v>980</v>
      </c>
      <c r="B297" s="221">
        <f>+SUMIF(Clasificación!D:D,'CA EF'!A297,Clasificación!G:G)</f>
        <v>25149.91</v>
      </c>
      <c r="C297" s="368"/>
      <c r="D297" s="368"/>
      <c r="E297" s="369">
        <f>+SUMIF(Clasificación!D:D,'CA EF'!A297,Clasificación!H:H)</f>
        <v>25151.96</v>
      </c>
      <c r="F297" s="369">
        <f t="shared" si="12"/>
        <v>-2.0499999999992724</v>
      </c>
      <c r="G297" s="369">
        <f t="shared" si="14"/>
        <v>2.0499999999992724</v>
      </c>
      <c r="H297" s="369">
        <v>0</v>
      </c>
      <c r="I297" s="369">
        <v>0</v>
      </c>
      <c r="J297" s="369">
        <v>0</v>
      </c>
      <c r="K297" s="369">
        <v>0</v>
      </c>
      <c r="L297" s="369">
        <v>0</v>
      </c>
      <c r="M297" s="369">
        <f t="shared" si="13"/>
        <v>0</v>
      </c>
      <c r="N297" s="222"/>
      <c r="O297" s="222"/>
      <c r="P297" s="222"/>
      <c r="Q297" s="222"/>
      <c r="R297" s="222"/>
      <c r="S297" s="222"/>
      <c r="T297" s="222"/>
      <c r="U297" s="222"/>
      <c r="V297" s="222"/>
      <c r="W297" s="222"/>
      <c r="X297" s="222"/>
      <c r="Y297" s="222"/>
      <c r="Z297" s="222"/>
      <c r="AA297" s="222"/>
      <c r="AB297" s="222"/>
      <c r="AC297" s="222"/>
      <c r="AD297" s="222"/>
      <c r="AE297" s="222"/>
      <c r="AF297" s="222"/>
      <c r="AG297" s="222"/>
      <c r="AH297" s="222"/>
      <c r="AI297" s="222"/>
      <c r="AJ297" s="222"/>
      <c r="AK297" s="222"/>
      <c r="AL297" s="222"/>
      <c r="AM297" s="222"/>
      <c r="AN297" s="222"/>
    </row>
    <row r="298" spans="1:40" s="223" customFormat="1" ht="10.199999999999999" customHeight="1">
      <c r="A298" s="216" t="s">
        <v>981</v>
      </c>
      <c r="B298" s="221">
        <f>+SUMIF(Clasificación!D:D,'CA EF'!A298,Clasificación!G:G)</f>
        <v>25149.91</v>
      </c>
      <c r="C298" s="368"/>
      <c r="D298" s="368"/>
      <c r="E298" s="369">
        <f>+SUMIF(Clasificación!D:D,'CA EF'!A298,Clasificación!H:H)</f>
        <v>25151.96</v>
      </c>
      <c r="F298" s="369">
        <f t="shared" si="12"/>
        <v>-2.0499999999992724</v>
      </c>
      <c r="G298" s="369">
        <f t="shared" si="14"/>
        <v>2.0499999999992724</v>
      </c>
      <c r="H298" s="369">
        <v>0</v>
      </c>
      <c r="I298" s="369">
        <v>0</v>
      </c>
      <c r="J298" s="369">
        <v>0</v>
      </c>
      <c r="K298" s="369">
        <v>0</v>
      </c>
      <c r="L298" s="369">
        <v>0</v>
      </c>
      <c r="M298" s="369">
        <f t="shared" si="13"/>
        <v>0</v>
      </c>
      <c r="N298" s="222"/>
      <c r="O298" s="222"/>
      <c r="P298" s="222"/>
      <c r="Q298" s="222"/>
      <c r="R298" s="222"/>
      <c r="S298" s="222"/>
      <c r="T298" s="222"/>
      <c r="U298" s="222"/>
      <c r="V298" s="222"/>
      <c r="W298" s="222"/>
      <c r="X298" s="222"/>
      <c r="Y298" s="222"/>
      <c r="Z298" s="222"/>
      <c r="AA298" s="222"/>
      <c r="AB298" s="222"/>
      <c r="AC298" s="222"/>
      <c r="AD298" s="222"/>
      <c r="AE298" s="222"/>
      <c r="AF298" s="222"/>
      <c r="AG298" s="222"/>
      <c r="AH298" s="222"/>
      <c r="AI298" s="222"/>
      <c r="AJ298" s="222"/>
      <c r="AK298" s="222"/>
      <c r="AL298" s="222"/>
      <c r="AM298" s="222"/>
      <c r="AN298" s="222"/>
    </row>
    <row r="299" spans="1:40" s="223" customFormat="1" ht="10.199999999999999" customHeight="1">
      <c r="A299" s="216" t="s">
        <v>982</v>
      </c>
      <c r="B299" s="221">
        <f>+SUMIF(Clasificación!D:D,'CA EF'!A299,Clasificación!G:G)</f>
        <v>25149.91</v>
      </c>
      <c r="C299" s="368"/>
      <c r="D299" s="368"/>
      <c r="E299" s="369">
        <f>+SUMIF(Clasificación!D:D,'CA EF'!A299,Clasificación!H:H)</f>
        <v>25151.96</v>
      </c>
      <c r="F299" s="369">
        <f t="shared" si="12"/>
        <v>-2.0499999999992724</v>
      </c>
      <c r="G299" s="369">
        <f t="shared" si="14"/>
        <v>2.0499999999992724</v>
      </c>
      <c r="H299" s="369">
        <v>0</v>
      </c>
      <c r="I299" s="369">
        <v>0</v>
      </c>
      <c r="J299" s="369">
        <v>0</v>
      </c>
      <c r="K299" s="369">
        <v>0</v>
      </c>
      <c r="L299" s="369">
        <v>0</v>
      </c>
      <c r="M299" s="369">
        <f t="shared" si="13"/>
        <v>0</v>
      </c>
      <c r="N299" s="222"/>
      <c r="O299" s="222"/>
      <c r="P299" s="222"/>
      <c r="Q299" s="222"/>
      <c r="R299" s="222"/>
      <c r="S299" s="222"/>
      <c r="T299" s="222"/>
      <c r="U299" s="222"/>
      <c r="V299" s="222"/>
      <c r="W299" s="222"/>
      <c r="X299" s="222"/>
      <c r="Y299" s="222"/>
      <c r="Z299" s="222"/>
      <c r="AA299" s="222"/>
      <c r="AB299" s="222"/>
      <c r="AC299" s="222"/>
      <c r="AD299" s="222"/>
      <c r="AE299" s="222"/>
      <c r="AF299" s="222"/>
      <c r="AG299" s="222"/>
      <c r="AH299" s="222"/>
      <c r="AI299" s="222"/>
      <c r="AJ299" s="222"/>
      <c r="AK299" s="222"/>
      <c r="AL299" s="222"/>
      <c r="AM299" s="222"/>
      <c r="AN299" s="222"/>
    </row>
    <row r="300" spans="1:40" s="223" customFormat="1" ht="10.199999999999999" customHeight="1">
      <c r="A300" s="216" t="s">
        <v>983</v>
      </c>
      <c r="B300" s="221">
        <f>+SUMIF(Clasificación!D:D,'CA EF'!A300,Clasificación!G:G)</f>
        <v>25149.91</v>
      </c>
      <c r="C300" s="368"/>
      <c r="D300" s="368"/>
      <c r="E300" s="369">
        <f>+SUMIF(Clasificación!D:D,'CA EF'!A300,Clasificación!H:H)</f>
        <v>25151.96</v>
      </c>
      <c r="F300" s="369">
        <f t="shared" si="12"/>
        <v>-2.0499999999992724</v>
      </c>
      <c r="G300" s="369">
        <f t="shared" si="14"/>
        <v>2.0499999999992724</v>
      </c>
      <c r="H300" s="369">
        <v>0</v>
      </c>
      <c r="I300" s="369">
        <v>0</v>
      </c>
      <c r="J300" s="369">
        <v>0</v>
      </c>
      <c r="K300" s="369">
        <v>0</v>
      </c>
      <c r="L300" s="369">
        <v>0</v>
      </c>
      <c r="M300" s="369">
        <f t="shared" si="13"/>
        <v>0</v>
      </c>
      <c r="N300" s="222"/>
      <c r="O300" s="222"/>
      <c r="P300" s="222"/>
      <c r="Q300" s="222"/>
      <c r="R300" s="222"/>
      <c r="S300" s="222"/>
      <c r="T300" s="222"/>
      <c r="U300" s="222"/>
      <c r="V300" s="222"/>
      <c r="W300" s="222"/>
      <c r="X300" s="222"/>
      <c r="Y300" s="222"/>
      <c r="Z300" s="222"/>
      <c r="AA300" s="222"/>
      <c r="AB300" s="222"/>
      <c r="AC300" s="222"/>
      <c r="AD300" s="222"/>
      <c r="AE300" s="222"/>
      <c r="AF300" s="222"/>
      <c r="AG300" s="222"/>
      <c r="AH300" s="222"/>
      <c r="AI300" s="222"/>
      <c r="AJ300" s="222"/>
      <c r="AK300" s="222"/>
      <c r="AL300" s="222"/>
      <c r="AM300" s="222"/>
      <c r="AN300" s="222"/>
    </row>
    <row r="301" spans="1:40" s="223" customFormat="1" ht="10.199999999999999" customHeight="1">
      <c r="A301" s="216" t="s">
        <v>984</v>
      </c>
      <c r="B301" s="221">
        <f>+SUMIF(Clasificación!D:D,'CA EF'!A301,Clasificación!G:G)</f>
        <v>25149.91</v>
      </c>
      <c r="C301" s="368"/>
      <c r="D301" s="368"/>
      <c r="E301" s="369">
        <f>+SUMIF(Clasificación!D:D,'CA EF'!A301,Clasificación!H:H)</f>
        <v>25151.96</v>
      </c>
      <c r="F301" s="369">
        <f t="shared" si="12"/>
        <v>-2.0499999999992724</v>
      </c>
      <c r="G301" s="369">
        <f t="shared" si="14"/>
        <v>2.0499999999992724</v>
      </c>
      <c r="H301" s="369">
        <v>0</v>
      </c>
      <c r="I301" s="369">
        <v>0</v>
      </c>
      <c r="J301" s="369">
        <v>0</v>
      </c>
      <c r="K301" s="369">
        <v>0</v>
      </c>
      <c r="L301" s="369">
        <v>0</v>
      </c>
      <c r="M301" s="369">
        <f t="shared" si="13"/>
        <v>0</v>
      </c>
      <c r="N301" s="222"/>
      <c r="O301" s="222"/>
      <c r="P301" s="222"/>
      <c r="Q301" s="222"/>
      <c r="R301" s="222"/>
      <c r="S301" s="222"/>
      <c r="T301" s="222"/>
      <c r="U301" s="222"/>
      <c r="V301" s="222"/>
      <c r="W301" s="222"/>
      <c r="X301" s="222"/>
      <c r="Y301" s="222"/>
      <c r="Z301" s="222"/>
      <c r="AA301" s="222"/>
      <c r="AB301" s="222"/>
      <c r="AC301" s="222"/>
      <c r="AD301" s="222"/>
      <c r="AE301" s="222"/>
      <c r="AF301" s="222"/>
      <c r="AG301" s="222"/>
      <c r="AH301" s="222"/>
      <c r="AI301" s="222"/>
      <c r="AJ301" s="222"/>
      <c r="AK301" s="222"/>
      <c r="AL301" s="222"/>
      <c r="AM301" s="222"/>
      <c r="AN301" s="222"/>
    </row>
    <row r="302" spans="1:40" s="223" customFormat="1" ht="10.199999999999999" customHeight="1">
      <c r="A302" s="216" t="s">
        <v>985</v>
      </c>
      <c r="B302" s="221">
        <f>+SUMIF(Clasificación!D:D,'CA EF'!A302,Clasificación!G:G)</f>
        <v>50299.810000000005</v>
      </c>
      <c r="C302" s="368"/>
      <c r="D302" s="368"/>
      <c r="E302" s="369">
        <f>+SUMIF(Clasificación!D:D,'CA EF'!A302,Clasificación!H:H)</f>
        <v>50303.91</v>
      </c>
      <c r="F302" s="369">
        <f t="shared" si="12"/>
        <v>-4.0999999999985448</v>
      </c>
      <c r="G302" s="369">
        <f t="shared" si="14"/>
        <v>4.0999999999985448</v>
      </c>
      <c r="H302" s="369">
        <v>0</v>
      </c>
      <c r="I302" s="369">
        <v>0</v>
      </c>
      <c r="J302" s="369">
        <v>0</v>
      </c>
      <c r="K302" s="369">
        <v>0</v>
      </c>
      <c r="L302" s="369">
        <v>0</v>
      </c>
      <c r="M302" s="369">
        <f t="shared" si="13"/>
        <v>0</v>
      </c>
      <c r="N302" s="222"/>
      <c r="O302" s="222"/>
      <c r="P302" s="222"/>
      <c r="Q302" s="222"/>
      <c r="R302" s="222"/>
      <c r="S302" s="222"/>
      <c r="T302" s="222"/>
      <c r="U302" s="222"/>
      <c r="V302" s="222"/>
      <c r="W302" s="222"/>
      <c r="X302" s="222"/>
      <c r="Y302" s="222"/>
      <c r="Z302" s="222"/>
      <c r="AA302" s="222"/>
      <c r="AB302" s="222"/>
      <c r="AC302" s="222"/>
      <c r="AD302" s="222"/>
      <c r="AE302" s="222"/>
      <c r="AF302" s="222"/>
      <c r="AG302" s="222"/>
      <c r="AH302" s="222"/>
      <c r="AI302" s="222"/>
      <c r="AJ302" s="222"/>
      <c r="AK302" s="222"/>
      <c r="AL302" s="222"/>
      <c r="AM302" s="222"/>
      <c r="AN302" s="222"/>
    </row>
    <row r="303" spans="1:40" s="223" customFormat="1" ht="10.199999999999999" customHeight="1">
      <c r="A303" s="216" t="s">
        <v>986</v>
      </c>
      <c r="B303" s="221">
        <f>+SUMIF(Clasificación!D:D,'CA EF'!A303,Clasificación!G:G)</f>
        <v>50299.810000000005</v>
      </c>
      <c r="C303" s="368"/>
      <c r="D303" s="368"/>
      <c r="E303" s="369">
        <f>+SUMIF(Clasificación!D:D,'CA EF'!A303,Clasificación!H:H)</f>
        <v>50303.91</v>
      </c>
      <c r="F303" s="369">
        <f t="shared" si="12"/>
        <v>-4.0999999999985448</v>
      </c>
      <c r="G303" s="369">
        <f t="shared" si="14"/>
        <v>4.0999999999985448</v>
      </c>
      <c r="H303" s="369">
        <v>0</v>
      </c>
      <c r="I303" s="369">
        <v>0</v>
      </c>
      <c r="J303" s="369">
        <v>0</v>
      </c>
      <c r="K303" s="369">
        <v>0</v>
      </c>
      <c r="L303" s="369">
        <v>0</v>
      </c>
      <c r="M303" s="369">
        <f t="shared" si="13"/>
        <v>0</v>
      </c>
      <c r="N303" s="222"/>
      <c r="O303" s="222"/>
      <c r="P303" s="222"/>
      <c r="Q303" s="222"/>
      <c r="R303" s="222"/>
      <c r="S303" s="222"/>
      <c r="T303" s="222"/>
      <c r="U303" s="222"/>
      <c r="V303" s="222"/>
      <c r="W303" s="222"/>
      <c r="X303" s="222"/>
      <c r="Y303" s="222"/>
      <c r="Z303" s="222"/>
      <c r="AA303" s="222"/>
      <c r="AB303" s="222"/>
      <c r="AC303" s="222"/>
      <c r="AD303" s="222"/>
      <c r="AE303" s="222"/>
      <c r="AF303" s="222"/>
      <c r="AG303" s="222"/>
      <c r="AH303" s="222"/>
      <c r="AI303" s="222"/>
      <c r="AJ303" s="222"/>
      <c r="AK303" s="222"/>
      <c r="AL303" s="222"/>
      <c r="AM303" s="222"/>
      <c r="AN303" s="222"/>
    </row>
    <row r="304" spans="1:40" s="223" customFormat="1" ht="10.199999999999999" customHeight="1">
      <c r="A304" s="216" t="s">
        <v>987</v>
      </c>
      <c r="B304" s="221">
        <f>+SUMIF(Clasificación!D:D,'CA EF'!A304,Clasificación!G:G)</f>
        <v>50299.810000000005</v>
      </c>
      <c r="C304" s="368"/>
      <c r="D304" s="368"/>
      <c r="E304" s="369">
        <f>+SUMIF(Clasificación!D:D,'CA EF'!A304,Clasificación!H:H)</f>
        <v>50303.91</v>
      </c>
      <c r="F304" s="369">
        <f t="shared" si="12"/>
        <v>-4.0999999999985448</v>
      </c>
      <c r="G304" s="369">
        <f t="shared" si="14"/>
        <v>4.0999999999985448</v>
      </c>
      <c r="H304" s="369">
        <v>0</v>
      </c>
      <c r="I304" s="369">
        <v>0</v>
      </c>
      <c r="J304" s="369">
        <v>0</v>
      </c>
      <c r="K304" s="369">
        <v>0</v>
      </c>
      <c r="L304" s="369">
        <v>0</v>
      </c>
      <c r="M304" s="369">
        <f t="shared" si="13"/>
        <v>0</v>
      </c>
      <c r="N304" s="222"/>
      <c r="O304" s="222"/>
      <c r="P304" s="222"/>
      <c r="Q304" s="222"/>
      <c r="R304" s="222"/>
      <c r="S304" s="222"/>
      <c r="T304" s="222"/>
      <c r="U304" s="222"/>
      <c r="V304" s="222"/>
      <c r="W304" s="222"/>
      <c r="X304" s="222"/>
      <c r="Y304" s="222"/>
      <c r="Z304" s="222"/>
      <c r="AA304" s="222"/>
      <c r="AB304" s="222"/>
      <c r="AC304" s="222"/>
      <c r="AD304" s="222"/>
      <c r="AE304" s="222"/>
      <c r="AF304" s="222"/>
      <c r="AG304" s="222"/>
      <c r="AH304" s="222"/>
      <c r="AI304" s="222"/>
      <c r="AJ304" s="222"/>
      <c r="AK304" s="222"/>
      <c r="AL304" s="222"/>
      <c r="AM304" s="222"/>
      <c r="AN304" s="222"/>
    </row>
    <row r="305" spans="1:40" s="223" customFormat="1" ht="10.199999999999999" customHeight="1">
      <c r="A305" s="216" t="s">
        <v>988</v>
      </c>
      <c r="B305" s="221">
        <f>+SUMIF(Clasificación!D:D,'CA EF'!A305,Clasificación!G:G)</f>
        <v>50299.810000000005</v>
      </c>
      <c r="C305" s="368"/>
      <c r="D305" s="368"/>
      <c r="E305" s="369">
        <f>+SUMIF(Clasificación!D:D,'CA EF'!A305,Clasificación!H:H)</f>
        <v>50303.91</v>
      </c>
      <c r="F305" s="369">
        <f t="shared" si="12"/>
        <v>-4.0999999999985448</v>
      </c>
      <c r="G305" s="369">
        <f t="shared" si="14"/>
        <v>4.0999999999985448</v>
      </c>
      <c r="H305" s="369">
        <v>0</v>
      </c>
      <c r="I305" s="369">
        <v>0</v>
      </c>
      <c r="J305" s="369">
        <v>0</v>
      </c>
      <c r="K305" s="369">
        <v>0</v>
      </c>
      <c r="L305" s="369">
        <v>0</v>
      </c>
      <c r="M305" s="369">
        <f t="shared" si="13"/>
        <v>0</v>
      </c>
      <c r="N305" s="222"/>
      <c r="O305" s="222"/>
      <c r="P305" s="222"/>
      <c r="Q305" s="222"/>
      <c r="R305" s="222"/>
      <c r="S305" s="222"/>
      <c r="T305" s="222"/>
      <c r="U305" s="222"/>
      <c r="V305" s="222"/>
      <c r="W305" s="222"/>
      <c r="X305" s="222"/>
      <c r="Y305" s="222"/>
      <c r="Z305" s="222"/>
      <c r="AA305" s="222"/>
      <c r="AB305" s="222"/>
      <c r="AC305" s="222"/>
      <c r="AD305" s="222"/>
      <c r="AE305" s="222"/>
      <c r="AF305" s="222"/>
      <c r="AG305" s="222"/>
      <c r="AH305" s="222"/>
      <c r="AI305" s="222"/>
      <c r="AJ305" s="222"/>
      <c r="AK305" s="222"/>
      <c r="AL305" s="222"/>
      <c r="AM305" s="222"/>
      <c r="AN305" s="222"/>
    </row>
    <row r="306" spans="1:40" s="223" customFormat="1" ht="10.199999999999999" customHeight="1">
      <c r="A306" s="216" t="s">
        <v>989</v>
      </c>
      <c r="B306" s="221">
        <f>+SUMIF(Clasificación!D:D,'CA EF'!A306,Clasificación!G:G)</f>
        <v>50299.810000000005</v>
      </c>
      <c r="C306" s="368"/>
      <c r="D306" s="368"/>
      <c r="E306" s="369">
        <f>+SUMIF(Clasificación!D:D,'CA EF'!A306,Clasificación!H:H)</f>
        <v>50303.91</v>
      </c>
      <c r="F306" s="369">
        <f t="shared" si="12"/>
        <v>-4.0999999999985448</v>
      </c>
      <c r="G306" s="369">
        <f t="shared" si="14"/>
        <v>4.0999999999985448</v>
      </c>
      <c r="H306" s="369">
        <v>0</v>
      </c>
      <c r="I306" s="369">
        <v>0</v>
      </c>
      <c r="J306" s="369">
        <v>0</v>
      </c>
      <c r="K306" s="369">
        <v>0</v>
      </c>
      <c r="L306" s="369">
        <v>0</v>
      </c>
      <c r="M306" s="369">
        <f t="shared" si="13"/>
        <v>0</v>
      </c>
      <c r="N306" s="222"/>
      <c r="O306" s="222"/>
      <c r="P306" s="222"/>
      <c r="Q306" s="222"/>
      <c r="R306" s="222"/>
      <c r="S306" s="222"/>
      <c r="T306" s="222"/>
      <c r="U306" s="222"/>
      <c r="V306" s="222"/>
      <c r="W306" s="222"/>
      <c r="X306" s="222"/>
      <c r="Y306" s="222"/>
      <c r="Z306" s="222"/>
      <c r="AA306" s="222"/>
      <c r="AB306" s="222"/>
      <c r="AC306" s="222"/>
      <c r="AD306" s="222"/>
      <c r="AE306" s="222"/>
      <c r="AF306" s="222"/>
      <c r="AG306" s="222"/>
      <c r="AH306" s="222"/>
      <c r="AI306" s="222"/>
      <c r="AJ306" s="222"/>
      <c r="AK306" s="222"/>
      <c r="AL306" s="222"/>
      <c r="AM306" s="222"/>
      <c r="AN306" s="222"/>
    </row>
    <row r="307" spans="1:40" s="223" customFormat="1" ht="10.199999999999999" customHeight="1">
      <c r="A307" s="216" t="s">
        <v>990</v>
      </c>
      <c r="B307" s="221">
        <f>+SUMIF(Clasificación!D:D,'CA EF'!A307,Clasificación!G:G)</f>
        <v>50299.810000000005</v>
      </c>
      <c r="C307" s="368"/>
      <c r="D307" s="368"/>
      <c r="E307" s="369">
        <f>+SUMIF(Clasificación!D:D,'CA EF'!A307,Clasificación!H:H)</f>
        <v>50303.91</v>
      </c>
      <c r="F307" s="369">
        <f t="shared" si="12"/>
        <v>-4.0999999999985448</v>
      </c>
      <c r="G307" s="369">
        <f t="shared" si="14"/>
        <v>4.0999999999985448</v>
      </c>
      <c r="H307" s="369">
        <v>0</v>
      </c>
      <c r="I307" s="369">
        <v>0</v>
      </c>
      <c r="J307" s="369">
        <v>0</v>
      </c>
      <c r="K307" s="369">
        <v>0</v>
      </c>
      <c r="L307" s="369">
        <v>0</v>
      </c>
      <c r="M307" s="369">
        <f t="shared" si="13"/>
        <v>0</v>
      </c>
      <c r="N307" s="222"/>
      <c r="O307" s="222"/>
      <c r="P307" s="222"/>
      <c r="Q307" s="222"/>
      <c r="R307" s="222"/>
      <c r="S307" s="222"/>
      <c r="T307" s="222"/>
      <c r="U307" s="222"/>
      <c r="V307" s="222"/>
      <c r="W307" s="222"/>
      <c r="X307" s="222"/>
      <c r="Y307" s="222"/>
      <c r="Z307" s="222"/>
      <c r="AA307" s="222"/>
      <c r="AB307" s="222"/>
      <c r="AC307" s="222"/>
      <c r="AD307" s="222"/>
      <c r="AE307" s="222"/>
      <c r="AF307" s="222"/>
      <c r="AG307" s="222"/>
      <c r="AH307" s="222"/>
      <c r="AI307" s="222"/>
      <c r="AJ307" s="222"/>
      <c r="AK307" s="222"/>
      <c r="AL307" s="222"/>
      <c r="AM307" s="222"/>
      <c r="AN307" s="222"/>
    </row>
    <row r="308" spans="1:40" s="223" customFormat="1" ht="10.199999999999999" customHeight="1">
      <c r="A308" s="216" t="s">
        <v>991</v>
      </c>
      <c r="B308" s="221">
        <f>+SUMIF(Clasificación!D:D,'CA EF'!A308,Clasificación!G:G)</f>
        <v>0</v>
      </c>
      <c r="C308" s="368"/>
      <c r="D308" s="368"/>
      <c r="E308" s="369">
        <f>+SUMIF(Clasificación!D:D,'CA EF'!A308,Clasificación!H:H)</f>
        <v>100626.87</v>
      </c>
      <c r="F308" s="369">
        <f t="shared" si="12"/>
        <v>-100626.87</v>
      </c>
      <c r="G308" s="369">
        <f t="shared" si="14"/>
        <v>100626.87</v>
      </c>
      <c r="H308" s="369">
        <v>0</v>
      </c>
      <c r="I308" s="369">
        <v>0</v>
      </c>
      <c r="J308" s="369">
        <v>0</v>
      </c>
      <c r="K308" s="369">
        <v>0</v>
      </c>
      <c r="L308" s="369">
        <v>0</v>
      </c>
      <c r="M308" s="369">
        <f t="shared" si="13"/>
        <v>0</v>
      </c>
      <c r="N308" s="222"/>
      <c r="O308" s="222"/>
      <c r="P308" s="222"/>
      <c r="Q308" s="222"/>
      <c r="R308" s="222"/>
      <c r="S308" s="222"/>
      <c r="T308" s="222"/>
      <c r="U308" s="222"/>
      <c r="V308" s="222"/>
      <c r="W308" s="222"/>
      <c r="X308" s="222"/>
      <c r="Y308" s="222"/>
      <c r="Z308" s="222"/>
      <c r="AA308" s="222"/>
      <c r="AB308" s="222"/>
      <c r="AC308" s="222"/>
      <c r="AD308" s="222"/>
      <c r="AE308" s="222"/>
      <c r="AF308" s="222"/>
      <c r="AG308" s="222"/>
      <c r="AH308" s="222"/>
      <c r="AI308" s="222"/>
      <c r="AJ308" s="222"/>
      <c r="AK308" s="222"/>
      <c r="AL308" s="222"/>
      <c r="AM308" s="222"/>
      <c r="AN308" s="222"/>
    </row>
    <row r="309" spans="1:40" s="223" customFormat="1" ht="10.199999999999999" customHeight="1">
      <c r="A309" s="216" t="s">
        <v>992</v>
      </c>
      <c r="B309" s="221">
        <f>+SUMIF(Clasificación!D:D,'CA EF'!A309,Clasificación!G:G)</f>
        <v>0</v>
      </c>
      <c r="C309" s="368"/>
      <c r="D309" s="368"/>
      <c r="E309" s="369">
        <f>+SUMIF(Clasificación!D:D,'CA EF'!A309,Clasificación!H:H)</f>
        <v>100626.87</v>
      </c>
      <c r="F309" s="369">
        <f t="shared" si="12"/>
        <v>-100626.87</v>
      </c>
      <c r="G309" s="369">
        <f t="shared" si="14"/>
        <v>100626.87</v>
      </c>
      <c r="H309" s="369">
        <v>0</v>
      </c>
      <c r="I309" s="369">
        <v>0</v>
      </c>
      <c r="J309" s="369">
        <v>0</v>
      </c>
      <c r="K309" s="369">
        <v>0</v>
      </c>
      <c r="L309" s="369">
        <v>0</v>
      </c>
      <c r="M309" s="369">
        <f t="shared" si="13"/>
        <v>0</v>
      </c>
      <c r="N309" s="222"/>
      <c r="O309" s="222"/>
      <c r="P309" s="222"/>
      <c r="Q309" s="222"/>
      <c r="R309" s="222"/>
      <c r="S309" s="222"/>
      <c r="T309" s="222"/>
      <c r="U309" s="222"/>
      <c r="V309" s="222"/>
      <c r="W309" s="222"/>
      <c r="X309" s="222"/>
      <c r="Y309" s="222"/>
      <c r="Z309" s="222"/>
      <c r="AA309" s="222"/>
      <c r="AB309" s="222"/>
      <c r="AC309" s="222"/>
      <c r="AD309" s="222"/>
      <c r="AE309" s="222"/>
      <c r="AF309" s="222"/>
      <c r="AG309" s="222"/>
      <c r="AH309" s="222"/>
      <c r="AI309" s="222"/>
      <c r="AJ309" s="222"/>
      <c r="AK309" s="222"/>
      <c r="AL309" s="222"/>
      <c r="AM309" s="222"/>
      <c r="AN309" s="222"/>
    </row>
    <row r="310" spans="1:40" s="223" customFormat="1" ht="10.199999999999999" customHeight="1">
      <c r="A310" s="216" t="s">
        <v>993</v>
      </c>
      <c r="B310" s="221">
        <f>+SUMIF(Clasificación!D:D,'CA EF'!A310,Clasificación!G:G)</f>
        <v>0</v>
      </c>
      <c r="C310" s="368"/>
      <c r="D310" s="368"/>
      <c r="E310" s="369">
        <f>+SUMIF(Clasificación!D:D,'CA EF'!A310,Clasificación!H:H)</f>
        <v>100626.87</v>
      </c>
      <c r="F310" s="369">
        <f t="shared" si="12"/>
        <v>-100626.87</v>
      </c>
      <c r="G310" s="369">
        <f t="shared" si="14"/>
        <v>100626.87</v>
      </c>
      <c r="H310" s="369">
        <v>0</v>
      </c>
      <c r="I310" s="369">
        <v>0</v>
      </c>
      <c r="J310" s="369">
        <v>0</v>
      </c>
      <c r="K310" s="369">
        <v>0</v>
      </c>
      <c r="L310" s="369">
        <v>0</v>
      </c>
      <c r="M310" s="369">
        <f t="shared" si="13"/>
        <v>0</v>
      </c>
      <c r="N310" s="222"/>
      <c r="O310" s="222"/>
      <c r="P310" s="222"/>
      <c r="Q310" s="222"/>
      <c r="R310" s="222"/>
      <c r="S310" s="222"/>
      <c r="T310" s="222"/>
      <c r="U310" s="222"/>
      <c r="V310" s="222"/>
      <c r="W310" s="222"/>
      <c r="X310" s="222"/>
      <c r="Y310" s="222"/>
      <c r="Z310" s="222"/>
      <c r="AA310" s="222"/>
      <c r="AB310" s="222"/>
      <c r="AC310" s="222"/>
      <c r="AD310" s="222"/>
      <c r="AE310" s="222"/>
      <c r="AF310" s="222"/>
      <c r="AG310" s="222"/>
      <c r="AH310" s="222"/>
      <c r="AI310" s="222"/>
      <c r="AJ310" s="222"/>
      <c r="AK310" s="222"/>
      <c r="AL310" s="222"/>
      <c r="AM310" s="222"/>
      <c r="AN310" s="222"/>
    </row>
    <row r="311" spans="1:40" s="223" customFormat="1" ht="10.199999999999999" customHeight="1">
      <c r="A311" s="216" t="s">
        <v>994</v>
      </c>
      <c r="B311" s="221">
        <f>+SUMIF(Clasificación!D:D,'CA EF'!A311,Clasificación!G:G)</f>
        <v>0</v>
      </c>
      <c r="C311" s="368"/>
      <c r="D311" s="368"/>
      <c r="E311" s="369">
        <f>+SUMIF(Clasificación!D:D,'CA EF'!A311,Clasificación!H:H)</f>
        <v>100621.74</v>
      </c>
      <c r="F311" s="369">
        <f t="shared" si="12"/>
        <v>-100621.74</v>
      </c>
      <c r="G311" s="369">
        <f t="shared" si="14"/>
        <v>100621.74</v>
      </c>
      <c r="H311" s="369">
        <v>0</v>
      </c>
      <c r="I311" s="369">
        <v>0</v>
      </c>
      <c r="J311" s="369">
        <v>0</v>
      </c>
      <c r="K311" s="369">
        <v>0</v>
      </c>
      <c r="L311" s="369">
        <v>0</v>
      </c>
      <c r="M311" s="369">
        <f t="shared" si="13"/>
        <v>0</v>
      </c>
      <c r="N311" s="222"/>
      <c r="O311" s="222"/>
      <c r="P311" s="222"/>
      <c r="Q311" s="222"/>
      <c r="R311" s="222"/>
      <c r="S311" s="222"/>
      <c r="T311" s="222"/>
      <c r="U311" s="222"/>
      <c r="V311" s="222"/>
      <c r="W311" s="222"/>
      <c r="X311" s="222"/>
      <c r="Y311" s="222"/>
      <c r="Z311" s="222"/>
      <c r="AA311" s="222"/>
      <c r="AB311" s="222"/>
      <c r="AC311" s="222"/>
      <c r="AD311" s="222"/>
      <c r="AE311" s="222"/>
      <c r="AF311" s="222"/>
      <c r="AG311" s="222"/>
      <c r="AH311" s="222"/>
      <c r="AI311" s="222"/>
      <c r="AJ311" s="222"/>
      <c r="AK311" s="222"/>
      <c r="AL311" s="222"/>
      <c r="AM311" s="222"/>
      <c r="AN311" s="222"/>
    </row>
    <row r="312" spans="1:40" s="223" customFormat="1" ht="10.199999999999999" customHeight="1">
      <c r="A312" s="216" t="s">
        <v>995</v>
      </c>
      <c r="B312" s="221">
        <f>+SUMIF(Clasificación!D:D,'CA EF'!A312,Clasificación!G:G)</f>
        <v>0</v>
      </c>
      <c r="C312" s="368"/>
      <c r="D312" s="368"/>
      <c r="E312" s="369">
        <f>+SUMIF(Clasificación!D:D,'CA EF'!A312,Clasificación!H:H)</f>
        <v>100621.74</v>
      </c>
      <c r="F312" s="369">
        <f t="shared" si="12"/>
        <v>-100621.74</v>
      </c>
      <c r="G312" s="369">
        <f t="shared" si="14"/>
        <v>100621.74</v>
      </c>
      <c r="H312" s="369">
        <v>0</v>
      </c>
      <c r="I312" s="369">
        <v>0</v>
      </c>
      <c r="J312" s="369">
        <v>0</v>
      </c>
      <c r="K312" s="369">
        <v>0</v>
      </c>
      <c r="L312" s="369">
        <v>0</v>
      </c>
      <c r="M312" s="369">
        <f t="shared" si="13"/>
        <v>0</v>
      </c>
      <c r="N312" s="222"/>
      <c r="O312" s="222"/>
      <c r="P312" s="222"/>
      <c r="Q312" s="222"/>
      <c r="R312" s="222"/>
      <c r="S312" s="222"/>
      <c r="T312" s="222"/>
      <c r="U312" s="222"/>
      <c r="V312" s="222"/>
      <c r="W312" s="222"/>
      <c r="X312" s="222"/>
      <c r="Y312" s="222"/>
      <c r="Z312" s="222"/>
      <c r="AA312" s="222"/>
      <c r="AB312" s="222"/>
      <c r="AC312" s="222"/>
      <c r="AD312" s="222"/>
      <c r="AE312" s="222"/>
      <c r="AF312" s="222"/>
      <c r="AG312" s="222"/>
      <c r="AH312" s="222"/>
      <c r="AI312" s="222"/>
      <c r="AJ312" s="222"/>
      <c r="AK312" s="222"/>
      <c r="AL312" s="222"/>
      <c r="AM312" s="222"/>
      <c r="AN312" s="222"/>
    </row>
    <row r="313" spans="1:40" s="223" customFormat="1" ht="10.199999999999999" customHeight="1">
      <c r="A313" s="216" t="s">
        <v>996</v>
      </c>
      <c r="B313" s="221">
        <f>+SUMIF(Clasificación!D:D,'CA EF'!A313,Clasificación!G:G)</f>
        <v>0</v>
      </c>
      <c r="C313" s="368"/>
      <c r="D313" s="368"/>
      <c r="E313" s="369">
        <f>+SUMIF(Clasificación!D:D,'CA EF'!A313,Clasificación!H:H)</f>
        <v>100621.74</v>
      </c>
      <c r="F313" s="369">
        <f t="shared" si="12"/>
        <v>-100621.74</v>
      </c>
      <c r="G313" s="369">
        <f t="shared" si="14"/>
        <v>100621.74</v>
      </c>
      <c r="H313" s="369">
        <v>0</v>
      </c>
      <c r="I313" s="369">
        <v>0</v>
      </c>
      <c r="J313" s="369">
        <v>0</v>
      </c>
      <c r="K313" s="369">
        <v>0</v>
      </c>
      <c r="L313" s="369">
        <v>0</v>
      </c>
      <c r="M313" s="369">
        <f t="shared" si="13"/>
        <v>0</v>
      </c>
      <c r="N313" s="222"/>
      <c r="O313" s="222"/>
      <c r="P313" s="222"/>
      <c r="Q313" s="222"/>
      <c r="R313" s="222"/>
      <c r="S313" s="222"/>
      <c r="T313" s="222"/>
      <c r="U313" s="222"/>
      <c r="V313" s="222"/>
      <c r="W313" s="222"/>
      <c r="X313" s="222"/>
      <c r="Y313" s="222"/>
      <c r="Z313" s="222"/>
      <c r="AA313" s="222"/>
      <c r="AB313" s="222"/>
      <c r="AC313" s="222"/>
      <c r="AD313" s="222"/>
      <c r="AE313" s="222"/>
      <c r="AF313" s="222"/>
      <c r="AG313" s="222"/>
      <c r="AH313" s="222"/>
      <c r="AI313" s="222"/>
      <c r="AJ313" s="222"/>
      <c r="AK313" s="222"/>
      <c r="AL313" s="222"/>
      <c r="AM313" s="222"/>
      <c r="AN313" s="222"/>
    </row>
    <row r="314" spans="1:40" s="223" customFormat="1" ht="10.199999999999999" customHeight="1">
      <c r="A314" s="216" t="s">
        <v>997</v>
      </c>
      <c r="B314" s="221">
        <f>+SUMIF(Clasificación!D:D,'CA EF'!A314,Clasificación!G:G)</f>
        <v>0</v>
      </c>
      <c r="C314" s="368"/>
      <c r="D314" s="368"/>
      <c r="E314" s="369">
        <f>+SUMIF(Clasificación!D:D,'CA EF'!A314,Clasificación!H:H)</f>
        <v>100569.36</v>
      </c>
      <c r="F314" s="369">
        <f t="shared" si="12"/>
        <v>-100569.36</v>
      </c>
      <c r="G314" s="369">
        <f t="shared" si="14"/>
        <v>100569.36</v>
      </c>
      <c r="H314" s="369">
        <v>0</v>
      </c>
      <c r="I314" s="369">
        <v>0</v>
      </c>
      <c r="J314" s="369">
        <v>0</v>
      </c>
      <c r="K314" s="369">
        <v>0</v>
      </c>
      <c r="L314" s="369">
        <v>0</v>
      </c>
      <c r="M314" s="369">
        <f t="shared" si="13"/>
        <v>0</v>
      </c>
      <c r="N314" s="222"/>
      <c r="O314" s="222"/>
      <c r="P314" s="222"/>
      <c r="Q314" s="222"/>
      <c r="R314" s="222"/>
      <c r="S314" s="222"/>
      <c r="T314" s="222"/>
      <c r="U314" s="222"/>
      <c r="V314" s="222"/>
      <c r="W314" s="222"/>
      <c r="X314" s="222"/>
      <c r="Y314" s="222"/>
      <c r="Z314" s="222"/>
      <c r="AA314" s="222"/>
      <c r="AB314" s="222"/>
      <c r="AC314" s="222"/>
      <c r="AD314" s="222"/>
      <c r="AE314" s="222"/>
      <c r="AF314" s="222"/>
      <c r="AG314" s="222"/>
      <c r="AH314" s="222"/>
      <c r="AI314" s="222"/>
      <c r="AJ314" s="222"/>
      <c r="AK314" s="222"/>
      <c r="AL314" s="222"/>
      <c r="AM314" s="222"/>
      <c r="AN314" s="222"/>
    </row>
    <row r="315" spans="1:40" s="223" customFormat="1" ht="10.199999999999999" customHeight="1">
      <c r="A315" s="216" t="s">
        <v>998</v>
      </c>
      <c r="B315" s="221">
        <f>+SUMIF(Clasificación!D:D,'CA EF'!A315,Clasificación!G:G)</f>
        <v>0</v>
      </c>
      <c r="C315" s="368"/>
      <c r="D315" s="368"/>
      <c r="E315" s="369">
        <f>+SUMIF(Clasificación!D:D,'CA EF'!A315,Clasificación!H:H)</f>
        <v>100569.36</v>
      </c>
      <c r="F315" s="369">
        <f t="shared" si="12"/>
        <v>-100569.36</v>
      </c>
      <c r="G315" s="369">
        <f t="shared" si="14"/>
        <v>100569.36</v>
      </c>
      <c r="H315" s="369">
        <v>0</v>
      </c>
      <c r="I315" s="369">
        <v>0</v>
      </c>
      <c r="J315" s="369">
        <v>0</v>
      </c>
      <c r="K315" s="369">
        <v>0</v>
      </c>
      <c r="L315" s="369">
        <v>0</v>
      </c>
      <c r="M315" s="369">
        <f t="shared" si="13"/>
        <v>0</v>
      </c>
      <c r="N315" s="222"/>
      <c r="O315" s="222"/>
      <c r="P315" s="222"/>
      <c r="Q315" s="222"/>
      <c r="R315" s="222"/>
      <c r="S315" s="222"/>
      <c r="T315" s="222"/>
      <c r="U315" s="222"/>
      <c r="V315" s="222"/>
      <c r="W315" s="222"/>
      <c r="X315" s="222"/>
      <c r="Y315" s="222"/>
      <c r="Z315" s="222"/>
      <c r="AA315" s="222"/>
      <c r="AB315" s="222"/>
      <c r="AC315" s="222"/>
      <c r="AD315" s="222"/>
      <c r="AE315" s="222"/>
      <c r="AF315" s="222"/>
      <c r="AG315" s="222"/>
      <c r="AH315" s="222"/>
      <c r="AI315" s="222"/>
      <c r="AJ315" s="222"/>
      <c r="AK315" s="222"/>
      <c r="AL315" s="222"/>
      <c r="AM315" s="222"/>
      <c r="AN315" s="222"/>
    </row>
    <row r="316" spans="1:40" s="223" customFormat="1" ht="10.199999999999999" customHeight="1">
      <c r="A316" s="216" t="s">
        <v>999</v>
      </c>
      <c r="B316" s="221">
        <f>+SUMIF(Clasificación!D:D,'CA EF'!A316,Clasificación!G:G)</f>
        <v>0</v>
      </c>
      <c r="C316" s="368"/>
      <c r="D316" s="368"/>
      <c r="E316" s="369">
        <f>+SUMIF(Clasificación!D:D,'CA EF'!A316,Clasificación!H:H)</f>
        <v>100569.36</v>
      </c>
      <c r="F316" s="369">
        <f t="shared" si="12"/>
        <v>-100569.36</v>
      </c>
      <c r="G316" s="369">
        <f t="shared" si="14"/>
        <v>100569.36</v>
      </c>
      <c r="H316" s="369">
        <v>0</v>
      </c>
      <c r="I316" s="369">
        <v>0</v>
      </c>
      <c r="J316" s="369">
        <v>0</v>
      </c>
      <c r="K316" s="369">
        <v>0</v>
      </c>
      <c r="L316" s="369">
        <v>0</v>
      </c>
      <c r="M316" s="369">
        <f t="shared" si="13"/>
        <v>0</v>
      </c>
      <c r="N316" s="222"/>
      <c r="O316" s="222"/>
      <c r="P316" s="222"/>
      <c r="Q316" s="222"/>
      <c r="R316" s="222"/>
      <c r="S316" s="222"/>
      <c r="T316" s="222"/>
      <c r="U316" s="222"/>
      <c r="V316" s="222"/>
      <c r="W316" s="222"/>
      <c r="X316" s="222"/>
      <c r="Y316" s="222"/>
      <c r="Z316" s="222"/>
      <c r="AA316" s="222"/>
      <c r="AB316" s="222"/>
      <c r="AC316" s="222"/>
      <c r="AD316" s="222"/>
      <c r="AE316" s="222"/>
      <c r="AF316" s="222"/>
      <c r="AG316" s="222"/>
      <c r="AH316" s="222"/>
      <c r="AI316" s="222"/>
      <c r="AJ316" s="222"/>
      <c r="AK316" s="222"/>
      <c r="AL316" s="222"/>
      <c r="AM316" s="222"/>
      <c r="AN316" s="222"/>
    </row>
    <row r="317" spans="1:40" s="223" customFormat="1" ht="10.199999999999999" customHeight="1">
      <c r="A317" s="216" t="s">
        <v>1000</v>
      </c>
      <c r="B317" s="221">
        <f>+SUMIF(Clasificación!D:D,'CA EF'!A317,Clasificación!G:G)</f>
        <v>0</v>
      </c>
      <c r="C317" s="368"/>
      <c r="D317" s="368"/>
      <c r="E317" s="369">
        <f>+SUMIF(Clasificación!D:D,'CA EF'!A317,Clasificación!H:H)</f>
        <v>101974.17</v>
      </c>
      <c r="F317" s="369">
        <f t="shared" si="12"/>
        <v>-101974.17</v>
      </c>
      <c r="G317" s="369">
        <f t="shared" si="14"/>
        <v>101974.17</v>
      </c>
      <c r="H317" s="369">
        <v>0</v>
      </c>
      <c r="I317" s="369">
        <v>0</v>
      </c>
      <c r="J317" s="369">
        <v>0</v>
      </c>
      <c r="K317" s="369">
        <v>0</v>
      </c>
      <c r="L317" s="369">
        <v>0</v>
      </c>
      <c r="M317" s="369">
        <f t="shared" si="13"/>
        <v>0</v>
      </c>
      <c r="N317" s="222"/>
      <c r="O317" s="222"/>
      <c r="P317" s="222"/>
      <c r="Q317" s="222"/>
      <c r="R317" s="222"/>
      <c r="S317" s="222"/>
      <c r="T317" s="222"/>
      <c r="U317" s="222"/>
      <c r="V317" s="222"/>
      <c r="W317" s="222"/>
      <c r="X317" s="222"/>
      <c r="Y317" s="222"/>
      <c r="Z317" s="222"/>
      <c r="AA317" s="222"/>
      <c r="AB317" s="222"/>
      <c r="AC317" s="222"/>
      <c r="AD317" s="222"/>
      <c r="AE317" s="222"/>
      <c r="AF317" s="222"/>
      <c r="AG317" s="222"/>
      <c r="AH317" s="222"/>
      <c r="AI317" s="222"/>
      <c r="AJ317" s="222"/>
      <c r="AK317" s="222"/>
      <c r="AL317" s="222"/>
      <c r="AM317" s="222"/>
      <c r="AN317" s="222"/>
    </row>
    <row r="318" spans="1:40" s="223" customFormat="1" ht="10.199999999999999" customHeight="1">
      <c r="A318" s="216" t="s">
        <v>1001</v>
      </c>
      <c r="B318" s="221">
        <f>+SUMIF(Clasificación!D:D,'CA EF'!A318,Clasificación!G:G)</f>
        <v>0</v>
      </c>
      <c r="C318" s="368"/>
      <c r="D318" s="368"/>
      <c r="E318" s="369">
        <f>+SUMIF(Clasificación!D:D,'CA EF'!A318,Clasificación!H:H)</f>
        <v>101974.17</v>
      </c>
      <c r="F318" s="369">
        <f t="shared" si="12"/>
        <v>-101974.17</v>
      </c>
      <c r="G318" s="369">
        <f t="shared" si="14"/>
        <v>101974.17</v>
      </c>
      <c r="H318" s="369">
        <v>0</v>
      </c>
      <c r="I318" s="369">
        <v>0</v>
      </c>
      <c r="J318" s="369">
        <v>0</v>
      </c>
      <c r="K318" s="369">
        <v>0</v>
      </c>
      <c r="L318" s="369">
        <v>0</v>
      </c>
      <c r="M318" s="369">
        <f t="shared" si="13"/>
        <v>0</v>
      </c>
      <c r="N318" s="222"/>
      <c r="O318" s="222"/>
      <c r="P318" s="222"/>
      <c r="Q318" s="222"/>
      <c r="R318" s="222"/>
      <c r="S318" s="222"/>
      <c r="T318" s="222"/>
      <c r="U318" s="222"/>
      <c r="V318" s="222"/>
      <c r="W318" s="222"/>
      <c r="X318" s="222"/>
      <c r="Y318" s="222"/>
      <c r="Z318" s="222"/>
      <c r="AA318" s="222"/>
      <c r="AB318" s="222"/>
      <c r="AC318" s="222"/>
      <c r="AD318" s="222"/>
      <c r="AE318" s="222"/>
      <c r="AF318" s="222"/>
      <c r="AG318" s="222"/>
      <c r="AH318" s="222"/>
      <c r="AI318" s="222"/>
      <c r="AJ318" s="222"/>
      <c r="AK318" s="222"/>
      <c r="AL318" s="222"/>
      <c r="AM318" s="222"/>
      <c r="AN318" s="222"/>
    </row>
    <row r="319" spans="1:40" s="223" customFormat="1" ht="10.199999999999999" customHeight="1">
      <c r="A319" s="216" t="s">
        <v>1002</v>
      </c>
      <c r="B319" s="221">
        <f>+SUMIF(Clasificación!D:D,'CA EF'!A319,Clasificación!G:G)</f>
        <v>0</v>
      </c>
      <c r="C319" s="368"/>
      <c r="D319" s="368"/>
      <c r="E319" s="369">
        <f>+SUMIF(Clasificación!D:D,'CA EF'!A319,Clasificación!H:H)</f>
        <v>101974.17</v>
      </c>
      <c r="F319" s="369">
        <f t="shared" si="12"/>
        <v>-101974.17</v>
      </c>
      <c r="G319" s="369">
        <f t="shared" si="14"/>
        <v>101974.17</v>
      </c>
      <c r="H319" s="369">
        <v>0</v>
      </c>
      <c r="I319" s="369">
        <v>0</v>
      </c>
      <c r="J319" s="369">
        <v>0</v>
      </c>
      <c r="K319" s="369">
        <v>0</v>
      </c>
      <c r="L319" s="369">
        <v>0</v>
      </c>
      <c r="M319" s="369">
        <f t="shared" si="13"/>
        <v>0</v>
      </c>
      <c r="N319" s="222"/>
      <c r="O319" s="222"/>
      <c r="P319" s="222"/>
      <c r="Q319" s="222"/>
      <c r="R319" s="222"/>
      <c r="S319" s="222"/>
      <c r="T319" s="222"/>
      <c r="U319" s="222"/>
      <c r="V319" s="222"/>
      <c r="W319" s="222"/>
      <c r="X319" s="222"/>
      <c r="Y319" s="222"/>
      <c r="Z319" s="222"/>
      <c r="AA319" s="222"/>
      <c r="AB319" s="222"/>
      <c r="AC319" s="222"/>
      <c r="AD319" s="222"/>
      <c r="AE319" s="222"/>
      <c r="AF319" s="222"/>
      <c r="AG319" s="222"/>
      <c r="AH319" s="222"/>
      <c r="AI319" s="222"/>
      <c r="AJ319" s="222"/>
      <c r="AK319" s="222"/>
      <c r="AL319" s="222"/>
      <c r="AM319" s="222"/>
      <c r="AN319" s="222"/>
    </row>
    <row r="320" spans="1:40" s="223" customFormat="1" ht="10.199999999999999" customHeight="1">
      <c r="A320" s="216" t="s">
        <v>1003</v>
      </c>
      <c r="B320" s="221">
        <f>+SUMIF(Clasificación!D:D,'CA EF'!A320,Clasificación!G:G)</f>
        <v>0</v>
      </c>
      <c r="C320" s="368"/>
      <c r="D320" s="368"/>
      <c r="E320" s="369">
        <f>+SUMIF(Clasificación!D:D,'CA EF'!A320,Clasificación!H:H)</f>
        <v>101974.17</v>
      </c>
      <c r="F320" s="369">
        <f t="shared" si="12"/>
        <v>-101974.17</v>
      </c>
      <c r="G320" s="369">
        <f t="shared" si="14"/>
        <v>101974.17</v>
      </c>
      <c r="H320" s="369">
        <v>0</v>
      </c>
      <c r="I320" s="369">
        <v>0</v>
      </c>
      <c r="J320" s="369">
        <v>0</v>
      </c>
      <c r="K320" s="369">
        <v>0</v>
      </c>
      <c r="L320" s="369">
        <v>0</v>
      </c>
      <c r="M320" s="369">
        <f t="shared" si="13"/>
        <v>0</v>
      </c>
      <c r="N320" s="222"/>
      <c r="O320" s="222"/>
      <c r="P320" s="222"/>
      <c r="Q320" s="222"/>
      <c r="R320" s="222"/>
      <c r="S320" s="222"/>
      <c r="T320" s="222"/>
      <c r="U320" s="222"/>
      <c r="V320" s="222"/>
      <c r="W320" s="222"/>
      <c r="X320" s="222"/>
      <c r="Y320" s="222"/>
      <c r="Z320" s="222"/>
      <c r="AA320" s="222"/>
      <c r="AB320" s="222"/>
      <c r="AC320" s="222"/>
      <c r="AD320" s="222"/>
      <c r="AE320" s="222"/>
      <c r="AF320" s="222"/>
      <c r="AG320" s="222"/>
      <c r="AH320" s="222"/>
      <c r="AI320" s="222"/>
      <c r="AJ320" s="222"/>
      <c r="AK320" s="222"/>
      <c r="AL320" s="222"/>
      <c r="AM320" s="222"/>
      <c r="AN320" s="222"/>
    </row>
    <row r="321" spans="1:40" s="223" customFormat="1" ht="10.199999999999999" customHeight="1">
      <c r="A321" s="216" t="s">
        <v>1004</v>
      </c>
      <c r="B321" s="221">
        <f>+SUMIF(Clasificación!D:D,'CA EF'!A321,Clasificación!G:G)</f>
        <v>0</v>
      </c>
      <c r="C321" s="368"/>
      <c r="D321" s="368"/>
      <c r="E321" s="369">
        <f>+SUMIF(Clasificación!D:D,'CA EF'!A321,Clasificación!H:H)</f>
        <v>101974.17</v>
      </c>
      <c r="F321" s="369">
        <f t="shared" si="12"/>
        <v>-101974.17</v>
      </c>
      <c r="G321" s="369">
        <f t="shared" si="14"/>
        <v>101974.17</v>
      </c>
      <c r="H321" s="369">
        <v>0</v>
      </c>
      <c r="I321" s="369">
        <v>0</v>
      </c>
      <c r="J321" s="369">
        <v>0</v>
      </c>
      <c r="K321" s="369">
        <v>0</v>
      </c>
      <c r="L321" s="369">
        <v>0</v>
      </c>
      <c r="M321" s="369">
        <f t="shared" si="13"/>
        <v>0</v>
      </c>
      <c r="N321" s="222"/>
      <c r="O321" s="222"/>
      <c r="P321" s="222"/>
      <c r="Q321" s="222"/>
      <c r="R321" s="222"/>
      <c r="S321" s="222"/>
      <c r="T321" s="222"/>
      <c r="U321" s="222"/>
      <c r="V321" s="222"/>
      <c r="W321" s="222"/>
      <c r="X321" s="222"/>
      <c r="Y321" s="222"/>
      <c r="Z321" s="222"/>
      <c r="AA321" s="222"/>
      <c r="AB321" s="222"/>
      <c r="AC321" s="222"/>
      <c r="AD321" s="222"/>
      <c r="AE321" s="222"/>
      <c r="AF321" s="222"/>
      <c r="AG321" s="222"/>
      <c r="AH321" s="222"/>
      <c r="AI321" s="222"/>
      <c r="AJ321" s="222"/>
      <c r="AK321" s="222"/>
      <c r="AL321" s="222"/>
      <c r="AM321" s="222"/>
      <c r="AN321" s="222"/>
    </row>
    <row r="322" spans="1:40" s="223" customFormat="1" ht="10.199999999999999" customHeight="1">
      <c r="A322" s="216" t="s">
        <v>1005</v>
      </c>
      <c r="B322" s="221">
        <f>+SUMIF(Clasificación!D:D,'CA EF'!A322,Clasificación!G:G)</f>
        <v>0</v>
      </c>
      <c r="C322" s="368"/>
      <c r="D322" s="368"/>
      <c r="E322" s="369">
        <f>+SUMIF(Clasificación!D:D,'CA EF'!A322,Clasificación!H:H)</f>
        <v>100912.26</v>
      </c>
      <c r="F322" s="369">
        <f t="shared" si="12"/>
        <v>-100912.26</v>
      </c>
      <c r="G322" s="369">
        <f t="shared" si="14"/>
        <v>100912.26</v>
      </c>
      <c r="H322" s="369">
        <v>0</v>
      </c>
      <c r="I322" s="369">
        <v>0</v>
      </c>
      <c r="J322" s="369">
        <v>0</v>
      </c>
      <c r="K322" s="369">
        <v>0</v>
      </c>
      <c r="L322" s="369">
        <v>0</v>
      </c>
      <c r="M322" s="369">
        <f t="shared" si="13"/>
        <v>0</v>
      </c>
      <c r="N322" s="222"/>
      <c r="O322" s="222"/>
      <c r="P322" s="222"/>
      <c r="Q322" s="222"/>
      <c r="R322" s="222"/>
      <c r="S322" s="222"/>
      <c r="T322" s="222"/>
      <c r="U322" s="222"/>
      <c r="V322" s="222"/>
      <c r="W322" s="222"/>
      <c r="X322" s="222"/>
      <c r="Y322" s="222"/>
      <c r="Z322" s="222"/>
      <c r="AA322" s="222"/>
      <c r="AB322" s="222"/>
      <c r="AC322" s="222"/>
      <c r="AD322" s="222"/>
      <c r="AE322" s="222"/>
      <c r="AF322" s="222"/>
      <c r="AG322" s="222"/>
      <c r="AH322" s="222"/>
      <c r="AI322" s="222"/>
      <c r="AJ322" s="222"/>
      <c r="AK322" s="222"/>
      <c r="AL322" s="222"/>
      <c r="AM322" s="222"/>
      <c r="AN322" s="222"/>
    </row>
    <row r="323" spans="1:40" s="223" customFormat="1" ht="10.199999999999999" customHeight="1">
      <c r="A323" s="216" t="s">
        <v>1006</v>
      </c>
      <c r="B323" s="221">
        <f>+SUMIF(Clasificación!D:D,'CA EF'!A323,Clasificación!G:G)</f>
        <v>0</v>
      </c>
      <c r="C323" s="368"/>
      <c r="D323" s="368"/>
      <c r="E323" s="369">
        <f>+SUMIF(Clasificación!D:D,'CA EF'!A323,Clasificación!H:H)</f>
        <v>100912.26</v>
      </c>
      <c r="F323" s="369">
        <f t="shared" si="12"/>
        <v>-100912.26</v>
      </c>
      <c r="G323" s="369">
        <f t="shared" si="14"/>
        <v>100912.26</v>
      </c>
      <c r="H323" s="369">
        <v>0</v>
      </c>
      <c r="I323" s="369">
        <v>0</v>
      </c>
      <c r="J323" s="369">
        <v>0</v>
      </c>
      <c r="K323" s="369">
        <v>0</v>
      </c>
      <c r="L323" s="369">
        <v>0</v>
      </c>
      <c r="M323" s="369">
        <f t="shared" si="13"/>
        <v>0</v>
      </c>
      <c r="N323" s="222"/>
      <c r="O323" s="222"/>
      <c r="P323" s="222"/>
      <c r="Q323" s="222"/>
      <c r="R323" s="222"/>
      <c r="S323" s="222"/>
      <c r="T323" s="222"/>
      <c r="U323" s="222"/>
      <c r="V323" s="222"/>
      <c r="W323" s="222"/>
      <c r="X323" s="222"/>
      <c r="Y323" s="222"/>
      <c r="Z323" s="222"/>
      <c r="AA323" s="222"/>
      <c r="AB323" s="222"/>
      <c r="AC323" s="222"/>
      <c r="AD323" s="222"/>
      <c r="AE323" s="222"/>
      <c r="AF323" s="222"/>
      <c r="AG323" s="222"/>
      <c r="AH323" s="222"/>
      <c r="AI323" s="222"/>
      <c r="AJ323" s="222"/>
      <c r="AK323" s="222"/>
      <c r="AL323" s="222"/>
      <c r="AM323" s="222"/>
      <c r="AN323" s="222"/>
    </row>
    <row r="324" spans="1:40" s="223" customFormat="1" ht="10.199999999999999" customHeight="1">
      <c r="A324" s="216" t="s">
        <v>1007</v>
      </c>
      <c r="B324" s="221">
        <f>+SUMIF(Clasificación!D:D,'CA EF'!A324,Clasificación!G:G)</f>
        <v>0</v>
      </c>
      <c r="C324" s="368"/>
      <c r="D324" s="368"/>
      <c r="E324" s="369">
        <f>+SUMIF(Clasificación!D:D,'CA EF'!A324,Clasificación!H:H)</f>
        <v>100912.26</v>
      </c>
      <c r="F324" s="369">
        <f t="shared" si="12"/>
        <v>-100912.26</v>
      </c>
      <c r="G324" s="369">
        <f t="shared" si="14"/>
        <v>100912.26</v>
      </c>
      <c r="H324" s="369">
        <v>0</v>
      </c>
      <c r="I324" s="369">
        <v>0</v>
      </c>
      <c r="J324" s="369">
        <v>0</v>
      </c>
      <c r="K324" s="369">
        <v>0</v>
      </c>
      <c r="L324" s="369">
        <v>0</v>
      </c>
      <c r="M324" s="369">
        <f t="shared" si="13"/>
        <v>0</v>
      </c>
      <c r="N324" s="222"/>
      <c r="O324" s="222"/>
      <c r="P324" s="222"/>
      <c r="Q324" s="222"/>
      <c r="R324" s="222"/>
      <c r="S324" s="222"/>
      <c r="T324" s="222"/>
      <c r="U324" s="222"/>
      <c r="V324" s="222"/>
      <c r="W324" s="222"/>
      <c r="X324" s="222"/>
      <c r="Y324" s="222"/>
      <c r="Z324" s="222"/>
      <c r="AA324" s="222"/>
      <c r="AB324" s="222"/>
      <c r="AC324" s="222"/>
      <c r="AD324" s="222"/>
      <c r="AE324" s="222"/>
      <c r="AF324" s="222"/>
      <c r="AG324" s="222"/>
      <c r="AH324" s="222"/>
      <c r="AI324" s="222"/>
      <c r="AJ324" s="222"/>
      <c r="AK324" s="222"/>
      <c r="AL324" s="222"/>
      <c r="AM324" s="222"/>
      <c r="AN324" s="222"/>
    </row>
    <row r="325" spans="1:40" s="223" customFormat="1" ht="10.199999999999999" customHeight="1">
      <c r="A325" s="216" t="s">
        <v>1008</v>
      </c>
      <c r="B325" s="221">
        <f>+SUMIF(Clasificación!D:D,'CA EF'!A325,Clasificación!G:G)</f>
        <v>0</v>
      </c>
      <c r="C325" s="368"/>
      <c r="D325" s="368"/>
      <c r="E325" s="369">
        <f>+SUMIF(Clasificación!D:D,'CA EF'!A325,Clasificación!H:H)</f>
        <v>100912.26</v>
      </c>
      <c r="F325" s="369">
        <f t="shared" ref="F325:F388" si="15">+B325+C325-D325-E325</f>
        <v>-100912.26</v>
      </c>
      <c r="G325" s="369">
        <f t="shared" si="14"/>
        <v>100912.26</v>
      </c>
      <c r="H325" s="369">
        <v>0</v>
      </c>
      <c r="I325" s="369">
        <v>0</v>
      </c>
      <c r="J325" s="369">
        <v>0</v>
      </c>
      <c r="K325" s="369">
        <v>0</v>
      </c>
      <c r="L325" s="369">
        <v>0</v>
      </c>
      <c r="M325" s="369">
        <f t="shared" ref="M325:M388" si="16">+SUM(F325:L325)</f>
        <v>0</v>
      </c>
      <c r="N325" s="222"/>
      <c r="O325" s="222"/>
      <c r="P325" s="222"/>
      <c r="Q325" s="222"/>
      <c r="R325" s="222"/>
      <c r="S325" s="222"/>
      <c r="T325" s="222"/>
      <c r="U325" s="222"/>
      <c r="V325" s="222"/>
      <c r="W325" s="222"/>
      <c r="X325" s="222"/>
      <c r="Y325" s="222"/>
      <c r="Z325" s="222"/>
      <c r="AA325" s="222"/>
      <c r="AB325" s="222"/>
      <c r="AC325" s="222"/>
      <c r="AD325" s="222"/>
      <c r="AE325" s="222"/>
      <c r="AF325" s="222"/>
      <c r="AG325" s="222"/>
      <c r="AH325" s="222"/>
      <c r="AI325" s="222"/>
      <c r="AJ325" s="222"/>
      <c r="AK325" s="222"/>
      <c r="AL325" s="222"/>
      <c r="AM325" s="222"/>
      <c r="AN325" s="222"/>
    </row>
    <row r="326" spans="1:40" s="223" customFormat="1" ht="10.199999999999999" customHeight="1">
      <c r="A326" s="216" t="s">
        <v>1009</v>
      </c>
      <c r="B326" s="221">
        <f>+SUMIF(Clasificación!D:D,'CA EF'!A326,Clasificación!G:G)</f>
        <v>0</v>
      </c>
      <c r="C326" s="368"/>
      <c r="D326" s="368"/>
      <c r="E326" s="369">
        <f>+SUMIF(Clasificación!D:D,'CA EF'!A326,Clasificación!H:H)</f>
        <v>101158.85</v>
      </c>
      <c r="F326" s="369">
        <f t="shared" si="15"/>
        <v>-101158.85</v>
      </c>
      <c r="G326" s="369">
        <f t="shared" si="14"/>
        <v>101158.85</v>
      </c>
      <c r="H326" s="369">
        <v>0</v>
      </c>
      <c r="I326" s="369">
        <v>0</v>
      </c>
      <c r="J326" s="369">
        <v>0</v>
      </c>
      <c r="K326" s="369">
        <v>0</v>
      </c>
      <c r="L326" s="369">
        <v>0</v>
      </c>
      <c r="M326" s="369">
        <f t="shared" si="16"/>
        <v>0</v>
      </c>
      <c r="N326" s="222"/>
      <c r="O326" s="222"/>
      <c r="P326" s="222"/>
      <c r="Q326" s="222"/>
      <c r="R326" s="222"/>
      <c r="S326" s="222"/>
      <c r="T326" s="222"/>
      <c r="U326" s="222"/>
      <c r="V326" s="222"/>
      <c r="W326" s="222"/>
      <c r="X326" s="222"/>
      <c r="Y326" s="222"/>
      <c r="Z326" s="222"/>
      <c r="AA326" s="222"/>
      <c r="AB326" s="222"/>
      <c r="AC326" s="222"/>
      <c r="AD326" s="222"/>
      <c r="AE326" s="222"/>
      <c r="AF326" s="222"/>
      <c r="AG326" s="222"/>
      <c r="AH326" s="222"/>
      <c r="AI326" s="222"/>
      <c r="AJ326" s="222"/>
      <c r="AK326" s="222"/>
      <c r="AL326" s="222"/>
      <c r="AM326" s="222"/>
      <c r="AN326" s="222"/>
    </row>
    <row r="327" spans="1:40" s="223" customFormat="1" ht="10.199999999999999" customHeight="1">
      <c r="A327" s="216" t="s">
        <v>1010</v>
      </c>
      <c r="B327" s="221">
        <f>+SUMIF(Clasificación!D:D,'CA EF'!A327,Clasificación!G:G)</f>
        <v>0</v>
      </c>
      <c r="C327" s="368"/>
      <c r="D327" s="368"/>
      <c r="E327" s="369">
        <f>+SUMIF(Clasificación!D:D,'CA EF'!A327,Clasificación!H:H)</f>
        <v>101158.85</v>
      </c>
      <c r="F327" s="369">
        <f t="shared" si="15"/>
        <v>-101158.85</v>
      </c>
      <c r="G327" s="369">
        <f t="shared" si="14"/>
        <v>101158.85</v>
      </c>
      <c r="H327" s="369">
        <v>0</v>
      </c>
      <c r="I327" s="369">
        <v>0</v>
      </c>
      <c r="J327" s="369">
        <v>0</v>
      </c>
      <c r="K327" s="369">
        <v>0</v>
      </c>
      <c r="L327" s="369">
        <v>0</v>
      </c>
      <c r="M327" s="369">
        <f t="shared" si="16"/>
        <v>0</v>
      </c>
      <c r="N327" s="222"/>
      <c r="O327" s="222"/>
      <c r="P327" s="222"/>
      <c r="Q327" s="222"/>
      <c r="R327" s="222"/>
      <c r="S327" s="222"/>
      <c r="T327" s="222"/>
      <c r="U327" s="222"/>
      <c r="V327" s="222"/>
      <c r="W327" s="222"/>
      <c r="X327" s="222"/>
      <c r="Y327" s="222"/>
      <c r="Z327" s="222"/>
      <c r="AA327" s="222"/>
      <c r="AB327" s="222"/>
      <c r="AC327" s="222"/>
      <c r="AD327" s="222"/>
      <c r="AE327" s="222"/>
      <c r="AF327" s="222"/>
      <c r="AG327" s="222"/>
      <c r="AH327" s="222"/>
      <c r="AI327" s="222"/>
      <c r="AJ327" s="222"/>
      <c r="AK327" s="222"/>
      <c r="AL327" s="222"/>
      <c r="AM327" s="222"/>
      <c r="AN327" s="222"/>
    </row>
    <row r="328" spans="1:40" s="223" customFormat="1" ht="10.199999999999999" customHeight="1">
      <c r="A328" s="216" t="s">
        <v>1011</v>
      </c>
      <c r="B328" s="221">
        <f>+SUMIF(Clasificación!D:D,'CA EF'!A328,Clasificación!G:G)</f>
        <v>0</v>
      </c>
      <c r="C328" s="368"/>
      <c r="D328" s="368"/>
      <c r="E328" s="369">
        <f>+SUMIF(Clasificación!D:D,'CA EF'!A328,Clasificación!H:H)</f>
        <v>101158.85</v>
      </c>
      <c r="F328" s="369">
        <f t="shared" si="15"/>
        <v>-101158.85</v>
      </c>
      <c r="G328" s="369">
        <f t="shared" si="14"/>
        <v>101158.85</v>
      </c>
      <c r="H328" s="369">
        <v>0</v>
      </c>
      <c r="I328" s="369">
        <v>0</v>
      </c>
      <c r="J328" s="369">
        <v>0</v>
      </c>
      <c r="K328" s="369">
        <v>0</v>
      </c>
      <c r="L328" s="369">
        <v>0</v>
      </c>
      <c r="M328" s="369">
        <f t="shared" si="16"/>
        <v>0</v>
      </c>
      <c r="N328" s="222"/>
      <c r="O328" s="222"/>
      <c r="P328" s="222"/>
      <c r="Q328" s="222"/>
      <c r="R328" s="222"/>
      <c r="S328" s="222"/>
      <c r="T328" s="222"/>
      <c r="U328" s="222"/>
      <c r="V328" s="222"/>
      <c r="W328" s="222"/>
      <c r="X328" s="222"/>
      <c r="Y328" s="222"/>
      <c r="Z328" s="222"/>
      <c r="AA328" s="222"/>
      <c r="AB328" s="222"/>
      <c r="AC328" s="222"/>
      <c r="AD328" s="222"/>
      <c r="AE328" s="222"/>
      <c r="AF328" s="222"/>
      <c r="AG328" s="222"/>
      <c r="AH328" s="222"/>
      <c r="AI328" s="222"/>
      <c r="AJ328" s="222"/>
      <c r="AK328" s="222"/>
      <c r="AL328" s="222"/>
      <c r="AM328" s="222"/>
      <c r="AN328" s="222"/>
    </row>
    <row r="329" spans="1:40" s="223" customFormat="1" ht="10.199999999999999" customHeight="1">
      <c r="A329" s="216" t="s">
        <v>1012</v>
      </c>
      <c r="B329" s="221">
        <f>+SUMIF(Clasificación!D:D,'CA EF'!A329,Clasificación!G:G)</f>
        <v>0</v>
      </c>
      <c r="C329" s="368"/>
      <c r="D329" s="368"/>
      <c r="E329" s="369">
        <f>+SUMIF(Clasificación!D:D,'CA EF'!A329,Clasificación!H:H)</f>
        <v>101158.85</v>
      </c>
      <c r="F329" s="369">
        <f t="shared" si="15"/>
        <v>-101158.85</v>
      </c>
      <c r="G329" s="369">
        <f t="shared" si="14"/>
        <v>101158.85</v>
      </c>
      <c r="H329" s="369">
        <v>0</v>
      </c>
      <c r="I329" s="369">
        <v>0</v>
      </c>
      <c r="J329" s="369">
        <v>0</v>
      </c>
      <c r="K329" s="369">
        <v>0</v>
      </c>
      <c r="L329" s="369">
        <v>0</v>
      </c>
      <c r="M329" s="369">
        <f t="shared" si="16"/>
        <v>0</v>
      </c>
      <c r="N329" s="222"/>
      <c r="O329" s="222"/>
      <c r="P329" s="222"/>
      <c r="Q329" s="222"/>
      <c r="R329" s="222"/>
      <c r="S329" s="222"/>
      <c r="T329" s="222"/>
      <c r="U329" s="222"/>
      <c r="V329" s="222"/>
      <c r="W329" s="222"/>
      <c r="X329" s="222"/>
      <c r="Y329" s="222"/>
      <c r="Z329" s="222"/>
      <c r="AA329" s="222"/>
      <c r="AB329" s="222"/>
      <c r="AC329" s="222"/>
      <c r="AD329" s="222"/>
      <c r="AE329" s="222"/>
      <c r="AF329" s="222"/>
      <c r="AG329" s="222"/>
      <c r="AH329" s="222"/>
      <c r="AI329" s="222"/>
      <c r="AJ329" s="222"/>
      <c r="AK329" s="222"/>
      <c r="AL329" s="222"/>
      <c r="AM329" s="222"/>
      <c r="AN329" s="222"/>
    </row>
    <row r="330" spans="1:40" s="223" customFormat="1" ht="10.199999999999999" customHeight="1">
      <c r="A330" s="216" t="s">
        <v>1013</v>
      </c>
      <c r="B330" s="221">
        <f>+SUMIF(Clasificación!D:D,'CA EF'!A330,Clasificación!G:G)</f>
        <v>0</v>
      </c>
      <c r="C330" s="368"/>
      <c r="D330" s="368"/>
      <c r="E330" s="369">
        <f>+SUMIF(Clasificación!D:D,'CA EF'!A330,Clasificación!H:H)</f>
        <v>101158.85</v>
      </c>
      <c r="F330" s="369">
        <f t="shared" si="15"/>
        <v>-101158.85</v>
      </c>
      <c r="G330" s="369">
        <f t="shared" si="14"/>
        <v>101158.85</v>
      </c>
      <c r="H330" s="369">
        <v>0</v>
      </c>
      <c r="I330" s="369">
        <v>0</v>
      </c>
      <c r="J330" s="369">
        <v>0</v>
      </c>
      <c r="K330" s="369">
        <v>0</v>
      </c>
      <c r="L330" s="369">
        <v>0</v>
      </c>
      <c r="M330" s="369">
        <f t="shared" si="16"/>
        <v>0</v>
      </c>
      <c r="N330" s="222"/>
      <c r="O330" s="222"/>
      <c r="P330" s="222"/>
      <c r="Q330" s="222"/>
      <c r="R330" s="222"/>
      <c r="S330" s="222"/>
      <c r="T330" s="222"/>
      <c r="U330" s="222"/>
      <c r="V330" s="222"/>
      <c r="W330" s="222"/>
      <c r="X330" s="222"/>
      <c r="Y330" s="222"/>
      <c r="Z330" s="222"/>
      <c r="AA330" s="222"/>
      <c r="AB330" s="222"/>
      <c r="AC330" s="222"/>
      <c r="AD330" s="222"/>
      <c r="AE330" s="222"/>
      <c r="AF330" s="222"/>
      <c r="AG330" s="222"/>
      <c r="AH330" s="222"/>
      <c r="AI330" s="222"/>
      <c r="AJ330" s="222"/>
      <c r="AK330" s="222"/>
      <c r="AL330" s="222"/>
      <c r="AM330" s="222"/>
      <c r="AN330" s="222"/>
    </row>
    <row r="331" spans="1:40" s="223" customFormat="1" ht="10.199999999999999" customHeight="1">
      <c r="A331" s="216" t="s">
        <v>1014</v>
      </c>
      <c r="B331" s="221">
        <f>+SUMIF(Clasificación!D:D,'CA EF'!A331,Clasificación!G:G)</f>
        <v>102022.52</v>
      </c>
      <c r="C331" s="368"/>
      <c r="D331" s="368"/>
      <c r="E331" s="369">
        <f>+SUMIF(Clasificación!D:D,'CA EF'!A331,Clasificación!H:H)</f>
        <v>101235.08</v>
      </c>
      <c r="F331" s="369">
        <f t="shared" si="15"/>
        <v>787.44000000000233</v>
      </c>
      <c r="G331" s="369">
        <f t="shared" si="14"/>
        <v>-787.44000000000233</v>
      </c>
      <c r="H331" s="369">
        <v>0</v>
      </c>
      <c r="I331" s="369">
        <v>0</v>
      </c>
      <c r="J331" s="369">
        <v>0</v>
      </c>
      <c r="K331" s="369">
        <v>0</v>
      </c>
      <c r="L331" s="369">
        <v>0</v>
      </c>
      <c r="M331" s="369">
        <f t="shared" si="16"/>
        <v>0</v>
      </c>
      <c r="N331" s="222"/>
      <c r="O331" s="222"/>
      <c r="P331" s="222"/>
      <c r="Q331" s="222"/>
      <c r="R331" s="222"/>
      <c r="S331" s="222"/>
      <c r="T331" s="222"/>
      <c r="U331" s="222"/>
      <c r="V331" s="222"/>
      <c r="W331" s="222"/>
      <c r="X331" s="222"/>
      <c r="Y331" s="222"/>
      <c r="Z331" s="222"/>
      <c r="AA331" s="222"/>
      <c r="AB331" s="222"/>
      <c r="AC331" s="222"/>
      <c r="AD331" s="222"/>
      <c r="AE331" s="222"/>
      <c r="AF331" s="222"/>
      <c r="AG331" s="222"/>
      <c r="AH331" s="222"/>
      <c r="AI331" s="222"/>
      <c r="AJ331" s="222"/>
      <c r="AK331" s="222"/>
      <c r="AL331" s="222"/>
      <c r="AM331" s="222"/>
      <c r="AN331" s="222"/>
    </row>
    <row r="332" spans="1:40" s="223" customFormat="1" ht="10.199999999999999" customHeight="1">
      <c r="A332" s="216" t="s">
        <v>1015</v>
      </c>
      <c r="B332" s="221">
        <f>+SUMIF(Clasificación!D:D,'CA EF'!A332,Clasificación!G:G)</f>
        <v>102022.52</v>
      </c>
      <c r="C332" s="368"/>
      <c r="D332" s="368"/>
      <c r="E332" s="369">
        <f>+SUMIF(Clasificación!D:D,'CA EF'!A332,Clasificación!H:H)</f>
        <v>101235.08</v>
      </c>
      <c r="F332" s="369">
        <f t="shared" si="15"/>
        <v>787.44000000000233</v>
      </c>
      <c r="G332" s="369">
        <f t="shared" si="14"/>
        <v>-787.44000000000233</v>
      </c>
      <c r="H332" s="369">
        <v>0</v>
      </c>
      <c r="I332" s="369">
        <v>0</v>
      </c>
      <c r="J332" s="369">
        <v>0</v>
      </c>
      <c r="K332" s="369">
        <v>0</v>
      </c>
      <c r="L332" s="369">
        <v>0</v>
      </c>
      <c r="M332" s="369">
        <f t="shared" si="16"/>
        <v>0</v>
      </c>
      <c r="N332" s="222"/>
      <c r="O332" s="222"/>
      <c r="P332" s="222"/>
      <c r="Q332" s="222"/>
      <c r="R332" s="222"/>
      <c r="S332" s="222"/>
      <c r="T332" s="222"/>
      <c r="U332" s="222"/>
      <c r="V332" s="222"/>
      <c r="W332" s="222"/>
      <c r="X332" s="222"/>
      <c r="Y332" s="222"/>
      <c r="Z332" s="222"/>
      <c r="AA332" s="222"/>
      <c r="AB332" s="222"/>
      <c r="AC332" s="222"/>
      <c r="AD332" s="222"/>
      <c r="AE332" s="222"/>
      <c r="AF332" s="222"/>
      <c r="AG332" s="222"/>
      <c r="AH332" s="222"/>
      <c r="AI332" s="222"/>
      <c r="AJ332" s="222"/>
      <c r="AK332" s="222"/>
      <c r="AL332" s="222"/>
      <c r="AM332" s="222"/>
      <c r="AN332" s="222"/>
    </row>
    <row r="333" spans="1:40" s="223" customFormat="1" ht="10.199999999999999" customHeight="1">
      <c r="A333" s="216" t="s">
        <v>1016</v>
      </c>
      <c r="B333" s="221">
        <f>+SUMIF(Clasificación!D:D,'CA EF'!A333,Clasificación!G:G)</f>
        <v>102022.52</v>
      </c>
      <c r="C333" s="368"/>
      <c r="D333" s="368"/>
      <c r="E333" s="369">
        <f>+SUMIF(Clasificación!D:D,'CA EF'!A333,Clasificación!H:H)</f>
        <v>101235.08</v>
      </c>
      <c r="F333" s="369">
        <f t="shared" si="15"/>
        <v>787.44000000000233</v>
      </c>
      <c r="G333" s="369">
        <f t="shared" ref="G333:G389" si="17">-F333</f>
        <v>-787.44000000000233</v>
      </c>
      <c r="H333" s="369">
        <v>0</v>
      </c>
      <c r="I333" s="369">
        <v>0</v>
      </c>
      <c r="J333" s="369">
        <v>0</v>
      </c>
      <c r="K333" s="369">
        <v>0</v>
      </c>
      <c r="L333" s="369">
        <v>0</v>
      </c>
      <c r="M333" s="369">
        <f t="shared" si="16"/>
        <v>0</v>
      </c>
      <c r="N333" s="222"/>
      <c r="O333" s="222"/>
      <c r="P333" s="222"/>
      <c r="Q333" s="222"/>
      <c r="R333" s="222"/>
      <c r="S333" s="222"/>
      <c r="T333" s="222"/>
      <c r="U333" s="222"/>
      <c r="V333" s="222"/>
      <c r="W333" s="222"/>
      <c r="X333" s="222"/>
      <c r="Y333" s="222"/>
      <c r="Z333" s="222"/>
      <c r="AA333" s="222"/>
      <c r="AB333" s="222"/>
      <c r="AC333" s="222"/>
      <c r="AD333" s="222"/>
      <c r="AE333" s="222"/>
      <c r="AF333" s="222"/>
      <c r="AG333" s="222"/>
      <c r="AH333" s="222"/>
      <c r="AI333" s="222"/>
      <c r="AJ333" s="222"/>
      <c r="AK333" s="222"/>
      <c r="AL333" s="222"/>
      <c r="AM333" s="222"/>
      <c r="AN333" s="222"/>
    </row>
    <row r="334" spans="1:40" s="223" customFormat="1" ht="10.199999999999999" customHeight="1">
      <c r="A334" s="216" t="s">
        <v>1017</v>
      </c>
      <c r="B334" s="221">
        <f>+SUMIF(Clasificación!D:D,'CA EF'!A334,Clasificación!G:G)</f>
        <v>102022.52</v>
      </c>
      <c r="C334" s="368"/>
      <c r="D334" s="368"/>
      <c r="E334" s="369">
        <f>+SUMIF(Clasificación!D:D,'CA EF'!A334,Clasificación!H:H)</f>
        <v>101235.08</v>
      </c>
      <c r="F334" s="369">
        <f t="shared" si="15"/>
        <v>787.44000000000233</v>
      </c>
      <c r="G334" s="369">
        <f t="shared" si="17"/>
        <v>-787.44000000000233</v>
      </c>
      <c r="H334" s="369">
        <v>0</v>
      </c>
      <c r="I334" s="369">
        <v>0</v>
      </c>
      <c r="J334" s="369">
        <v>0</v>
      </c>
      <c r="K334" s="369">
        <v>0</v>
      </c>
      <c r="L334" s="369">
        <v>0</v>
      </c>
      <c r="M334" s="369">
        <f t="shared" si="16"/>
        <v>0</v>
      </c>
      <c r="N334" s="222"/>
      <c r="O334" s="222"/>
      <c r="P334" s="222"/>
      <c r="Q334" s="222"/>
      <c r="R334" s="222"/>
      <c r="S334" s="222"/>
      <c r="T334" s="222"/>
      <c r="U334" s="222"/>
      <c r="V334" s="222"/>
      <c r="W334" s="222"/>
      <c r="X334" s="222"/>
      <c r="Y334" s="222"/>
      <c r="Z334" s="222"/>
      <c r="AA334" s="222"/>
      <c r="AB334" s="222"/>
      <c r="AC334" s="222"/>
      <c r="AD334" s="222"/>
      <c r="AE334" s="222"/>
      <c r="AF334" s="222"/>
      <c r="AG334" s="222"/>
      <c r="AH334" s="222"/>
      <c r="AI334" s="222"/>
      <c r="AJ334" s="222"/>
      <c r="AK334" s="222"/>
      <c r="AL334" s="222"/>
      <c r="AM334" s="222"/>
      <c r="AN334" s="222"/>
    </row>
    <row r="335" spans="1:40" s="223" customFormat="1" ht="10.199999999999999" customHeight="1">
      <c r="A335" s="216" t="s">
        <v>1018</v>
      </c>
      <c r="B335" s="221">
        <f>+SUMIF(Clasificación!D:D,'CA EF'!A335,Clasificación!G:G)</f>
        <v>102022.52</v>
      </c>
      <c r="C335" s="368"/>
      <c r="D335" s="368"/>
      <c r="E335" s="369">
        <f>+SUMIF(Clasificación!D:D,'CA EF'!A335,Clasificación!H:H)</f>
        <v>101235.08</v>
      </c>
      <c r="F335" s="369">
        <f t="shared" si="15"/>
        <v>787.44000000000233</v>
      </c>
      <c r="G335" s="369">
        <f t="shared" si="17"/>
        <v>-787.44000000000233</v>
      </c>
      <c r="H335" s="369">
        <v>0</v>
      </c>
      <c r="I335" s="369">
        <v>0</v>
      </c>
      <c r="J335" s="369">
        <v>0</v>
      </c>
      <c r="K335" s="369">
        <v>0</v>
      </c>
      <c r="L335" s="369">
        <v>0</v>
      </c>
      <c r="M335" s="369">
        <f t="shared" si="16"/>
        <v>0</v>
      </c>
      <c r="N335" s="222"/>
      <c r="O335" s="222"/>
      <c r="P335" s="222"/>
      <c r="Q335" s="222"/>
      <c r="R335" s="222"/>
      <c r="S335" s="222"/>
      <c r="T335" s="222"/>
      <c r="U335" s="222"/>
      <c r="V335" s="222"/>
      <c r="W335" s="222"/>
      <c r="X335" s="222"/>
      <c r="Y335" s="222"/>
      <c r="Z335" s="222"/>
      <c r="AA335" s="222"/>
      <c r="AB335" s="222"/>
      <c r="AC335" s="222"/>
      <c r="AD335" s="222"/>
      <c r="AE335" s="222"/>
      <c r="AF335" s="222"/>
      <c r="AG335" s="222"/>
      <c r="AH335" s="222"/>
      <c r="AI335" s="222"/>
      <c r="AJ335" s="222"/>
      <c r="AK335" s="222"/>
      <c r="AL335" s="222"/>
      <c r="AM335" s="222"/>
      <c r="AN335" s="222"/>
    </row>
    <row r="336" spans="1:40" s="223" customFormat="1" ht="10.199999999999999" customHeight="1">
      <c r="A336" s="216" t="s">
        <v>1019</v>
      </c>
      <c r="B336" s="221">
        <f>+SUMIF(Clasificación!D:D,'CA EF'!A336,Clasificación!G:G)</f>
        <v>102022.52</v>
      </c>
      <c r="C336" s="368"/>
      <c r="D336" s="368"/>
      <c r="E336" s="369">
        <f>+SUMIF(Clasificación!D:D,'CA EF'!A336,Clasificación!H:H)</f>
        <v>101235.08</v>
      </c>
      <c r="F336" s="369">
        <f t="shared" si="15"/>
        <v>787.44000000000233</v>
      </c>
      <c r="G336" s="369">
        <f t="shared" si="17"/>
        <v>-787.44000000000233</v>
      </c>
      <c r="H336" s="369">
        <v>0</v>
      </c>
      <c r="I336" s="369">
        <v>0</v>
      </c>
      <c r="J336" s="369">
        <v>0</v>
      </c>
      <c r="K336" s="369">
        <v>0</v>
      </c>
      <c r="L336" s="369">
        <v>0</v>
      </c>
      <c r="M336" s="369">
        <f t="shared" si="16"/>
        <v>0</v>
      </c>
      <c r="N336" s="222"/>
      <c r="O336" s="222"/>
      <c r="P336" s="222"/>
      <c r="Q336" s="222"/>
      <c r="R336" s="222"/>
      <c r="S336" s="222"/>
      <c r="T336" s="222"/>
      <c r="U336" s="222"/>
      <c r="V336" s="222"/>
      <c r="W336" s="222"/>
      <c r="X336" s="222"/>
      <c r="Y336" s="222"/>
      <c r="Z336" s="222"/>
      <c r="AA336" s="222"/>
      <c r="AB336" s="222"/>
      <c r="AC336" s="222"/>
      <c r="AD336" s="222"/>
      <c r="AE336" s="222"/>
      <c r="AF336" s="222"/>
      <c r="AG336" s="222"/>
      <c r="AH336" s="222"/>
      <c r="AI336" s="222"/>
      <c r="AJ336" s="222"/>
      <c r="AK336" s="222"/>
      <c r="AL336" s="222"/>
      <c r="AM336" s="222"/>
      <c r="AN336" s="222"/>
    </row>
    <row r="337" spans="1:40" s="223" customFormat="1" ht="10.199999999999999" customHeight="1">
      <c r="A337" s="216" t="s">
        <v>1020</v>
      </c>
      <c r="B337" s="221">
        <f>+SUMIF(Clasificación!D:D,'CA EF'!A337,Clasificación!G:G)</f>
        <v>102476.09</v>
      </c>
      <c r="C337" s="368"/>
      <c r="D337" s="368"/>
      <c r="E337" s="369">
        <f>+SUMIF(Clasificación!D:D,'CA EF'!A337,Clasificación!H:H)</f>
        <v>101680.78</v>
      </c>
      <c r="F337" s="369">
        <f t="shared" si="15"/>
        <v>795.30999999999767</v>
      </c>
      <c r="G337" s="369">
        <f t="shared" si="17"/>
        <v>-795.30999999999767</v>
      </c>
      <c r="H337" s="369">
        <v>0</v>
      </c>
      <c r="I337" s="369">
        <v>0</v>
      </c>
      <c r="J337" s="369">
        <v>0</v>
      </c>
      <c r="K337" s="369">
        <v>0</v>
      </c>
      <c r="L337" s="369">
        <v>0</v>
      </c>
      <c r="M337" s="369">
        <f t="shared" si="16"/>
        <v>0</v>
      </c>
      <c r="N337" s="222"/>
      <c r="O337" s="222"/>
      <c r="P337" s="222"/>
      <c r="Q337" s="222"/>
      <c r="R337" s="222"/>
      <c r="S337" s="222"/>
      <c r="T337" s="222"/>
      <c r="U337" s="222"/>
      <c r="V337" s="222"/>
      <c r="W337" s="222"/>
      <c r="X337" s="222"/>
      <c r="Y337" s="222"/>
      <c r="Z337" s="222"/>
      <c r="AA337" s="222"/>
      <c r="AB337" s="222"/>
      <c r="AC337" s="222"/>
      <c r="AD337" s="222"/>
      <c r="AE337" s="222"/>
      <c r="AF337" s="222"/>
      <c r="AG337" s="222"/>
      <c r="AH337" s="222"/>
      <c r="AI337" s="222"/>
      <c r="AJ337" s="222"/>
      <c r="AK337" s="222"/>
      <c r="AL337" s="222"/>
      <c r="AM337" s="222"/>
      <c r="AN337" s="222"/>
    </row>
    <row r="338" spans="1:40" s="223" customFormat="1" ht="10.199999999999999" customHeight="1">
      <c r="A338" s="216" t="s">
        <v>1021</v>
      </c>
      <c r="B338" s="221">
        <f>+SUMIF(Clasificación!D:D,'CA EF'!A338,Clasificación!G:G)</f>
        <v>102476.09</v>
      </c>
      <c r="C338" s="368"/>
      <c r="D338" s="368"/>
      <c r="E338" s="369">
        <f>+SUMIF(Clasificación!D:D,'CA EF'!A338,Clasificación!H:H)</f>
        <v>101680.78</v>
      </c>
      <c r="F338" s="369">
        <f t="shared" si="15"/>
        <v>795.30999999999767</v>
      </c>
      <c r="G338" s="369">
        <f t="shared" si="17"/>
        <v>-795.30999999999767</v>
      </c>
      <c r="H338" s="369">
        <v>0</v>
      </c>
      <c r="I338" s="369">
        <v>0</v>
      </c>
      <c r="J338" s="369">
        <v>0</v>
      </c>
      <c r="K338" s="369">
        <v>0</v>
      </c>
      <c r="L338" s="369">
        <v>0</v>
      </c>
      <c r="M338" s="369">
        <f t="shared" si="16"/>
        <v>0</v>
      </c>
      <c r="N338" s="222"/>
      <c r="O338" s="222"/>
      <c r="P338" s="222"/>
      <c r="Q338" s="222"/>
      <c r="R338" s="222"/>
      <c r="S338" s="222"/>
      <c r="T338" s="222"/>
      <c r="U338" s="222"/>
      <c r="V338" s="222"/>
      <c r="W338" s="222"/>
      <c r="X338" s="222"/>
      <c r="Y338" s="222"/>
      <c r="Z338" s="222"/>
      <c r="AA338" s="222"/>
      <c r="AB338" s="222"/>
      <c r="AC338" s="222"/>
      <c r="AD338" s="222"/>
      <c r="AE338" s="222"/>
      <c r="AF338" s="222"/>
      <c r="AG338" s="222"/>
      <c r="AH338" s="222"/>
      <c r="AI338" s="222"/>
      <c r="AJ338" s="222"/>
      <c r="AK338" s="222"/>
      <c r="AL338" s="222"/>
      <c r="AM338" s="222"/>
      <c r="AN338" s="222"/>
    </row>
    <row r="339" spans="1:40" s="223" customFormat="1" ht="10.199999999999999" customHeight="1">
      <c r="A339" s="216" t="s">
        <v>1022</v>
      </c>
      <c r="B339" s="221">
        <f>+SUMIF(Clasificación!D:D,'CA EF'!A339,Clasificación!G:G)</f>
        <v>102476.09</v>
      </c>
      <c r="C339" s="368"/>
      <c r="D339" s="368"/>
      <c r="E339" s="369">
        <f>+SUMIF(Clasificación!D:D,'CA EF'!A339,Clasificación!H:H)</f>
        <v>101680.78</v>
      </c>
      <c r="F339" s="369">
        <f t="shared" si="15"/>
        <v>795.30999999999767</v>
      </c>
      <c r="G339" s="369">
        <f t="shared" si="17"/>
        <v>-795.30999999999767</v>
      </c>
      <c r="H339" s="369">
        <v>0</v>
      </c>
      <c r="I339" s="369">
        <v>0</v>
      </c>
      <c r="J339" s="369">
        <v>0</v>
      </c>
      <c r="K339" s="369">
        <v>0</v>
      </c>
      <c r="L339" s="369">
        <v>0</v>
      </c>
      <c r="M339" s="369">
        <f t="shared" si="16"/>
        <v>0</v>
      </c>
      <c r="N339" s="222"/>
      <c r="O339" s="222"/>
      <c r="P339" s="222"/>
      <c r="Q339" s="222"/>
      <c r="R339" s="222"/>
      <c r="S339" s="222"/>
      <c r="T339" s="222"/>
      <c r="U339" s="222"/>
      <c r="V339" s="222"/>
      <c r="W339" s="222"/>
      <c r="X339" s="222"/>
      <c r="Y339" s="222"/>
      <c r="Z339" s="222"/>
      <c r="AA339" s="222"/>
      <c r="AB339" s="222"/>
      <c r="AC339" s="222"/>
      <c r="AD339" s="222"/>
      <c r="AE339" s="222"/>
      <c r="AF339" s="222"/>
      <c r="AG339" s="222"/>
      <c r="AH339" s="222"/>
      <c r="AI339" s="222"/>
      <c r="AJ339" s="222"/>
      <c r="AK339" s="222"/>
      <c r="AL339" s="222"/>
      <c r="AM339" s="222"/>
      <c r="AN339" s="222"/>
    </row>
    <row r="340" spans="1:40" s="223" customFormat="1" ht="10.199999999999999" customHeight="1">
      <c r="A340" s="216" t="s">
        <v>1023</v>
      </c>
      <c r="B340" s="221">
        <f>+SUMIF(Clasificación!D:D,'CA EF'!A340,Clasificación!G:G)</f>
        <v>102476.09</v>
      </c>
      <c r="C340" s="368"/>
      <c r="D340" s="368"/>
      <c r="E340" s="369">
        <f>+SUMIF(Clasificación!D:D,'CA EF'!A340,Clasificación!H:H)</f>
        <v>101680.78</v>
      </c>
      <c r="F340" s="369">
        <f t="shared" si="15"/>
        <v>795.30999999999767</v>
      </c>
      <c r="G340" s="369">
        <f t="shared" si="17"/>
        <v>-795.30999999999767</v>
      </c>
      <c r="H340" s="369">
        <v>0</v>
      </c>
      <c r="I340" s="369">
        <v>0</v>
      </c>
      <c r="J340" s="369">
        <v>0</v>
      </c>
      <c r="K340" s="369">
        <v>0</v>
      </c>
      <c r="L340" s="369">
        <v>0</v>
      </c>
      <c r="M340" s="369">
        <f t="shared" si="16"/>
        <v>0</v>
      </c>
      <c r="N340" s="222"/>
      <c r="O340" s="222"/>
      <c r="P340" s="222"/>
      <c r="Q340" s="222"/>
      <c r="R340" s="222"/>
      <c r="S340" s="222"/>
      <c r="T340" s="222"/>
      <c r="U340" s="222"/>
      <c r="V340" s="222"/>
      <c r="W340" s="222"/>
      <c r="X340" s="222"/>
      <c r="Y340" s="222"/>
      <c r="Z340" s="222"/>
      <c r="AA340" s="222"/>
      <c r="AB340" s="222"/>
      <c r="AC340" s="222"/>
      <c r="AD340" s="222"/>
      <c r="AE340" s="222"/>
      <c r="AF340" s="222"/>
      <c r="AG340" s="222"/>
      <c r="AH340" s="222"/>
      <c r="AI340" s="222"/>
      <c r="AJ340" s="222"/>
      <c r="AK340" s="222"/>
      <c r="AL340" s="222"/>
      <c r="AM340" s="222"/>
      <c r="AN340" s="222"/>
    </row>
    <row r="341" spans="1:40" s="223" customFormat="1" ht="10.199999999999999" customHeight="1">
      <c r="A341" s="216" t="s">
        <v>1024</v>
      </c>
      <c r="B341" s="221">
        <f>+SUMIF(Clasificación!D:D,'CA EF'!A341,Clasificación!G:G)</f>
        <v>102476.09</v>
      </c>
      <c r="C341" s="368"/>
      <c r="D341" s="368"/>
      <c r="E341" s="369">
        <f>+SUMIF(Clasificación!D:D,'CA EF'!A341,Clasificación!H:H)</f>
        <v>101680.78</v>
      </c>
      <c r="F341" s="369">
        <f t="shared" si="15"/>
        <v>795.30999999999767</v>
      </c>
      <c r="G341" s="369">
        <f t="shared" si="17"/>
        <v>-795.30999999999767</v>
      </c>
      <c r="H341" s="369">
        <v>0</v>
      </c>
      <c r="I341" s="369">
        <v>0</v>
      </c>
      <c r="J341" s="369">
        <v>0</v>
      </c>
      <c r="K341" s="369">
        <v>0</v>
      </c>
      <c r="L341" s="369">
        <v>0</v>
      </c>
      <c r="M341" s="369">
        <f t="shared" si="16"/>
        <v>0</v>
      </c>
      <c r="N341" s="222"/>
      <c r="O341" s="222"/>
      <c r="P341" s="222"/>
      <c r="Q341" s="222"/>
      <c r="R341" s="222"/>
      <c r="S341" s="222"/>
      <c r="T341" s="222"/>
      <c r="U341" s="222"/>
      <c r="V341" s="222"/>
      <c r="W341" s="222"/>
      <c r="X341" s="222"/>
      <c r="Y341" s="222"/>
      <c r="Z341" s="222"/>
      <c r="AA341" s="222"/>
      <c r="AB341" s="222"/>
      <c r="AC341" s="222"/>
      <c r="AD341" s="222"/>
      <c r="AE341" s="222"/>
      <c r="AF341" s="222"/>
      <c r="AG341" s="222"/>
      <c r="AH341" s="222"/>
      <c r="AI341" s="222"/>
      <c r="AJ341" s="222"/>
      <c r="AK341" s="222"/>
      <c r="AL341" s="222"/>
      <c r="AM341" s="222"/>
      <c r="AN341" s="222"/>
    </row>
    <row r="342" spans="1:40" s="223" customFormat="1" ht="10.199999999999999" customHeight="1">
      <c r="A342" s="216" t="s">
        <v>1025</v>
      </c>
      <c r="B342" s="221">
        <f>+SUMIF(Clasificación!D:D,'CA EF'!A342,Clasificación!G:G)</f>
        <v>102476.09</v>
      </c>
      <c r="C342" s="368"/>
      <c r="D342" s="368"/>
      <c r="E342" s="369">
        <f>+SUMIF(Clasificación!D:D,'CA EF'!A342,Clasificación!H:H)</f>
        <v>101680.78</v>
      </c>
      <c r="F342" s="369">
        <f t="shared" si="15"/>
        <v>795.30999999999767</v>
      </c>
      <c r="G342" s="369">
        <f t="shared" si="17"/>
        <v>-795.30999999999767</v>
      </c>
      <c r="H342" s="369">
        <v>0</v>
      </c>
      <c r="I342" s="369">
        <v>0</v>
      </c>
      <c r="J342" s="369">
        <v>0</v>
      </c>
      <c r="K342" s="369">
        <v>0</v>
      </c>
      <c r="L342" s="369">
        <v>0</v>
      </c>
      <c r="M342" s="369">
        <f t="shared" si="16"/>
        <v>0</v>
      </c>
      <c r="N342" s="222"/>
      <c r="O342" s="222"/>
      <c r="P342" s="222"/>
      <c r="Q342" s="222"/>
      <c r="R342" s="222"/>
      <c r="S342" s="222"/>
      <c r="T342" s="222"/>
      <c r="U342" s="222"/>
      <c r="V342" s="222"/>
      <c r="W342" s="222"/>
      <c r="X342" s="222"/>
      <c r="Y342" s="222"/>
      <c r="Z342" s="222"/>
      <c r="AA342" s="222"/>
      <c r="AB342" s="222"/>
      <c r="AC342" s="222"/>
      <c r="AD342" s="222"/>
      <c r="AE342" s="222"/>
      <c r="AF342" s="222"/>
      <c r="AG342" s="222"/>
      <c r="AH342" s="222"/>
      <c r="AI342" s="222"/>
      <c r="AJ342" s="222"/>
      <c r="AK342" s="222"/>
      <c r="AL342" s="222"/>
      <c r="AM342" s="222"/>
      <c r="AN342" s="222"/>
    </row>
    <row r="343" spans="1:40" s="223" customFormat="1" ht="10.199999999999999" customHeight="1">
      <c r="A343" s="216" t="s">
        <v>1026</v>
      </c>
      <c r="B343" s="221">
        <f>+SUMIF(Clasificación!D:D,'CA EF'!A343,Clasificación!G:G)</f>
        <v>102476.09</v>
      </c>
      <c r="C343" s="368"/>
      <c r="D343" s="368"/>
      <c r="E343" s="369">
        <f>+SUMIF(Clasificación!D:D,'CA EF'!A343,Clasificación!H:H)</f>
        <v>101680.78</v>
      </c>
      <c r="F343" s="369">
        <f t="shared" si="15"/>
        <v>795.30999999999767</v>
      </c>
      <c r="G343" s="369">
        <f t="shared" si="17"/>
        <v>-795.30999999999767</v>
      </c>
      <c r="H343" s="369">
        <v>0</v>
      </c>
      <c r="I343" s="369">
        <v>0</v>
      </c>
      <c r="J343" s="369">
        <v>0</v>
      </c>
      <c r="K343" s="369">
        <v>0</v>
      </c>
      <c r="L343" s="369">
        <v>0</v>
      </c>
      <c r="M343" s="369">
        <f t="shared" si="16"/>
        <v>0</v>
      </c>
      <c r="N343" s="222"/>
      <c r="O343" s="222"/>
      <c r="P343" s="222"/>
      <c r="Q343" s="222"/>
      <c r="R343" s="222"/>
      <c r="S343" s="222"/>
      <c r="T343" s="222"/>
      <c r="U343" s="222"/>
      <c r="V343" s="222"/>
      <c r="W343" s="222"/>
      <c r="X343" s="222"/>
      <c r="Y343" s="222"/>
      <c r="Z343" s="222"/>
      <c r="AA343" s="222"/>
      <c r="AB343" s="222"/>
      <c r="AC343" s="222"/>
      <c r="AD343" s="222"/>
      <c r="AE343" s="222"/>
      <c r="AF343" s="222"/>
      <c r="AG343" s="222"/>
      <c r="AH343" s="222"/>
      <c r="AI343" s="222"/>
      <c r="AJ343" s="222"/>
      <c r="AK343" s="222"/>
      <c r="AL343" s="222"/>
      <c r="AM343" s="222"/>
      <c r="AN343" s="222"/>
    </row>
    <row r="344" spans="1:40" s="223" customFormat="1" ht="10.199999999999999" customHeight="1">
      <c r="A344" s="216" t="s">
        <v>1027</v>
      </c>
      <c r="B344" s="221">
        <f>+SUMIF(Clasificación!D:D,'CA EF'!A344,Clasificación!G:G)</f>
        <v>102476.09</v>
      </c>
      <c r="C344" s="368"/>
      <c r="D344" s="368"/>
      <c r="E344" s="369">
        <f>+SUMIF(Clasificación!D:D,'CA EF'!A344,Clasificación!H:H)</f>
        <v>101680.78</v>
      </c>
      <c r="F344" s="369">
        <f t="shared" si="15"/>
        <v>795.30999999999767</v>
      </c>
      <c r="G344" s="369">
        <f t="shared" si="17"/>
        <v>-795.30999999999767</v>
      </c>
      <c r="H344" s="369">
        <v>0</v>
      </c>
      <c r="I344" s="369">
        <v>0</v>
      </c>
      <c r="J344" s="369">
        <v>0</v>
      </c>
      <c r="K344" s="369">
        <v>0</v>
      </c>
      <c r="L344" s="369">
        <v>0</v>
      </c>
      <c r="M344" s="369">
        <f t="shared" si="16"/>
        <v>0</v>
      </c>
      <c r="N344" s="222"/>
      <c r="O344" s="222"/>
      <c r="P344" s="222"/>
      <c r="Q344" s="222"/>
      <c r="R344" s="222"/>
      <c r="S344" s="222"/>
      <c r="T344" s="222"/>
      <c r="U344" s="222"/>
      <c r="V344" s="222"/>
      <c r="W344" s="222"/>
      <c r="X344" s="222"/>
      <c r="Y344" s="222"/>
      <c r="Z344" s="222"/>
      <c r="AA344" s="222"/>
      <c r="AB344" s="222"/>
      <c r="AC344" s="222"/>
      <c r="AD344" s="222"/>
      <c r="AE344" s="222"/>
      <c r="AF344" s="222"/>
      <c r="AG344" s="222"/>
      <c r="AH344" s="222"/>
      <c r="AI344" s="222"/>
      <c r="AJ344" s="222"/>
      <c r="AK344" s="222"/>
      <c r="AL344" s="222"/>
      <c r="AM344" s="222"/>
      <c r="AN344" s="222"/>
    </row>
    <row r="345" spans="1:40" s="223" customFormat="1" ht="10.199999999999999" customHeight="1">
      <c r="A345" s="216" t="s">
        <v>1028</v>
      </c>
      <c r="B345" s="221">
        <f>+SUMIF(Clasificación!D:D,'CA EF'!A345,Clasificación!G:G)</f>
        <v>102476.09</v>
      </c>
      <c r="C345" s="368"/>
      <c r="D345" s="368"/>
      <c r="E345" s="369">
        <f>+SUMIF(Clasificación!D:D,'CA EF'!A345,Clasificación!H:H)</f>
        <v>101680.78</v>
      </c>
      <c r="F345" s="369">
        <f t="shared" si="15"/>
        <v>795.30999999999767</v>
      </c>
      <c r="G345" s="369">
        <f t="shared" si="17"/>
        <v>-795.30999999999767</v>
      </c>
      <c r="H345" s="369">
        <v>0</v>
      </c>
      <c r="I345" s="369">
        <v>0</v>
      </c>
      <c r="J345" s="369">
        <v>0</v>
      </c>
      <c r="K345" s="369">
        <v>0</v>
      </c>
      <c r="L345" s="369">
        <v>0</v>
      </c>
      <c r="M345" s="369">
        <f t="shared" si="16"/>
        <v>0</v>
      </c>
      <c r="N345" s="222"/>
      <c r="O345" s="222"/>
      <c r="P345" s="222"/>
      <c r="Q345" s="222"/>
      <c r="R345" s="222"/>
      <c r="S345" s="222"/>
      <c r="T345" s="222"/>
      <c r="U345" s="222"/>
      <c r="V345" s="222"/>
      <c r="W345" s="222"/>
      <c r="X345" s="222"/>
      <c r="Y345" s="222"/>
      <c r="Z345" s="222"/>
      <c r="AA345" s="222"/>
      <c r="AB345" s="222"/>
      <c r="AC345" s="222"/>
      <c r="AD345" s="222"/>
      <c r="AE345" s="222"/>
      <c r="AF345" s="222"/>
      <c r="AG345" s="222"/>
      <c r="AH345" s="222"/>
      <c r="AI345" s="222"/>
      <c r="AJ345" s="222"/>
      <c r="AK345" s="222"/>
      <c r="AL345" s="222"/>
      <c r="AM345" s="222"/>
      <c r="AN345" s="222"/>
    </row>
    <row r="346" spans="1:40" s="223" customFormat="1" ht="10.199999999999999" customHeight="1">
      <c r="A346" s="216" t="s">
        <v>1029</v>
      </c>
      <c r="B346" s="221">
        <f>+SUMIF(Clasificación!D:D,'CA EF'!A346,Clasificación!G:G)</f>
        <v>50668.479999999996</v>
      </c>
      <c r="C346" s="368"/>
      <c r="D346" s="368"/>
      <c r="E346" s="369">
        <f>+SUMIF(Clasificación!D:D,'CA EF'!A346,Clasificación!H:H)</f>
        <v>50218.52</v>
      </c>
      <c r="F346" s="369">
        <f t="shared" si="15"/>
        <v>449.95999999999913</v>
      </c>
      <c r="G346" s="369">
        <f t="shared" si="17"/>
        <v>-449.95999999999913</v>
      </c>
      <c r="H346" s="369">
        <v>0</v>
      </c>
      <c r="I346" s="369">
        <v>0</v>
      </c>
      <c r="J346" s="369">
        <v>0</v>
      </c>
      <c r="K346" s="369">
        <v>0</v>
      </c>
      <c r="L346" s="369">
        <v>0</v>
      </c>
      <c r="M346" s="369">
        <f t="shared" si="16"/>
        <v>0</v>
      </c>
      <c r="N346" s="222"/>
      <c r="O346" s="222"/>
      <c r="P346" s="222"/>
      <c r="Q346" s="222"/>
      <c r="R346" s="222"/>
      <c r="S346" s="222"/>
      <c r="T346" s="222"/>
      <c r="U346" s="222"/>
      <c r="V346" s="222"/>
      <c r="W346" s="222"/>
      <c r="X346" s="222"/>
      <c r="Y346" s="222"/>
      <c r="Z346" s="222"/>
      <c r="AA346" s="222"/>
      <c r="AB346" s="222"/>
      <c r="AC346" s="222"/>
      <c r="AD346" s="222"/>
      <c r="AE346" s="222"/>
      <c r="AF346" s="222"/>
      <c r="AG346" s="222"/>
      <c r="AH346" s="222"/>
      <c r="AI346" s="222"/>
      <c r="AJ346" s="222"/>
      <c r="AK346" s="222"/>
      <c r="AL346" s="222"/>
      <c r="AM346" s="222"/>
      <c r="AN346" s="222"/>
    </row>
    <row r="347" spans="1:40" s="223" customFormat="1" ht="10.199999999999999" customHeight="1">
      <c r="A347" s="216" t="s">
        <v>1030</v>
      </c>
      <c r="B347" s="221">
        <f>+SUMIF(Clasificación!D:D,'CA EF'!A347,Clasificación!G:G)</f>
        <v>50668.479999999996</v>
      </c>
      <c r="C347" s="368"/>
      <c r="D347" s="368"/>
      <c r="E347" s="369">
        <f>+SUMIF(Clasificación!D:D,'CA EF'!A347,Clasificación!H:H)</f>
        <v>50218.52</v>
      </c>
      <c r="F347" s="369">
        <f t="shared" si="15"/>
        <v>449.95999999999913</v>
      </c>
      <c r="G347" s="369">
        <f t="shared" si="17"/>
        <v>-449.95999999999913</v>
      </c>
      <c r="H347" s="369">
        <v>0</v>
      </c>
      <c r="I347" s="369">
        <v>0</v>
      </c>
      <c r="J347" s="369">
        <v>0</v>
      </c>
      <c r="K347" s="369">
        <v>0</v>
      </c>
      <c r="L347" s="369">
        <v>0</v>
      </c>
      <c r="M347" s="369">
        <f t="shared" si="16"/>
        <v>0</v>
      </c>
      <c r="N347" s="222"/>
      <c r="O347" s="222"/>
      <c r="P347" s="222"/>
      <c r="Q347" s="222"/>
      <c r="R347" s="222"/>
      <c r="S347" s="222"/>
      <c r="T347" s="222"/>
      <c r="U347" s="222"/>
      <c r="V347" s="222"/>
      <c r="W347" s="222"/>
      <c r="X347" s="222"/>
      <c r="Y347" s="222"/>
      <c r="Z347" s="222"/>
      <c r="AA347" s="222"/>
      <c r="AB347" s="222"/>
      <c r="AC347" s="222"/>
      <c r="AD347" s="222"/>
      <c r="AE347" s="222"/>
      <c r="AF347" s="222"/>
      <c r="AG347" s="222"/>
      <c r="AH347" s="222"/>
      <c r="AI347" s="222"/>
      <c r="AJ347" s="222"/>
      <c r="AK347" s="222"/>
      <c r="AL347" s="222"/>
      <c r="AM347" s="222"/>
      <c r="AN347" s="222"/>
    </row>
    <row r="348" spans="1:40" s="223" customFormat="1" ht="10.199999999999999" customHeight="1">
      <c r="A348" s="216" t="s">
        <v>1031</v>
      </c>
      <c r="B348" s="221">
        <f>+SUMIF(Clasificación!D:D,'CA EF'!A348,Clasificación!G:G)</f>
        <v>50668.479999999996</v>
      </c>
      <c r="C348" s="368"/>
      <c r="D348" s="368"/>
      <c r="E348" s="369">
        <f>+SUMIF(Clasificación!D:D,'CA EF'!A348,Clasificación!H:H)</f>
        <v>50218.52</v>
      </c>
      <c r="F348" s="369">
        <f t="shared" si="15"/>
        <v>449.95999999999913</v>
      </c>
      <c r="G348" s="369">
        <f t="shared" si="17"/>
        <v>-449.95999999999913</v>
      </c>
      <c r="H348" s="369">
        <v>0</v>
      </c>
      <c r="I348" s="369">
        <v>0</v>
      </c>
      <c r="J348" s="369">
        <v>0</v>
      </c>
      <c r="K348" s="369">
        <v>0</v>
      </c>
      <c r="L348" s="369">
        <v>0</v>
      </c>
      <c r="M348" s="369">
        <f t="shared" si="16"/>
        <v>0</v>
      </c>
      <c r="N348" s="222"/>
      <c r="O348" s="222"/>
      <c r="P348" s="222"/>
      <c r="Q348" s="222"/>
      <c r="R348" s="222"/>
      <c r="S348" s="222"/>
      <c r="T348" s="222"/>
      <c r="U348" s="222"/>
      <c r="V348" s="222"/>
      <c r="W348" s="222"/>
      <c r="X348" s="222"/>
      <c r="Y348" s="222"/>
      <c r="Z348" s="222"/>
      <c r="AA348" s="222"/>
      <c r="AB348" s="222"/>
      <c r="AC348" s="222"/>
      <c r="AD348" s="222"/>
      <c r="AE348" s="222"/>
      <c r="AF348" s="222"/>
      <c r="AG348" s="222"/>
      <c r="AH348" s="222"/>
      <c r="AI348" s="222"/>
      <c r="AJ348" s="222"/>
      <c r="AK348" s="222"/>
      <c r="AL348" s="222"/>
      <c r="AM348" s="222"/>
      <c r="AN348" s="222"/>
    </row>
    <row r="349" spans="1:40" s="223" customFormat="1" ht="10.199999999999999" customHeight="1">
      <c r="A349" s="216" t="s">
        <v>1032</v>
      </c>
      <c r="B349" s="221">
        <f>+SUMIF(Clasificación!D:D,'CA EF'!A349,Clasificación!G:G)</f>
        <v>50668.479999999996</v>
      </c>
      <c r="C349" s="368"/>
      <c r="D349" s="368"/>
      <c r="E349" s="369">
        <f>+SUMIF(Clasificación!D:D,'CA EF'!A349,Clasificación!H:H)</f>
        <v>50218.52</v>
      </c>
      <c r="F349" s="369">
        <f t="shared" si="15"/>
        <v>449.95999999999913</v>
      </c>
      <c r="G349" s="369">
        <f t="shared" si="17"/>
        <v>-449.95999999999913</v>
      </c>
      <c r="H349" s="369">
        <v>0</v>
      </c>
      <c r="I349" s="369">
        <v>0</v>
      </c>
      <c r="J349" s="369">
        <v>0</v>
      </c>
      <c r="K349" s="369">
        <v>0</v>
      </c>
      <c r="L349" s="369">
        <v>0</v>
      </c>
      <c r="M349" s="369">
        <f t="shared" si="16"/>
        <v>0</v>
      </c>
      <c r="N349" s="222"/>
      <c r="O349" s="222"/>
      <c r="P349" s="222"/>
      <c r="Q349" s="222"/>
      <c r="R349" s="222"/>
      <c r="S349" s="222"/>
      <c r="T349" s="222"/>
      <c r="U349" s="222"/>
      <c r="V349" s="222"/>
      <c r="W349" s="222"/>
      <c r="X349" s="222"/>
      <c r="Y349" s="222"/>
      <c r="Z349" s="222"/>
      <c r="AA349" s="222"/>
      <c r="AB349" s="222"/>
      <c r="AC349" s="222"/>
      <c r="AD349" s="222"/>
      <c r="AE349" s="222"/>
      <c r="AF349" s="222"/>
      <c r="AG349" s="222"/>
      <c r="AH349" s="222"/>
      <c r="AI349" s="222"/>
      <c r="AJ349" s="222"/>
      <c r="AK349" s="222"/>
      <c r="AL349" s="222"/>
      <c r="AM349" s="222"/>
      <c r="AN349" s="222"/>
    </row>
    <row r="350" spans="1:40" s="223" customFormat="1" ht="10.199999999999999" customHeight="1">
      <c r="A350" s="216" t="s">
        <v>1033</v>
      </c>
      <c r="B350" s="221">
        <f>+SUMIF(Clasificación!D:D,'CA EF'!A350,Clasificación!G:G)</f>
        <v>50668.479999999996</v>
      </c>
      <c r="C350" s="368"/>
      <c r="D350" s="368"/>
      <c r="E350" s="369">
        <f>+SUMIF(Clasificación!D:D,'CA EF'!A350,Clasificación!H:H)</f>
        <v>50218.52</v>
      </c>
      <c r="F350" s="369">
        <f t="shared" si="15"/>
        <v>449.95999999999913</v>
      </c>
      <c r="G350" s="369">
        <f t="shared" si="17"/>
        <v>-449.95999999999913</v>
      </c>
      <c r="H350" s="369">
        <v>0</v>
      </c>
      <c r="I350" s="369">
        <v>0</v>
      </c>
      <c r="J350" s="369">
        <v>0</v>
      </c>
      <c r="K350" s="369">
        <v>0</v>
      </c>
      <c r="L350" s="369">
        <v>0</v>
      </c>
      <c r="M350" s="369">
        <f t="shared" si="16"/>
        <v>0</v>
      </c>
      <c r="N350" s="222"/>
      <c r="O350" s="222"/>
      <c r="P350" s="222"/>
      <c r="Q350" s="222"/>
      <c r="R350" s="222"/>
      <c r="S350" s="222"/>
      <c r="T350" s="222"/>
      <c r="U350" s="222"/>
      <c r="V350" s="222"/>
      <c r="W350" s="222"/>
      <c r="X350" s="222"/>
      <c r="Y350" s="222"/>
      <c r="Z350" s="222"/>
      <c r="AA350" s="222"/>
      <c r="AB350" s="222"/>
      <c r="AC350" s="222"/>
      <c r="AD350" s="222"/>
      <c r="AE350" s="222"/>
      <c r="AF350" s="222"/>
      <c r="AG350" s="222"/>
      <c r="AH350" s="222"/>
      <c r="AI350" s="222"/>
      <c r="AJ350" s="222"/>
      <c r="AK350" s="222"/>
      <c r="AL350" s="222"/>
      <c r="AM350" s="222"/>
      <c r="AN350" s="222"/>
    </row>
    <row r="351" spans="1:40" s="223" customFormat="1" ht="10.199999999999999" customHeight="1">
      <c r="A351" s="216" t="s">
        <v>1034</v>
      </c>
      <c r="B351" s="221">
        <f>+SUMIF(Clasificación!D:D,'CA EF'!A351,Clasificación!G:G)</f>
        <v>50668.479999999996</v>
      </c>
      <c r="C351" s="368"/>
      <c r="D351" s="368"/>
      <c r="E351" s="369">
        <f>+SUMIF(Clasificación!D:D,'CA EF'!A351,Clasificación!H:H)</f>
        <v>50218.52</v>
      </c>
      <c r="F351" s="369">
        <f t="shared" si="15"/>
        <v>449.95999999999913</v>
      </c>
      <c r="G351" s="369">
        <f t="shared" si="17"/>
        <v>-449.95999999999913</v>
      </c>
      <c r="H351" s="369">
        <v>0</v>
      </c>
      <c r="I351" s="369">
        <v>0</v>
      </c>
      <c r="J351" s="369">
        <v>0</v>
      </c>
      <c r="K351" s="369">
        <v>0</v>
      </c>
      <c r="L351" s="369">
        <v>0</v>
      </c>
      <c r="M351" s="369">
        <f t="shared" si="16"/>
        <v>0</v>
      </c>
      <c r="N351" s="222"/>
      <c r="O351" s="222"/>
      <c r="P351" s="222"/>
      <c r="Q351" s="222"/>
      <c r="R351" s="222"/>
      <c r="S351" s="222"/>
      <c r="T351" s="222"/>
      <c r="U351" s="222"/>
      <c r="V351" s="222"/>
      <c r="W351" s="222"/>
      <c r="X351" s="222"/>
      <c r="Y351" s="222"/>
      <c r="Z351" s="222"/>
      <c r="AA351" s="222"/>
      <c r="AB351" s="222"/>
      <c r="AC351" s="222"/>
      <c r="AD351" s="222"/>
      <c r="AE351" s="222"/>
      <c r="AF351" s="222"/>
      <c r="AG351" s="222"/>
      <c r="AH351" s="222"/>
      <c r="AI351" s="222"/>
      <c r="AJ351" s="222"/>
      <c r="AK351" s="222"/>
      <c r="AL351" s="222"/>
      <c r="AM351" s="222"/>
      <c r="AN351" s="222"/>
    </row>
    <row r="352" spans="1:40" s="223" customFormat="1" ht="10.199999999999999" customHeight="1">
      <c r="A352" s="216" t="s">
        <v>1035</v>
      </c>
      <c r="B352" s="221">
        <f>+SUMIF(Clasificación!D:D,'CA EF'!A352,Clasificación!G:G)</f>
        <v>50668.479999999996</v>
      </c>
      <c r="C352" s="368"/>
      <c r="D352" s="368"/>
      <c r="E352" s="369">
        <f>+SUMIF(Clasificación!D:D,'CA EF'!A352,Clasificación!H:H)</f>
        <v>50218.52</v>
      </c>
      <c r="F352" s="369">
        <f t="shared" si="15"/>
        <v>449.95999999999913</v>
      </c>
      <c r="G352" s="369">
        <f t="shared" si="17"/>
        <v>-449.95999999999913</v>
      </c>
      <c r="H352" s="369">
        <v>0</v>
      </c>
      <c r="I352" s="369">
        <v>0</v>
      </c>
      <c r="J352" s="369">
        <v>0</v>
      </c>
      <c r="K352" s="369">
        <v>0</v>
      </c>
      <c r="L352" s="369">
        <v>0</v>
      </c>
      <c r="M352" s="369">
        <f t="shared" si="16"/>
        <v>0</v>
      </c>
      <c r="N352" s="222"/>
      <c r="O352" s="222"/>
      <c r="P352" s="222"/>
      <c r="Q352" s="222"/>
      <c r="R352" s="222"/>
      <c r="S352" s="222"/>
      <c r="T352" s="222"/>
      <c r="U352" s="222"/>
      <c r="V352" s="222"/>
      <c r="W352" s="222"/>
      <c r="X352" s="222"/>
      <c r="Y352" s="222"/>
      <c r="Z352" s="222"/>
      <c r="AA352" s="222"/>
      <c r="AB352" s="222"/>
      <c r="AC352" s="222"/>
      <c r="AD352" s="222"/>
      <c r="AE352" s="222"/>
      <c r="AF352" s="222"/>
      <c r="AG352" s="222"/>
      <c r="AH352" s="222"/>
      <c r="AI352" s="222"/>
      <c r="AJ352" s="222"/>
      <c r="AK352" s="222"/>
      <c r="AL352" s="222"/>
      <c r="AM352" s="222"/>
      <c r="AN352" s="222"/>
    </row>
    <row r="353" spans="1:40" s="223" customFormat="1" ht="10.199999999999999" customHeight="1">
      <c r="A353" s="216" t="s">
        <v>1036</v>
      </c>
      <c r="B353" s="221">
        <f>+SUMIF(Clasificación!D:D,'CA EF'!A353,Clasificación!G:G)</f>
        <v>25334.239999999998</v>
      </c>
      <c r="C353" s="368"/>
      <c r="D353" s="368"/>
      <c r="E353" s="369">
        <f>+SUMIF(Clasificación!D:D,'CA EF'!A353,Clasificación!H:H)</f>
        <v>25109.26</v>
      </c>
      <c r="F353" s="369">
        <f t="shared" si="15"/>
        <v>224.97999999999956</v>
      </c>
      <c r="G353" s="369">
        <f t="shared" si="17"/>
        <v>-224.97999999999956</v>
      </c>
      <c r="H353" s="369">
        <v>0</v>
      </c>
      <c r="I353" s="369">
        <v>0</v>
      </c>
      <c r="J353" s="369">
        <v>0</v>
      </c>
      <c r="K353" s="369">
        <v>0</v>
      </c>
      <c r="L353" s="369">
        <v>0</v>
      </c>
      <c r="M353" s="369">
        <f t="shared" si="16"/>
        <v>0</v>
      </c>
      <c r="N353" s="222"/>
      <c r="O353" s="222"/>
      <c r="P353" s="222"/>
      <c r="Q353" s="222"/>
      <c r="R353" s="222"/>
      <c r="S353" s="222"/>
      <c r="T353" s="222"/>
      <c r="U353" s="222"/>
      <c r="V353" s="222"/>
      <c r="W353" s="222"/>
      <c r="X353" s="222"/>
      <c r="Y353" s="222"/>
      <c r="Z353" s="222"/>
      <c r="AA353" s="222"/>
      <c r="AB353" s="222"/>
      <c r="AC353" s="222"/>
      <c r="AD353" s="222"/>
      <c r="AE353" s="222"/>
      <c r="AF353" s="222"/>
      <c r="AG353" s="222"/>
      <c r="AH353" s="222"/>
      <c r="AI353" s="222"/>
      <c r="AJ353" s="222"/>
      <c r="AK353" s="222"/>
      <c r="AL353" s="222"/>
      <c r="AM353" s="222"/>
      <c r="AN353" s="222"/>
    </row>
    <row r="354" spans="1:40" s="223" customFormat="1" ht="10.199999999999999" customHeight="1">
      <c r="A354" s="216" t="s">
        <v>1037</v>
      </c>
      <c r="B354" s="221">
        <f>+SUMIF(Clasificación!D:D,'CA EF'!A354,Clasificación!G:G)</f>
        <v>25334.239999999998</v>
      </c>
      <c r="C354" s="368"/>
      <c r="D354" s="368"/>
      <c r="E354" s="369">
        <f>+SUMIF(Clasificación!D:D,'CA EF'!A354,Clasificación!H:H)</f>
        <v>25109.26</v>
      </c>
      <c r="F354" s="369">
        <f t="shared" si="15"/>
        <v>224.97999999999956</v>
      </c>
      <c r="G354" s="369">
        <f t="shared" si="17"/>
        <v>-224.97999999999956</v>
      </c>
      <c r="H354" s="369">
        <v>0</v>
      </c>
      <c r="I354" s="369">
        <v>0</v>
      </c>
      <c r="J354" s="369">
        <v>0</v>
      </c>
      <c r="K354" s="369">
        <v>0</v>
      </c>
      <c r="L354" s="369">
        <v>0</v>
      </c>
      <c r="M354" s="369">
        <f t="shared" si="16"/>
        <v>0</v>
      </c>
      <c r="N354" s="222"/>
      <c r="O354" s="222"/>
      <c r="P354" s="222"/>
      <c r="Q354" s="222"/>
      <c r="R354" s="222"/>
      <c r="S354" s="222"/>
      <c r="T354" s="222"/>
      <c r="U354" s="222"/>
      <c r="V354" s="222"/>
      <c r="W354" s="222"/>
      <c r="X354" s="222"/>
      <c r="Y354" s="222"/>
      <c r="Z354" s="222"/>
      <c r="AA354" s="222"/>
      <c r="AB354" s="222"/>
      <c r="AC354" s="222"/>
      <c r="AD354" s="222"/>
      <c r="AE354" s="222"/>
      <c r="AF354" s="222"/>
      <c r="AG354" s="222"/>
      <c r="AH354" s="222"/>
      <c r="AI354" s="222"/>
      <c r="AJ354" s="222"/>
      <c r="AK354" s="222"/>
      <c r="AL354" s="222"/>
      <c r="AM354" s="222"/>
      <c r="AN354" s="222"/>
    </row>
    <row r="355" spans="1:40" s="223" customFormat="1" ht="10.199999999999999" customHeight="1">
      <c r="A355" s="216" t="s">
        <v>1038</v>
      </c>
      <c r="B355" s="221">
        <f>+SUMIF(Clasificación!D:D,'CA EF'!A355,Clasificación!G:G)</f>
        <v>25334.239999999998</v>
      </c>
      <c r="C355" s="368"/>
      <c r="D355" s="368"/>
      <c r="E355" s="369">
        <f>+SUMIF(Clasificación!D:D,'CA EF'!A355,Clasificación!H:H)</f>
        <v>25109.26</v>
      </c>
      <c r="F355" s="369">
        <f t="shared" si="15"/>
        <v>224.97999999999956</v>
      </c>
      <c r="G355" s="369">
        <f t="shared" si="17"/>
        <v>-224.97999999999956</v>
      </c>
      <c r="H355" s="369">
        <v>0</v>
      </c>
      <c r="I355" s="369">
        <v>0</v>
      </c>
      <c r="J355" s="369">
        <v>0</v>
      </c>
      <c r="K355" s="369">
        <v>0</v>
      </c>
      <c r="L355" s="369">
        <v>0</v>
      </c>
      <c r="M355" s="369">
        <f t="shared" si="16"/>
        <v>0</v>
      </c>
      <c r="N355" s="222"/>
      <c r="O355" s="222"/>
      <c r="P355" s="222"/>
      <c r="Q355" s="222"/>
      <c r="R355" s="222"/>
      <c r="S355" s="222"/>
      <c r="T355" s="222"/>
      <c r="U355" s="222"/>
      <c r="V355" s="222"/>
      <c r="W355" s="222"/>
      <c r="X355" s="222"/>
      <c r="Y355" s="222"/>
      <c r="Z355" s="222"/>
      <c r="AA355" s="222"/>
      <c r="AB355" s="222"/>
      <c r="AC355" s="222"/>
      <c r="AD355" s="222"/>
      <c r="AE355" s="222"/>
      <c r="AF355" s="222"/>
      <c r="AG355" s="222"/>
      <c r="AH355" s="222"/>
      <c r="AI355" s="222"/>
      <c r="AJ355" s="222"/>
      <c r="AK355" s="222"/>
      <c r="AL355" s="222"/>
      <c r="AM355" s="222"/>
      <c r="AN355" s="222"/>
    </row>
    <row r="356" spans="1:40" s="223" customFormat="1" ht="10.199999999999999" customHeight="1">
      <c r="A356" s="216" t="s">
        <v>1039</v>
      </c>
      <c r="B356" s="221">
        <f>+SUMIF(Clasificación!D:D,'CA EF'!A356,Clasificación!G:G)</f>
        <v>25334.239999999998</v>
      </c>
      <c r="C356" s="368"/>
      <c r="D356" s="368"/>
      <c r="E356" s="369">
        <f>+SUMIF(Clasificación!D:D,'CA EF'!A356,Clasificación!H:H)</f>
        <v>25109.26</v>
      </c>
      <c r="F356" s="369">
        <f t="shared" si="15"/>
        <v>224.97999999999956</v>
      </c>
      <c r="G356" s="369">
        <f t="shared" si="17"/>
        <v>-224.97999999999956</v>
      </c>
      <c r="H356" s="369">
        <v>0</v>
      </c>
      <c r="I356" s="369">
        <v>0</v>
      </c>
      <c r="J356" s="369">
        <v>0</v>
      </c>
      <c r="K356" s="369">
        <v>0</v>
      </c>
      <c r="L356" s="369">
        <v>0</v>
      </c>
      <c r="M356" s="369">
        <f t="shared" si="16"/>
        <v>0</v>
      </c>
      <c r="N356" s="222"/>
      <c r="O356" s="222"/>
      <c r="P356" s="222"/>
      <c r="Q356" s="222"/>
      <c r="R356" s="222"/>
      <c r="S356" s="222"/>
      <c r="T356" s="222"/>
      <c r="U356" s="222"/>
      <c r="V356" s="222"/>
      <c r="W356" s="222"/>
      <c r="X356" s="222"/>
      <c r="Y356" s="222"/>
      <c r="Z356" s="222"/>
      <c r="AA356" s="222"/>
      <c r="AB356" s="222"/>
      <c r="AC356" s="222"/>
      <c r="AD356" s="222"/>
      <c r="AE356" s="222"/>
      <c r="AF356" s="222"/>
      <c r="AG356" s="222"/>
      <c r="AH356" s="222"/>
      <c r="AI356" s="222"/>
      <c r="AJ356" s="222"/>
      <c r="AK356" s="222"/>
      <c r="AL356" s="222"/>
      <c r="AM356" s="222"/>
      <c r="AN356" s="222"/>
    </row>
    <row r="357" spans="1:40" s="223" customFormat="1" ht="10.199999999999999" customHeight="1">
      <c r="A357" s="216" t="s">
        <v>1040</v>
      </c>
      <c r="B357" s="221">
        <f>+SUMIF(Clasificación!D:D,'CA EF'!A357,Clasificación!G:G)</f>
        <v>25334.239999999998</v>
      </c>
      <c r="C357" s="368"/>
      <c r="D357" s="368"/>
      <c r="E357" s="369">
        <f>+SUMIF(Clasificación!D:D,'CA EF'!A357,Clasificación!H:H)</f>
        <v>25109.26</v>
      </c>
      <c r="F357" s="369">
        <f t="shared" si="15"/>
        <v>224.97999999999956</v>
      </c>
      <c r="G357" s="369">
        <f t="shared" si="17"/>
        <v>-224.97999999999956</v>
      </c>
      <c r="H357" s="369">
        <v>0</v>
      </c>
      <c r="I357" s="369">
        <v>0</v>
      </c>
      <c r="J357" s="369">
        <v>0</v>
      </c>
      <c r="K357" s="369">
        <v>0</v>
      </c>
      <c r="L357" s="369">
        <v>0</v>
      </c>
      <c r="M357" s="369">
        <f t="shared" si="16"/>
        <v>0</v>
      </c>
      <c r="N357" s="222"/>
      <c r="O357" s="222"/>
      <c r="P357" s="222"/>
      <c r="Q357" s="222"/>
      <c r="R357" s="222"/>
      <c r="S357" s="222"/>
      <c r="T357" s="222"/>
      <c r="U357" s="222"/>
      <c r="V357" s="222"/>
      <c r="W357" s="222"/>
      <c r="X357" s="222"/>
      <c r="Y357" s="222"/>
      <c r="Z357" s="222"/>
      <c r="AA357" s="222"/>
      <c r="AB357" s="222"/>
      <c r="AC357" s="222"/>
      <c r="AD357" s="222"/>
      <c r="AE357" s="222"/>
      <c r="AF357" s="222"/>
      <c r="AG357" s="222"/>
      <c r="AH357" s="222"/>
      <c r="AI357" s="222"/>
      <c r="AJ357" s="222"/>
      <c r="AK357" s="222"/>
      <c r="AL357" s="222"/>
      <c r="AM357" s="222"/>
      <c r="AN357" s="222"/>
    </row>
    <row r="358" spans="1:40" s="223" customFormat="1" ht="10.199999999999999" customHeight="1">
      <c r="A358" s="216" t="s">
        <v>1041</v>
      </c>
      <c r="B358" s="221">
        <f>+SUMIF(Clasificación!D:D,'CA EF'!A358,Clasificación!G:G)</f>
        <v>25334.239999999998</v>
      </c>
      <c r="C358" s="368"/>
      <c r="D358" s="368"/>
      <c r="E358" s="369">
        <f>+SUMIF(Clasificación!D:D,'CA EF'!A358,Clasificación!H:H)</f>
        <v>25109.26</v>
      </c>
      <c r="F358" s="369">
        <f t="shared" si="15"/>
        <v>224.97999999999956</v>
      </c>
      <c r="G358" s="369">
        <f t="shared" si="17"/>
        <v>-224.97999999999956</v>
      </c>
      <c r="H358" s="369">
        <v>0</v>
      </c>
      <c r="I358" s="369">
        <v>0</v>
      </c>
      <c r="J358" s="369">
        <v>0</v>
      </c>
      <c r="K358" s="369">
        <v>0</v>
      </c>
      <c r="L358" s="369">
        <v>0</v>
      </c>
      <c r="M358" s="369">
        <f t="shared" si="16"/>
        <v>0</v>
      </c>
      <c r="N358" s="222"/>
      <c r="O358" s="222"/>
      <c r="P358" s="222"/>
      <c r="Q358" s="222"/>
      <c r="R358" s="222"/>
      <c r="S358" s="222"/>
      <c r="T358" s="222"/>
      <c r="U358" s="222"/>
      <c r="V358" s="222"/>
      <c r="W358" s="222"/>
      <c r="X358" s="222"/>
      <c r="Y358" s="222"/>
      <c r="Z358" s="222"/>
      <c r="AA358" s="222"/>
      <c r="AB358" s="222"/>
      <c r="AC358" s="222"/>
      <c r="AD358" s="222"/>
      <c r="AE358" s="222"/>
      <c r="AF358" s="222"/>
      <c r="AG358" s="222"/>
      <c r="AH358" s="222"/>
      <c r="AI358" s="222"/>
      <c r="AJ358" s="222"/>
      <c r="AK358" s="222"/>
      <c r="AL358" s="222"/>
      <c r="AM358" s="222"/>
      <c r="AN358" s="222"/>
    </row>
    <row r="359" spans="1:40" s="223" customFormat="1" ht="10.199999999999999" customHeight="1">
      <c r="A359" s="216" t="s">
        <v>1042</v>
      </c>
      <c r="B359" s="221">
        <f>+SUMIF(Clasificación!D:D,'CA EF'!A359,Clasificación!G:G)</f>
        <v>102211.46</v>
      </c>
      <c r="C359" s="368"/>
      <c r="D359" s="368"/>
      <c r="E359" s="369">
        <f>+SUMIF(Clasificación!D:D,'CA EF'!A359,Clasificación!H:H)</f>
        <v>102582.05</v>
      </c>
      <c r="F359" s="369">
        <f t="shared" si="15"/>
        <v>-370.58999999999651</v>
      </c>
      <c r="G359" s="369">
        <f t="shared" si="17"/>
        <v>370.58999999999651</v>
      </c>
      <c r="H359" s="369">
        <v>0</v>
      </c>
      <c r="I359" s="369">
        <v>0</v>
      </c>
      <c r="J359" s="369">
        <v>0</v>
      </c>
      <c r="K359" s="369">
        <v>0</v>
      </c>
      <c r="L359" s="369">
        <v>0</v>
      </c>
      <c r="M359" s="369">
        <f t="shared" si="16"/>
        <v>0</v>
      </c>
      <c r="N359" s="222"/>
      <c r="O359" s="222"/>
      <c r="P359" s="222"/>
      <c r="Q359" s="222"/>
      <c r="R359" s="222"/>
      <c r="S359" s="222"/>
      <c r="T359" s="222"/>
      <c r="U359" s="222"/>
      <c r="V359" s="222"/>
      <c r="W359" s="222"/>
      <c r="X359" s="222"/>
      <c r="Y359" s="222"/>
      <c r="Z359" s="222"/>
      <c r="AA359" s="222"/>
      <c r="AB359" s="222"/>
      <c r="AC359" s="222"/>
      <c r="AD359" s="222"/>
      <c r="AE359" s="222"/>
      <c r="AF359" s="222"/>
      <c r="AG359" s="222"/>
      <c r="AH359" s="222"/>
      <c r="AI359" s="222"/>
      <c r="AJ359" s="222"/>
      <c r="AK359" s="222"/>
      <c r="AL359" s="222"/>
      <c r="AM359" s="222"/>
      <c r="AN359" s="222"/>
    </row>
    <row r="360" spans="1:40" s="223" customFormat="1" ht="10.199999999999999" customHeight="1">
      <c r="A360" s="216" t="s">
        <v>1043</v>
      </c>
      <c r="B360" s="221">
        <f>+SUMIF(Clasificación!D:D,'CA EF'!A360,Clasificación!G:G)</f>
        <v>102211.46</v>
      </c>
      <c r="C360" s="368"/>
      <c r="D360" s="368"/>
      <c r="E360" s="369">
        <f>+SUMIF(Clasificación!D:D,'CA EF'!A360,Clasificación!H:H)</f>
        <v>102582.05</v>
      </c>
      <c r="F360" s="369">
        <f t="shared" si="15"/>
        <v>-370.58999999999651</v>
      </c>
      <c r="G360" s="369">
        <f t="shared" si="17"/>
        <v>370.58999999999651</v>
      </c>
      <c r="H360" s="369">
        <v>0</v>
      </c>
      <c r="I360" s="369">
        <v>0</v>
      </c>
      <c r="J360" s="369">
        <v>0</v>
      </c>
      <c r="K360" s="369">
        <v>0</v>
      </c>
      <c r="L360" s="369">
        <v>0</v>
      </c>
      <c r="M360" s="369">
        <f t="shared" si="16"/>
        <v>0</v>
      </c>
      <c r="N360" s="222"/>
      <c r="O360" s="222"/>
      <c r="P360" s="222"/>
      <c r="Q360" s="222"/>
      <c r="R360" s="222"/>
      <c r="S360" s="222"/>
      <c r="T360" s="222"/>
      <c r="U360" s="222"/>
      <c r="V360" s="222"/>
      <c r="W360" s="222"/>
      <c r="X360" s="222"/>
      <c r="Y360" s="222"/>
      <c r="Z360" s="222"/>
      <c r="AA360" s="222"/>
      <c r="AB360" s="222"/>
      <c r="AC360" s="222"/>
      <c r="AD360" s="222"/>
      <c r="AE360" s="222"/>
      <c r="AF360" s="222"/>
      <c r="AG360" s="222"/>
      <c r="AH360" s="222"/>
      <c r="AI360" s="222"/>
      <c r="AJ360" s="222"/>
      <c r="AK360" s="222"/>
      <c r="AL360" s="222"/>
      <c r="AM360" s="222"/>
      <c r="AN360" s="222"/>
    </row>
    <row r="361" spans="1:40" s="223" customFormat="1" ht="10.199999999999999" customHeight="1">
      <c r="A361" s="216" t="s">
        <v>1044</v>
      </c>
      <c r="B361" s="221">
        <f>+SUMIF(Clasificación!D:D,'CA EF'!A361,Clasificación!G:G)</f>
        <v>102211.46</v>
      </c>
      <c r="C361" s="368"/>
      <c r="D361" s="368"/>
      <c r="E361" s="369">
        <f>+SUMIF(Clasificación!D:D,'CA EF'!A361,Clasificación!H:H)</f>
        <v>102582.05</v>
      </c>
      <c r="F361" s="369">
        <f t="shared" si="15"/>
        <v>-370.58999999999651</v>
      </c>
      <c r="G361" s="369">
        <f t="shared" si="17"/>
        <v>370.58999999999651</v>
      </c>
      <c r="H361" s="369">
        <v>0</v>
      </c>
      <c r="I361" s="369">
        <v>0</v>
      </c>
      <c r="J361" s="369">
        <v>0</v>
      </c>
      <c r="K361" s="369">
        <v>0</v>
      </c>
      <c r="L361" s="369">
        <v>0</v>
      </c>
      <c r="M361" s="369">
        <f t="shared" si="16"/>
        <v>0</v>
      </c>
      <c r="N361" s="222"/>
      <c r="O361" s="222"/>
      <c r="P361" s="222"/>
      <c r="Q361" s="222"/>
      <c r="R361" s="222"/>
      <c r="S361" s="222"/>
      <c r="T361" s="222"/>
      <c r="U361" s="222"/>
      <c r="V361" s="222"/>
      <c r="W361" s="222"/>
      <c r="X361" s="222"/>
      <c r="Y361" s="222"/>
      <c r="Z361" s="222"/>
      <c r="AA361" s="222"/>
      <c r="AB361" s="222"/>
      <c r="AC361" s="222"/>
      <c r="AD361" s="222"/>
      <c r="AE361" s="222"/>
      <c r="AF361" s="222"/>
      <c r="AG361" s="222"/>
      <c r="AH361" s="222"/>
      <c r="AI361" s="222"/>
      <c r="AJ361" s="222"/>
      <c r="AK361" s="222"/>
      <c r="AL361" s="222"/>
      <c r="AM361" s="222"/>
      <c r="AN361" s="222"/>
    </row>
    <row r="362" spans="1:40" s="223" customFormat="1" ht="10.199999999999999" customHeight="1">
      <c r="A362" s="216" t="s">
        <v>1258</v>
      </c>
      <c r="B362" s="221">
        <f>+SUMIF(Clasificación!D:D,'CA EF'!A362,Clasificación!G:G)</f>
        <v>204540.34</v>
      </c>
      <c r="C362" s="368"/>
      <c r="D362" s="368"/>
      <c r="E362" s="369">
        <f>+SUMIF(Clasificación!D:D,'CA EF'!A362,Clasificación!H:H)</f>
        <v>0</v>
      </c>
      <c r="F362" s="369">
        <f t="shared" si="15"/>
        <v>204540.34</v>
      </c>
      <c r="G362" s="369">
        <f t="shared" si="17"/>
        <v>-204540.34</v>
      </c>
      <c r="H362" s="369">
        <v>0</v>
      </c>
      <c r="I362" s="369">
        <v>0</v>
      </c>
      <c r="J362" s="369">
        <v>0</v>
      </c>
      <c r="K362" s="369">
        <v>0</v>
      </c>
      <c r="L362" s="369">
        <v>0</v>
      </c>
      <c r="M362" s="369">
        <f t="shared" si="16"/>
        <v>0</v>
      </c>
      <c r="N362" s="222"/>
      <c r="O362" s="222"/>
      <c r="P362" s="222"/>
      <c r="Q362" s="222"/>
      <c r="R362" s="222"/>
      <c r="S362" s="222"/>
      <c r="T362" s="222"/>
      <c r="U362" s="222"/>
      <c r="V362" s="222"/>
      <c r="W362" s="222"/>
      <c r="X362" s="222"/>
      <c r="Y362" s="222"/>
      <c r="Z362" s="222"/>
      <c r="AA362" s="222"/>
      <c r="AB362" s="222"/>
      <c r="AC362" s="222"/>
      <c r="AD362" s="222"/>
      <c r="AE362" s="222"/>
      <c r="AF362" s="222"/>
      <c r="AG362" s="222"/>
      <c r="AH362" s="222"/>
      <c r="AI362" s="222"/>
      <c r="AJ362" s="222"/>
      <c r="AK362" s="222"/>
      <c r="AL362" s="222"/>
      <c r="AM362" s="222"/>
      <c r="AN362" s="222"/>
    </row>
    <row r="363" spans="1:40" s="223" customFormat="1" ht="10.199999999999999" customHeight="1">
      <c r="A363" s="216" t="s">
        <v>1259</v>
      </c>
      <c r="B363" s="221">
        <f>+SUMIF(Clasificación!D:D,'CA EF'!A363,Clasificación!G:G)</f>
        <v>100423.03</v>
      </c>
      <c r="C363" s="368"/>
      <c r="D363" s="368"/>
      <c r="E363" s="369">
        <f>+SUMIF(Clasificación!D:D,'CA EF'!A363,Clasificación!H:H)</f>
        <v>0</v>
      </c>
      <c r="F363" s="369">
        <f t="shared" si="15"/>
        <v>100423.03</v>
      </c>
      <c r="G363" s="369">
        <f t="shared" si="17"/>
        <v>-100423.03</v>
      </c>
      <c r="H363" s="369">
        <v>0</v>
      </c>
      <c r="I363" s="369">
        <v>0</v>
      </c>
      <c r="J363" s="369">
        <v>0</v>
      </c>
      <c r="K363" s="369">
        <v>0</v>
      </c>
      <c r="L363" s="369">
        <v>0</v>
      </c>
      <c r="M363" s="369">
        <f t="shared" si="16"/>
        <v>0</v>
      </c>
      <c r="N363" s="222"/>
      <c r="O363" s="222"/>
      <c r="P363" s="222"/>
      <c r="Q363" s="222"/>
      <c r="R363" s="222"/>
      <c r="S363" s="222"/>
      <c r="T363" s="222"/>
      <c r="U363" s="222"/>
      <c r="V363" s="222"/>
      <c r="W363" s="222"/>
      <c r="X363" s="222"/>
      <c r="Y363" s="222"/>
      <c r="Z363" s="222"/>
      <c r="AA363" s="222"/>
      <c r="AB363" s="222"/>
      <c r="AC363" s="222"/>
      <c r="AD363" s="222"/>
      <c r="AE363" s="222"/>
      <c r="AF363" s="222"/>
      <c r="AG363" s="222"/>
      <c r="AH363" s="222"/>
      <c r="AI363" s="222"/>
      <c r="AJ363" s="222"/>
      <c r="AK363" s="222"/>
      <c r="AL363" s="222"/>
      <c r="AM363" s="222"/>
      <c r="AN363" s="222"/>
    </row>
    <row r="364" spans="1:40" s="223" customFormat="1" ht="10.199999999999999" customHeight="1">
      <c r="A364" s="216" t="s">
        <v>1260</v>
      </c>
      <c r="B364" s="221">
        <f>+SUMIF(Clasificación!D:D,'CA EF'!A364,Clasificación!G:G)</f>
        <v>100423.03</v>
      </c>
      <c r="C364" s="368"/>
      <c r="D364" s="368"/>
      <c r="E364" s="369">
        <f>+SUMIF(Clasificación!D:D,'CA EF'!A364,Clasificación!H:H)</f>
        <v>0</v>
      </c>
      <c r="F364" s="369">
        <f t="shared" si="15"/>
        <v>100423.03</v>
      </c>
      <c r="G364" s="369">
        <f t="shared" si="17"/>
        <v>-100423.03</v>
      </c>
      <c r="H364" s="369">
        <v>0</v>
      </c>
      <c r="I364" s="369">
        <v>0</v>
      </c>
      <c r="J364" s="369">
        <v>0</v>
      </c>
      <c r="K364" s="369">
        <v>0</v>
      </c>
      <c r="L364" s="369">
        <v>0</v>
      </c>
      <c r="M364" s="369">
        <f t="shared" si="16"/>
        <v>0</v>
      </c>
      <c r="N364" s="222"/>
      <c r="O364" s="222"/>
      <c r="P364" s="222"/>
      <c r="Q364" s="222"/>
      <c r="R364" s="222"/>
      <c r="S364" s="222"/>
      <c r="T364" s="222"/>
      <c r="U364" s="222"/>
      <c r="V364" s="222"/>
      <c r="W364" s="222"/>
      <c r="X364" s="222"/>
      <c r="Y364" s="222"/>
      <c r="Z364" s="222"/>
      <c r="AA364" s="222"/>
      <c r="AB364" s="222"/>
      <c r="AC364" s="222"/>
      <c r="AD364" s="222"/>
      <c r="AE364" s="222"/>
      <c r="AF364" s="222"/>
      <c r="AG364" s="222"/>
      <c r="AH364" s="222"/>
      <c r="AI364" s="222"/>
      <c r="AJ364" s="222"/>
      <c r="AK364" s="222"/>
      <c r="AL364" s="222"/>
      <c r="AM364" s="222"/>
      <c r="AN364" s="222"/>
    </row>
    <row r="365" spans="1:40" s="223" customFormat="1" ht="10.199999999999999" customHeight="1">
      <c r="A365" s="216" t="s">
        <v>1261</v>
      </c>
      <c r="B365" s="221">
        <f>+SUMIF(Clasificación!D:D,'CA EF'!A365,Clasificación!G:G)</f>
        <v>100423.03</v>
      </c>
      <c r="C365" s="368"/>
      <c r="D365" s="368"/>
      <c r="E365" s="369">
        <f>+SUMIF(Clasificación!D:D,'CA EF'!A365,Clasificación!H:H)</f>
        <v>0</v>
      </c>
      <c r="F365" s="369">
        <f t="shared" si="15"/>
        <v>100423.03</v>
      </c>
      <c r="G365" s="369">
        <f t="shared" si="17"/>
        <v>-100423.03</v>
      </c>
      <c r="H365" s="369">
        <v>0</v>
      </c>
      <c r="I365" s="369">
        <v>0</v>
      </c>
      <c r="J365" s="369">
        <v>0</v>
      </c>
      <c r="K365" s="369">
        <v>0</v>
      </c>
      <c r="L365" s="369">
        <v>0</v>
      </c>
      <c r="M365" s="369">
        <f t="shared" si="16"/>
        <v>0</v>
      </c>
      <c r="N365" s="222"/>
      <c r="O365" s="222"/>
      <c r="P365" s="222"/>
      <c r="Q365" s="222"/>
      <c r="R365" s="222"/>
      <c r="S365" s="222"/>
      <c r="T365" s="222"/>
      <c r="U365" s="222"/>
      <c r="V365" s="222"/>
      <c r="W365" s="222"/>
      <c r="X365" s="222"/>
      <c r="Y365" s="222"/>
      <c r="Z365" s="222"/>
      <c r="AA365" s="222"/>
      <c r="AB365" s="222"/>
      <c r="AC365" s="222"/>
      <c r="AD365" s="222"/>
      <c r="AE365" s="222"/>
      <c r="AF365" s="222"/>
      <c r="AG365" s="222"/>
      <c r="AH365" s="222"/>
      <c r="AI365" s="222"/>
      <c r="AJ365" s="222"/>
      <c r="AK365" s="222"/>
      <c r="AL365" s="222"/>
      <c r="AM365" s="222"/>
      <c r="AN365" s="222"/>
    </row>
    <row r="366" spans="1:40" s="223" customFormat="1" ht="10.199999999999999" customHeight="1">
      <c r="A366" s="216" t="s">
        <v>1262</v>
      </c>
      <c r="B366" s="221">
        <f>+SUMIF(Clasificación!D:D,'CA EF'!A366,Clasificación!G:G)</f>
        <v>100423.03</v>
      </c>
      <c r="C366" s="368"/>
      <c r="D366" s="368"/>
      <c r="E366" s="369">
        <f>+SUMIF(Clasificación!D:D,'CA EF'!A366,Clasificación!H:H)</f>
        <v>0</v>
      </c>
      <c r="F366" s="369">
        <f t="shared" si="15"/>
        <v>100423.03</v>
      </c>
      <c r="G366" s="369">
        <f t="shared" si="17"/>
        <v>-100423.03</v>
      </c>
      <c r="H366" s="369">
        <v>0</v>
      </c>
      <c r="I366" s="369">
        <v>0</v>
      </c>
      <c r="J366" s="369">
        <v>0</v>
      </c>
      <c r="K366" s="369">
        <v>0</v>
      </c>
      <c r="L366" s="369">
        <v>0</v>
      </c>
      <c r="M366" s="369">
        <f t="shared" si="16"/>
        <v>0</v>
      </c>
      <c r="N366" s="222"/>
      <c r="O366" s="222"/>
      <c r="P366" s="222"/>
      <c r="Q366" s="222"/>
      <c r="R366" s="222"/>
      <c r="S366" s="222"/>
      <c r="T366" s="222"/>
      <c r="U366" s="222"/>
      <c r="V366" s="222"/>
      <c r="W366" s="222"/>
      <c r="X366" s="222"/>
      <c r="Y366" s="222"/>
      <c r="Z366" s="222"/>
      <c r="AA366" s="222"/>
      <c r="AB366" s="222"/>
      <c r="AC366" s="222"/>
      <c r="AD366" s="222"/>
      <c r="AE366" s="222"/>
      <c r="AF366" s="222"/>
      <c r="AG366" s="222"/>
      <c r="AH366" s="222"/>
      <c r="AI366" s="222"/>
      <c r="AJ366" s="222"/>
      <c r="AK366" s="222"/>
      <c r="AL366" s="222"/>
      <c r="AM366" s="222"/>
      <c r="AN366" s="222"/>
    </row>
    <row r="367" spans="1:40" s="223" customFormat="1" ht="10.199999999999999" customHeight="1">
      <c r="A367" s="216" t="s">
        <v>1263</v>
      </c>
      <c r="B367" s="221">
        <f>+SUMIF(Clasificación!D:D,'CA EF'!A367,Clasificación!G:G)</f>
        <v>100423.03</v>
      </c>
      <c r="C367" s="368"/>
      <c r="D367" s="368"/>
      <c r="E367" s="369">
        <f>+SUMIF(Clasificación!D:D,'CA EF'!A367,Clasificación!H:H)</f>
        <v>0</v>
      </c>
      <c r="F367" s="369">
        <f t="shared" si="15"/>
        <v>100423.03</v>
      </c>
      <c r="G367" s="369">
        <f t="shared" si="17"/>
        <v>-100423.03</v>
      </c>
      <c r="H367" s="369">
        <v>0</v>
      </c>
      <c r="I367" s="369">
        <v>0</v>
      </c>
      <c r="J367" s="369">
        <v>0</v>
      </c>
      <c r="K367" s="369">
        <v>0</v>
      </c>
      <c r="L367" s="369">
        <v>0</v>
      </c>
      <c r="M367" s="369">
        <f t="shared" si="16"/>
        <v>0</v>
      </c>
      <c r="N367" s="222"/>
      <c r="O367" s="222"/>
      <c r="P367" s="222"/>
      <c r="Q367" s="222"/>
      <c r="R367" s="222"/>
      <c r="S367" s="222"/>
      <c r="T367" s="222"/>
      <c r="U367" s="222"/>
      <c r="V367" s="222"/>
      <c r="W367" s="222"/>
      <c r="X367" s="222"/>
      <c r="Y367" s="222"/>
      <c r="Z367" s="222"/>
      <c r="AA367" s="222"/>
      <c r="AB367" s="222"/>
      <c r="AC367" s="222"/>
      <c r="AD367" s="222"/>
      <c r="AE367" s="222"/>
      <c r="AF367" s="222"/>
      <c r="AG367" s="222"/>
      <c r="AH367" s="222"/>
      <c r="AI367" s="222"/>
      <c r="AJ367" s="222"/>
      <c r="AK367" s="222"/>
      <c r="AL367" s="222"/>
      <c r="AM367" s="222"/>
      <c r="AN367" s="222"/>
    </row>
    <row r="368" spans="1:40" s="223" customFormat="1" ht="10.199999999999999" customHeight="1">
      <c r="A368" s="216" t="s">
        <v>1264</v>
      </c>
      <c r="B368" s="221">
        <f>+SUMIF(Clasificación!D:D,'CA EF'!A368,Clasificación!G:G)</f>
        <v>502072.05</v>
      </c>
      <c r="C368" s="368"/>
      <c r="D368" s="368"/>
      <c r="E368" s="369">
        <f>+SUMIF(Clasificación!D:D,'CA EF'!A368,Clasificación!H:H)</f>
        <v>0</v>
      </c>
      <c r="F368" s="369">
        <f t="shared" si="15"/>
        <v>502072.05</v>
      </c>
      <c r="G368" s="369">
        <f t="shared" si="17"/>
        <v>-502072.05</v>
      </c>
      <c r="H368" s="369">
        <v>0</v>
      </c>
      <c r="I368" s="369">
        <v>0</v>
      </c>
      <c r="J368" s="369">
        <v>0</v>
      </c>
      <c r="K368" s="369">
        <v>0</v>
      </c>
      <c r="L368" s="369">
        <v>0</v>
      </c>
      <c r="M368" s="369">
        <f t="shared" si="16"/>
        <v>0</v>
      </c>
      <c r="N368" s="222"/>
      <c r="O368" s="222"/>
      <c r="P368" s="222"/>
      <c r="Q368" s="222"/>
      <c r="R368" s="222"/>
      <c r="S368" s="222"/>
      <c r="T368" s="222"/>
      <c r="U368" s="222"/>
      <c r="V368" s="222"/>
      <c r="W368" s="222"/>
      <c r="X368" s="222"/>
      <c r="Y368" s="222"/>
      <c r="Z368" s="222"/>
      <c r="AA368" s="222"/>
      <c r="AB368" s="222"/>
      <c r="AC368" s="222"/>
      <c r="AD368" s="222"/>
      <c r="AE368" s="222"/>
      <c r="AF368" s="222"/>
      <c r="AG368" s="222"/>
      <c r="AH368" s="222"/>
      <c r="AI368" s="222"/>
      <c r="AJ368" s="222"/>
      <c r="AK368" s="222"/>
      <c r="AL368" s="222"/>
      <c r="AM368" s="222"/>
      <c r="AN368" s="222"/>
    </row>
    <row r="369" spans="1:40" s="223" customFormat="1" ht="10.199999999999999" customHeight="1">
      <c r="A369" s="216" t="s">
        <v>1265</v>
      </c>
      <c r="B369" s="221">
        <f>+SUMIF(Clasificación!D:D,'CA EF'!A369,Clasificación!G:G)</f>
        <v>502072.05</v>
      </c>
      <c r="C369" s="368"/>
      <c r="D369" s="368"/>
      <c r="E369" s="369">
        <f>+SUMIF(Clasificación!D:D,'CA EF'!A369,Clasificación!H:H)</f>
        <v>0</v>
      </c>
      <c r="F369" s="369">
        <f t="shared" si="15"/>
        <v>502072.05</v>
      </c>
      <c r="G369" s="369">
        <f t="shared" si="17"/>
        <v>-502072.05</v>
      </c>
      <c r="H369" s="369">
        <v>0</v>
      </c>
      <c r="I369" s="369">
        <v>0</v>
      </c>
      <c r="J369" s="369">
        <v>0</v>
      </c>
      <c r="K369" s="369">
        <v>0</v>
      </c>
      <c r="L369" s="369">
        <v>0</v>
      </c>
      <c r="M369" s="369">
        <f t="shared" si="16"/>
        <v>0</v>
      </c>
      <c r="N369" s="222"/>
      <c r="O369" s="222"/>
      <c r="P369" s="222"/>
      <c r="Q369" s="222"/>
      <c r="R369" s="222"/>
      <c r="S369" s="222"/>
      <c r="T369" s="222"/>
      <c r="U369" s="222"/>
      <c r="V369" s="222"/>
      <c r="W369" s="222"/>
      <c r="X369" s="222"/>
      <c r="Y369" s="222"/>
      <c r="Z369" s="222"/>
      <c r="AA369" s="222"/>
      <c r="AB369" s="222"/>
      <c r="AC369" s="222"/>
      <c r="AD369" s="222"/>
      <c r="AE369" s="222"/>
      <c r="AF369" s="222"/>
      <c r="AG369" s="222"/>
      <c r="AH369" s="222"/>
      <c r="AI369" s="222"/>
      <c r="AJ369" s="222"/>
      <c r="AK369" s="222"/>
      <c r="AL369" s="222"/>
      <c r="AM369" s="222"/>
      <c r="AN369" s="222"/>
    </row>
    <row r="370" spans="1:40" s="223" customFormat="1" ht="10.199999999999999" customHeight="1">
      <c r="A370" s="216" t="s">
        <v>1266</v>
      </c>
      <c r="B370" s="221">
        <f>+SUMIF(Clasificación!D:D,'CA EF'!A370,Clasificación!G:G)</f>
        <v>200360.48</v>
      </c>
      <c r="C370" s="368"/>
      <c r="D370" s="368"/>
      <c r="E370" s="369">
        <f>+SUMIF(Clasificación!D:D,'CA EF'!A370,Clasificación!H:H)</f>
        <v>0</v>
      </c>
      <c r="F370" s="369">
        <f t="shared" si="15"/>
        <v>200360.48</v>
      </c>
      <c r="G370" s="369">
        <f t="shared" si="17"/>
        <v>-200360.48</v>
      </c>
      <c r="H370" s="369">
        <v>0</v>
      </c>
      <c r="I370" s="369">
        <v>0</v>
      </c>
      <c r="J370" s="369">
        <v>0</v>
      </c>
      <c r="K370" s="369">
        <v>0</v>
      </c>
      <c r="L370" s="369">
        <v>0</v>
      </c>
      <c r="M370" s="369">
        <f t="shared" si="16"/>
        <v>0</v>
      </c>
      <c r="N370" s="222"/>
      <c r="O370" s="222"/>
      <c r="P370" s="222"/>
      <c r="Q370" s="222"/>
      <c r="R370" s="222"/>
      <c r="S370" s="222"/>
      <c r="T370" s="222"/>
      <c r="U370" s="222"/>
      <c r="V370" s="222"/>
      <c r="W370" s="222"/>
      <c r="X370" s="222"/>
      <c r="Y370" s="222"/>
      <c r="Z370" s="222"/>
      <c r="AA370" s="222"/>
      <c r="AB370" s="222"/>
      <c r="AC370" s="222"/>
      <c r="AD370" s="222"/>
      <c r="AE370" s="222"/>
      <c r="AF370" s="222"/>
      <c r="AG370" s="222"/>
      <c r="AH370" s="222"/>
      <c r="AI370" s="222"/>
      <c r="AJ370" s="222"/>
      <c r="AK370" s="222"/>
      <c r="AL370" s="222"/>
      <c r="AM370" s="222"/>
      <c r="AN370" s="222"/>
    </row>
    <row r="371" spans="1:40" s="223" customFormat="1" ht="10.199999999999999" customHeight="1">
      <c r="A371" s="216" t="s">
        <v>1267</v>
      </c>
      <c r="B371" s="221">
        <f>+SUMIF(Clasificación!D:D,'CA EF'!A371,Clasificación!G:G)</f>
        <v>200360.48</v>
      </c>
      <c r="C371" s="368"/>
      <c r="D371" s="368"/>
      <c r="E371" s="369">
        <f>+SUMIF(Clasificación!D:D,'CA EF'!A371,Clasificación!H:H)</f>
        <v>0</v>
      </c>
      <c r="F371" s="369">
        <f t="shared" si="15"/>
        <v>200360.48</v>
      </c>
      <c r="G371" s="369">
        <f t="shared" si="17"/>
        <v>-200360.48</v>
      </c>
      <c r="H371" s="369">
        <v>0</v>
      </c>
      <c r="I371" s="369">
        <v>0</v>
      </c>
      <c r="J371" s="369">
        <v>0</v>
      </c>
      <c r="K371" s="369">
        <v>0</v>
      </c>
      <c r="L371" s="369">
        <v>0</v>
      </c>
      <c r="M371" s="369">
        <f t="shared" si="16"/>
        <v>0</v>
      </c>
      <c r="N371" s="222"/>
      <c r="O371" s="222"/>
      <c r="P371" s="222"/>
      <c r="Q371" s="222"/>
      <c r="R371" s="222"/>
      <c r="S371" s="222"/>
      <c r="T371" s="222"/>
      <c r="U371" s="222"/>
      <c r="V371" s="222"/>
      <c r="W371" s="222"/>
      <c r="X371" s="222"/>
      <c r="Y371" s="222"/>
      <c r="Z371" s="222"/>
      <c r="AA371" s="222"/>
      <c r="AB371" s="222"/>
      <c r="AC371" s="222"/>
      <c r="AD371" s="222"/>
      <c r="AE371" s="222"/>
      <c r="AF371" s="222"/>
      <c r="AG371" s="222"/>
      <c r="AH371" s="222"/>
      <c r="AI371" s="222"/>
      <c r="AJ371" s="222"/>
      <c r="AK371" s="222"/>
      <c r="AL371" s="222"/>
      <c r="AM371" s="222"/>
      <c r="AN371" s="222"/>
    </row>
    <row r="372" spans="1:40" s="223" customFormat="1" ht="10.199999999999999" customHeight="1">
      <c r="A372" s="216" t="s">
        <v>1268</v>
      </c>
      <c r="B372" s="221">
        <f>+SUMIF(Clasificación!D:D,'CA EF'!A372,Clasificación!G:G)</f>
        <v>100180.24</v>
      </c>
      <c r="C372" s="368"/>
      <c r="D372" s="368"/>
      <c r="E372" s="369">
        <f>+SUMIF(Clasificación!D:D,'CA EF'!A372,Clasificación!H:H)</f>
        <v>0</v>
      </c>
      <c r="F372" s="369">
        <f t="shared" si="15"/>
        <v>100180.24</v>
      </c>
      <c r="G372" s="369">
        <f t="shared" si="17"/>
        <v>-100180.24</v>
      </c>
      <c r="H372" s="369">
        <v>0</v>
      </c>
      <c r="I372" s="369">
        <v>0</v>
      </c>
      <c r="J372" s="369">
        <v>0</v>
      </c>
      <c r="K372" s="369">
        <v>0</v>
      </c>
      <c r="L372" s="369">
        <v>0</v>
      </c>
      <c r="M372" s="369">
        <f t="shared" si="16"/>
        <v>0</v>
      </c>
      <c r="N372" s="222"/>
      <c r="O372" s="222"/>
      <c r="P372" s="222"/>
      <c r="Q372" s="222"/>
      <c r="R372" s="222"/>
      <c r="S372" s="222"/>
      <c r="T372" s="222"/>
      <c r="U372" s="222"/>
      <c r="V372" s="222"/>
      <c r="W372" s="222"/>
      <c r="X372" s="222"/>
      <c r="Y372" s="222"/>
      <c r="Z372" s="222"/>
      <c r="AA372" s="222"/>
      <c r="AB372" s="222"/>
      <c r="AC372" s="222"/>
      <c r="AD372" s="222"/>
      <c r="AE372" s="222"/>
      <c r="AF372" s="222"/>
      <c r="AG372" s="222"/>
      <c r="AH372" s="222"/>
      <c r="AI372" s="222"/>
      <c r="AJ372" s="222"/>
      <c r="AK372" s="222"/>
      <c r="AL372" s="222"/>
      <c r="AM372" s="222"/>
      <c r="AN372" s="222"/>
    </row>
    <row r="373" spans="1:40" s="223" customFormat="1" ht="10.199999999999999" customHeight="1">
      <c r="A373" s="216" t="s">
        <v>1269</v>
      </c>
      <c r="B373" s="221">
        <f>+SUMIF(Clasificación!D:D,'CA EF'!A373,Clasificación!G:G)</f>
        <v>100180.24</v>
      </c>
      <c r="C373" s="368"/>
      <c r="D373" s="368"/>
      <c r="E373" s="369">
        <f>+SUMIF(Clasificación!D:D,'CA EF'!A373,Clasificación!H:H)</f>
        <v>0</v>
      </c>
      <c r="F373" s="369">
        <f t="shared" si="15"/>
        <v>100180.24</v>
      </c>
      <c r="G373" s="369">
        <f t="shared" si="17"/>
        <v>-100180.24</v>
      </c>
      <c r="H373" s="369">
        <v>0</v>
      </c>
      <c r="I373" s="369">
        <v>0</v>
      </c>
      <c r="J373" s="369">
        <v>0</v>
      </c>
      <c r="K373" s="369">
        <v>0</v>
      </c>
      <c r="L373" s="369">
        <v>0</v>
      </c>
      <c r="M373" s="369">
        <f t="shared" si="16"/>
        <v>0</v>
      </c>
      <c r="N373" s="222"/>
      <c r="O373" s="222"/>
      <c r="P373" s="222"/>
      <c r="Q373" s="222"/>
      <c r="R373" s="222"/>
      <c r="S373" s="222"/>
      <c r="T373" s="222"/>
      <c r="U373" s="222"/>
      <c r="V373" s="222"/>
      <c r="W373" s="222"/>
      <c r="X373" s="222"/>
      <c r="Y373" s="222"/>
      <c r="Z373" s="222"/>
      <c r="AA373" s="222"/>
      <c r="AB373" s="222"/>
      <c r="AC373" s="222"/>
      <c r="AD373" s="222"/>
      <c r="AE373" s="222"/>
      <c r="AF373" s="222"/>
      <c r="AG373" s="222"/>
      <c r="AH373" s="222"/>
      <c r="AI373" s="222"/>
      <c r="AJ373" s="222"/>
      <c r="AK373" s="222"/>
      <c r="AL373" s="222"/>
      <c r="AM373" s="222"/>
      <c r="AN373" s="222"/>
    </row>
    <row r="374" spans="1:40" s="223" customFormat="1" ht="10.199999999999999" customHeight="1">
      <c r="A374" s="216" t="s">
        <v>1270</v>
      </c>
      <c r="B374" s="221">
        <f>+SUMIF(Clasificación!D:D,'CA EF'!A374,Clasificación!G:G)</f>
        <v>100180.24</v>
      </c>
      <c r="C374" s="368"/>
      <c r="D374" s="368"/>
      <c r="E374" s="369">
        <f>+SUMIF(Clasificación!D:D,'CA EF'!A374,Clasificación!H:H)</f>
        <v>0</v>
      </c>
      <c r="F374" s="369">
        <f t="shared" si="15"/>
        <v>100180.24</v>
      </c>
      <c r="G374" s="369">
        <f t="shared" si="17"/>
        <v>-100180.24</v>
      </c>
      <c r="H374" s="369">
        <v>0</v>
      </c>
      <c r="I374" s="369">
        <v>0</v>
      </c>
      <c r="J374" s="369">
        <v>0</v>
      </c>
      <c r="K374" s="369">
        <v>0</v>
      </c>
      <c r="L374" s="369">
        <v>0</v>
      </c>
      <c r="M374" s="369">
        <f t="shared" si="16"/>
        <v>0</v>
      </c>
      <c r="N374" s="222"/>
      <c r="O374" s="222"/>
      <c r="P374" s="222"/>
      <c r="Q374" s="222"/>
      <c r="R374" s="222"/>
      <c r="S374" s="222"/>
      <c r="T374" s="222"/>
      <c r="U374" s="222"/>
      <c r="V374" s="222"/>
      <c r="W374" s="222"/>
      <c r="X374" s="222"/>
      <c r="Y374" s="222"/>
      <c r="Z374" s="222"/>
      <c r="AA374" s="222"/>
      <c r="AB374" s="222"/>
      <c r="AC374" s="222"/>
      <c r="AD374" s="222"/>
      <c r="AE374" s="222"/>
      <c r="AF374" s="222"/>
      <c r="AG374" s="222"/>
      <c r="AH374" s="222"/>
      <c r="AI374" s="222"/>
      <c r="AJ374" s="222"/>
      <c r="AK374" s="222"/>
      <c r="AL374" s="222"/>
      <c r="AM374" s="222"/>
      <c r="AN374" s="222"/>
    </row>
    <row r="375" spans="1:40" s="223" customFormat="1" ht="10.199999999999999" customHeight="1">
      <c r="A375" s="216" t="s">
        <v>1271</v>
      </c>
      <c r="B375" s="221">
        <f>+SUMIF(Clasificación!D:D,'CA EF'!A375,Clasificación!G:G)</f>
        <v>100180.24</v>
      </c>
      <c r="C375" s="368"/>
      <c r="D375" s="368"/>
      <c r="E375" s="369">
        <f>+SUMIF(Clasificación!D:D,'CA EF'!A375,Clasificación!H:H)</f>
        <v>0</v>
      </c>
      <c r="F375" s="369">
        <f t="shared" si="15"/>
        <v>100180.24</v>
      </c>
      <c r="G375" s="369">
        <f t="shared" si="17"/>
        <v>-100180.24</v>
      </c>
      <c r="H375" s="369">
        <v>0</v>
      </c>
      <c r="I375" s="369">
        <v>0</v>
      </c>
      <c r="J375" s="369">
        <v>0</v>
      </c>
      <c r="K375" s="369">
        <v>0</v>
      </c>
      <c r="L375" s="369">
        <v>0</v>
      </c>
      <c r="M375" s="369">
        <f t="shared" si="16"/>
        <v>0</v>
      </c>
      <c r="N375" s="222"/>
      <c r="O375" s="222"/>
      <c r="P375" s="222"/>
      <c r="Q375" s="222"/>
      <c r="R375" s="222"/>
      <c r="S375" s="222"/>
      <c r="T375" s="222"/>
      <c r="U375" s="222"/>
      <c r="V375" s="222"/>
      <c r="W375" s="222"/>
      <c r="X375" s="222"/>
      <c r="Y375" s="222"/>
      <c r="Z375" s="222"/>
      <c r="AA375" s="222"/>
      <c r="AB375" s="222"/>
      <c r="AC375" s="222"/>
      <c r="AD375" s="222"/>
      <c r="AE375" s="222"/>
      <c r="AF375" s="222"/>
      <c r="AG375" s="222"/>
      <c r="AH375" s="222"/>
      <c r="AI375" s="222"/>
      <c r="AJ375" s="222"/>
      <c r="AK375" s="222"/>
      <c r="AL375" s="222"/>
      <c r="AM375" s="222"/>
      <c r="AN375" s="222"/>
    </row>
    <row r="376" spans="1:40" s="223" customFormat="1" ht="10.199999999999999" customHeight="1">
      <c r="A376" s="216" t="s">
        <v>1272</v>
      </c>
      <c r="B376" s="221">
        <f>+SUMIF(Clasificación!D:D,'CA EF'!A376,Clasificación!G:G)</f>
        <v>257875.49</v>
      </c>
      <c r="C376" s="368"/>
      <c r="D376" s="368"/>
      <c r="E376" s="369">
        <f>+SUMIF(Clasificación!D:D,'CA EF'!A376,Clasificación!H:H)</f>
        <v>0</v>
      </c>
      <c r="F376" s="369">
        <f t="shared" si="15"/>
        <v>257875.49</v>
      </c>
      <c r="G376" s="369">
        <f t="shared" si="17"/>
        <v>-257875.49</v>
      </c>
      <c r="H376" s="369">
        <v>0</v>
      </c>
      <c r="I376" s="369">
        <v>0</v>
      </c>
      <c r="J376" s="369">
        <v>0</v>
      </c>
      <c r="K376" s="369">
        <v>0</v>
      </c>
      <c r="L376" s="369">
        <v>0</v>
      </c>
      <c r="M376" s="369">
        <f t="shared" si="16"/>
        <v>0</v>
      </c>
      <c r="N376" s="222"/>
      <c r="O376" s="222"/>
      <c r="P376" s="222"/>
      <c r="Q376" s="222"/>
      <c r="R376" s="222"/>
      <c r="S376" s="222"/>
      <c r="T376" s="222"/>
      <c r="U376" s="222"/>
      <c r="V376" s="222"/>
      <c r="W376" s="222"/>
      <c r="X376" s="222"/>
      <c r="Y376" s="222"/>
      <c r="Z376" s="222"/>
      <c r="AA376" s="222"/>
      <c r="AB376" s="222"/>
      <c r="AC376" s="222"/>
      <c r="AD376" s="222"/>
      <c r="AE376" s="222"/>
      <c r="AF376" s="222"/>
      <c r="AG376" s="222"/>
      <c r="AH376" s="222"/>
      <c r="AI376" s="222"/>
      <c r="AJ376" s="222"/>
      <c r="AK376" s="222"/>
      <c r="AL376" s="222"/>
      <c r="AM376" s="222"/>
      <c r="AN376" s="222"/>
    </row>
    <row r="377" spans="1:40" s="223" customFormat="1" ht="10.199999999999999" customHeight="1">
      <c r="A377" s="216" t="s">
        <v>1273</v>
      </c>
      <c r="B377" s="221">
        <f>+SUMIF(Clasificación!D:D,'CA EF'!A377,Clasificación!G:G)</f>
        <v>257875.49</v>
      </c>
      <c r="C377" s="368"/>
      <c r="D377" s="368"/>
      <c r="E377" s="369">
        <f>+SUMIF(Clasificación!D:D,'CA EF'!A377,Clasificación!H:H)</f>
        <v>0</v>
      </c>
      <c r="F377" s="369">
        <f t="shared" si="15"/>
        <v>257875.49</v>
      </c>
      <c r="G377" s="369">
        <f t="shared" si="17"/>
        <v>-257875.49</v>
      </c>
      <c r="H377" s="369">
        <v>0</v>
      </c>
      <c r="I377" s="369">
        <v>0</v>
      </c>
      <c r="J377" s="369">
        <v>0</v>
      </c>
      <c r="K377" s="369">
        <v>0</v>
      </c>
      <c r="L377" s="369">
        <v>0</v>
      </c>
      <c r="M377" s="369">
        <f t="shared" si="16"/>
        <v>0</v>
      </c>
      <c r="N377" s="222"/>
      <c r="O377" s="222"/>
      <c r="P377" s="222"/>
      <c r="Q377" s="222"/>
      <c r="R377" s="222"/>
      <c r="S377" s="222"/>
      <c r="T377" s="222"/>
      <c r="U377" s="222"/>
      <c r="V377" s="222"/>
      <c r="W377" s="222"/>
      <c r="X377" s="222"/>
      <c r="Y377" s="222"/>
      <c r="Z377" s="222"/>
      <c r="AA377" s="222"/>
      <c r="AB377" s="222"/>
      <c r="AC377" s="222"/>
      <c r="AD377" s="222"/>
      <c r="AE377" s="222"/>
      <c r="AF377" s="222"/>
      <c r="AG377" s="222"/>
      <c r="AH377" s="222"/>
      <c r="AI377" s="222"/>
      <c r="AJ377" s="222"/>
      <c r="AK377" s="222"/>
      <c r="AL377" s="222"/>
      <c r="AM377" s="222"/>
      <c r="AN377" s="222"/>
    </row>
    <row r="378" spans="1:40" s="223" customFormat="1" ht="10.199999999999999" customHeight="1">
      <c r="A378" s="216" t="s">
        <v>1274</v>
      </c>
      <c r="B378" s="221">
        <f>+SUMIF(Clasificación!D:D,'CA EF'!A378,Clasificación!G:G)</f>
        <v>257875.49</v>
      </c>
      <c r="C378" s="368"/>
      <c r="D378" s="368"/>
      <c r="E378" s="369">
        <f>+SUMIF(Clasificación!D:D,'CA EF'!A378,Clasificación!H:H)</f>
        <v>0</v>
      </c>
      <c r="F378" s="369">
        <f t="shared" si="15"/>
        <v>257875.49</v>
      </c>
      <c r="G378" s="369">
        <f t="shared" si="17"/>
        <v>-257875.49</v>
      </c>
      <c r="H378" s="369">
        <v>0</v>
      </c>
      <c r="I378" s="369">
        <v>0</v>
      </c>
      <c r="J378" s="369">
        <v>0</v>
      </c>
      <c r="K378" s="369">
        <v>0</v>
      </c>
      <c r="L378" s="369">
        <v>0</v>
      </c>
      <c r="M378" s="369">
        <f t="shared" si="16"/>
        <v>0</v>
      </c>
      <c r="N378" s="222"/>
      <c r="O378" s="222"/>
      <c r="P378" s="222"/>
      <c r="Q378" s="222"/>
      <c r="R378" s="222"/>
      <c r="S378" s="222"/>
      <c r="T378" s="222"/>
      <c r="U378" s="222"/>
      <c r="V378" s="222"/>
      <c r="W378" s="222"/>
      <c r="X378" s="222"/>
      <c r="Y378" s="222"/>
      <c r="Z378" s="222"/>
      <c r="AA378" s="222"/>
      <c r="AB378" s="222"/>
      <c r="AC378" s="222"/>
      <c r="AD378" s="222"/>
      <c r="AE378" s="222"/>
      <c r="AF378" s="222"/>
      <c r="AG378" s="222"/>
      <c r="AH378" s="222"/>
      <c r="AI378" s="222"/>
      <c r="AJ378" s="222"/>
      <c r="AK378" s="222"/>
      <c r="AL378" s="222"/>
      <c r="AM378" s="222"/>
      <c r="AN378" s="222"/>
    </row>
    <row r="379" spans="1:40" s="223" customFormat="1" ht="10.199999999999999" customHeight="1">
      <c r="A379" s="216" t="s">
        <v>1275</v>
      </c>
      <c r="B379" s="221">
        <f>+SUMIF(Clasificación!D:D,'CA EF'!A379,Clasificación!G:G)</f>
        <v>257875.49</v>
      </c>
      <c r="C379" s="368"/>
      <c r="D379" s="368"/>
      <c r="E379" s="369">
        <f>+SUMIF(Clasificación!D:D,'CA EF'!A379,Clasificación!H:H)</f>
        <v>0</v>
      </c>
      <c r="F379" s="369">
        <f t="shared" si="15"/>
        <v>257875.49</v>
      </c>
      <c r="G379" s="369">
        <f t="shared" si="17"/>
        <v>-257875.49</v>
      </c>
      <c r="H379" s="369">
        <v>0</v>
      </c>
      <c r="I379" s="369">
        <v>0</v>
      </c>
      <c r="J379" s="369">
        <v>0</v>
      </c>
      <c r="K379" s="369">
        <v>0</v>
      </c>
      <c r="L379" s="369">
        <v>0</v>
      </c>
      <c r="M379" s="369">
        <f t="shared" si="16"/>
        <v>0</v>
      </c>
      <c r="N379" s="222"/>
      <c r="O379" s="222"/>
      <c r="P379" s="222"/>
      <c r="Q379" s="222"/>
      <c r="R379" s="222"/>
      <c r="S379" s="222"/>
      <c r="T379" s="222"/>
      <c r="U379" s="222"/>
      <c r="V379" s="222"/>
      <c r="W379" s="222"/>
      <c r="X379" s="222"/>
      <c r="Y379" s="222"/>
      <c r="Z379" s="222"/>
      <c r="AA379" s="222"/>
      <c r="AB379" s="222"/>
      <c r="AC379" s="222"/>
      <c r="AD379" s="222"/>
      <c r="AE379" s="222"/>
      <c r="AF379" s="222"/>
      <c r="AG379" s="222"/>
      <c r="AH379" s="222"/>
      <c r="AI379" s="222"/>
      <c r="AJ379" s="222"/>
      <c r="AK379" s="222"/>
      <c r="AL379" s="222"/>
      <c r="AM379" s="222"/>
      <c r="AN379" s="222"/>
    </row>
    <row r="380" spans="1:40" s="223" customFormat="1" ht="10.199999999999999" customHeight="1">
      <c r="A380" s="216" t="s">
        <v>1276</v>
      </c>
      <c r="B380" s="221">
        <f>+SUMIF(Clasificación!D:D,'CA EF'!A380,Clasificación!G:G)</f>
        <v>257875.49</v>
      </c>
      <c r="C380" s="368"/>
      <c r="D380" s="368"/>
      <c r="E380" s="369">
        <f>+SUMIF(Clasificación!D:D,'CA EF'!A380,Clasificación!H:H)</f>
        <v>0</v>
      </c>
      <c r="F380" s="369">
        <f t="shared" si="15"/>
        <v>257875.49</v>
      </c>
      <c r="G380" s="369">
        <f t="shared" si="17"/>
        <v>-257875.49</v>
      </c>
      <c r="H380" s="369">
        <v>0</v>
      </c>
      <c r="I380" s="369">
        <v>0</v>
      </c>
      <c r="J380" s="369">
        <v>0</v>
      </c>
      <c r="K380" s="369">
        <v>0</v>
      </c>
      <c r="L380" s="369">
        <v>0</v>
      </c>
      <c r="M380" s="369">
        <f t="shared" si="16"/>
        <v>0</v>
      </c>
      <c r="N380" s="222"/>
      <c r="O380" s="222"/>
      <c r="P380" s="222"/>
      <c r="Q380" s="222"/>
      <c r="R380" s="222"/>
      <c r="S380" s="222"/>
      <c r="T380" s="222"/>
      <c r="U380" s="222"/>
      <c r="V380" s="222"/>
      <c r="W380" s="222"/>
      <c r="X380" s="222"/>
      <c r="Y380" s="222"/>
      <c r="Z380" s="222"/>
      <c r="AA380" s="222"/>
      <c r="AB380" s="222"/>
      <c r="AC380" s="222"/>
      <c r="AD380" s="222"/>
      <c r="AE380" s="222"/>
      <c r="AF380" s="222"/>
      <c r="AG380" s="222"/>
      <c r="AH380" s="222"/>
      <c r="AI380" s="222"/>
      <c r="AJ380" s="222"/>
      <c r="AK380" s="222"/>
      <c r="AL380" s="222"/>
      <c r="AM380" s="222"/>
      <c r="AN380" s="222"/>
    </row>
    <row r="381" spans="1:40" s="223" customFormat="1" ht="10.199999999999999" customHeight="1">
      <c r="A381" s="216" t="s">
        <v>1277</v>
      </c>
      <c r="B381" s="221">
        <f>+SUMIF(Clasificación!D:D,'CA EF'!A381,Clasificación!G:G)</f>
        <v>257875.49</v>
      </c>
      <c r="C381" s="368"/>
      <c r="D381" s="368"/>
      <c r="E381" s="369">
        <f>+SUMIF(Clasificación!D:D,'CA EF'!A381,Clasificación!H:H)</f>
        <v>0</v>
      </c>
      <c r="F381" s="369">
        <f t="shared" si="15"/>
        <v>257875.49</v>
      </c>
      <c r="G381" s="369">
        <f t="shared" si="17"/>
        <v>-257875.49</v>
      </c>
      <c r="H381" s="369">
        <v>0</v>
      </c>
      <c r="I381" s="369">
        <v>0</v>
      </c>
      <c r="J381" s="369">
        <v>0</v>
      </c>
      <c r="K381" s="369">
        <v>0</v>
      </c>
      <c r="L381" s="369">
        <v>0</v>
      </c>
      <c r="M381" s="369">
        <f t="shared" si="16"/>
        <v>0</v>
      </c>
      <c r="N381" s="222"/>
      <c r="O381" s="222"/>
      <c r="P381" s="222"/>
      <c r="Q381" s="222"/>
      <c r="R381" s="222"/>
      <c r="S381" s="222"/>
      <c r="T381" s="222"/>
      <c r="U381" s="222"/>
      <c r="V381" s="222"/>
      <c r="W381" s="222"/>
      <c r="X381" s="222"/>
      <c r="Y381" s="222"/>
      <c r="Z381" s="222"/>
      <c r="AA381" s="222"/>
      <c r="AB381" s="222"/>
      <c r="AC381" s="222"/>
      <c r="AD381" s="222"/>
      <c r="AE381" s="222"/>
      <c r="AF381" s="222"/>
      <c r="AG381" s="222"/>
      <c r="AH381" s="222"/>
      <c r="AI381" s="222"/>
      <c r="AJ381" s="222"/>
      <c r="AK381" s="222"/>
      <c r="AL381" s="222"/>
      <c r="AM381" s="222"/>
      <c r="AN381" s="222"/>
    </row>
    <row r="382" spans="1:40" s="223" customFormat="1" ht="10.199999999999999" customHeight="1">
      <c r="A382" s="216" t="s">
        <v>1278</v>
      </c>
      <c r="B382" s="221">
        <f>+SUMIF(Clasificación!D:D,'CA EF'!A382,Clasificación!G:G)</f>
        <v>100804.21</v>
      </c>
      <c r="C382" s="368"/>
      <c r="D382" s="368"/>
      <c r="E382" s="369">
        <f>+SUMIF(Clasificación!D:D,'CA EF'!A382,Clasificación!H:H)</f>
        <v>0</v>
      </c>
      <c r="F382" s="369">
        <f t="shared" si="15"/>
        <v>100804.21</v>
      </c>
      <c r="G382" s="369">
        <f t="shared" si="17"/>
        <v>-100804.21</v>
      </c>
      <c r="H382" s="369">
        <v>0</v>
      </c>
      <c r="I382" s="369">
        <v>0</v>
      </c>
      <c r="J382" s="369">
        <v>0</v>
      </c>
      <c r="K382" s="369">
        <v>0</v>
      </c>
      <c r="L382" s="369">
        <v>0</v>
      </c>
      <c r="M382" s="369">
        <f t="shared" si="16"/>
        <v>0</v>
      </c>
      <c r="N382" s="222"/>
      <c r="O382" s="222"/>
      <c r="P382" s="222"/>
      <c r="Q382" s="222"/>
      <c r="R382" s="222"/>
      <c r="S382" s="222"/>
      <c r="T382" s="222"/>
      <c r="U382" s="222"/>
      <c r="V382" s="222"/>
      <c r="W382" s="222"/>
      <c r="X382" s="222"/>
      <c r="Y382" s="222"/>
      <c r="Z382" s="222"/>
      <c r="AA382" s="222"/>
      <c r="AB382" s="222"/>
      <c r="AC382" s="222"/>
      <c r="AD382" s="222"/>
      <c r="AE382" s="222"/>
      <c r="AF382" s="222"/>
      <c r="AG382" s="222"/>
      <c r="AH382" s="222"/>
      <c r="AI382" s="222"/>
      <c r="AJ382" s="222"/>
      <c r="AK382" s="222"/>
      <c r="AL382" s="222"/>
      <c r="AM382" s="222"/>
      <c r="AN382" s="222"/>
    </row>
    <row r="383" spans="1:40" s="223" customFormat="1" ht="10.199999999999999" customHeight="1">
      <c r="A383" s="216" t="s">
        <v>1279</v>
      </c>
      <c r="B383" s="221">
        <f>+SUMIF(Clasificación!D:D,'CA EF'!A383,Clasificación!G:G)</f>
        <v>100804.21</v>
      </c>
      <c r="C383" s="368"/>
      <c r="D383" s="368"/>
      <c r="E383" s="369">
        <f>+SUMIF(Clasificación!D:D,'CA EF'!A383,Clasificación!H:H)</f>
        <v>0</v>
      </c>
      <c r="F383" s="369">
        <f t="shared" si="15"/>
        <v>100804.21</v>
      </c>
      <c r="G383" s="369">
        <f t="shared" si="17"/>
        <v>-100804.21</v>
      </c>
      <c r="H383" s="369">
        <v>0</v>
      </c>
      <c r="I383" s="369">
        <v>0</v>
      </c>
      <c r="J383" s="369">
        <v>0</v>
      </c>
      <c r="K383" s="369">
        <v>0</v>
      </c>
      <c r="L383" s="369">
        <v>0</v>
      </c>
      <c r="M383" s="369">
        <f t="shared" si="16"/>
        <v>0</v>
      </c>
      <c r="N383" s="222"/>
      <c r="O383" s="222"/>
      <c r="P383" s="222"/>
      <c r="Q383" s="222"/>
      <c r="R383" s="222"/>
      <c r="S383" s="222"/>
      <c r="T383" s="222"/>
      <c r="U383" s="222"/>
      <c r="V383" s="222"/>
      <c r="W383" s="222"/>
      <c r="X383" s="222"/>
      <c r="Y383" s="222"/>
      <c r="Z383" s="222"/>
      <c r="AA383" s="222"/>
      <c r="AB383" s="222"/>
      <c r="AC383" s="222"/>
      <c r="AD383" s="222"/>
      <c r="AE383" s="222"/>
      <c r="AF383" s="222"/>
      <c r="AG383" s="222"/>
      <c r="AH383" s="222"/>
      <c r="AI383" s="222"/>
      <c r="AJ383" s="222"/>
      <c r="AK383" s="222"/>
      <c r="AL383" s="222"/>
      <c r="AM383" s="222"/>
      <c r="AN383" s="222"/>
    </row>
    <row r="384" spans="1:40" s="223" customFormat="1" ht="10.199999999999999" customHeight="1">
      <c r="A384" s="216" t="s">
        <v>1280</v>
      </c>
      <c r="B384" s="221">
        <f>+SUMIF(Clasificación!D:D,'CA EF'!A384,Clasificación!G:G)</f>
        <v>100804.21</v>
      </c>
      <c r="C384" s="368"/>
      <c r="D384" s="368"/>
      <c r="E384" s="369">
        <f>+SUMIF(Clasificación!D:D,'CA EF'!A384,Clasificación!H:H)</f>
        <v>0</v>
      </c>
      <c r="F384" s="369">
        <f t="shared" si="15"/>
        <v>100804.21</v>
      </c>
      <c r="G384" s="369">
        <f t="shared" si="17"/>
        <v>-100804.21</v>
      </c>
      <c r="H384" s="369">
        <v>0</v>
      </c>
      <c r="I384" s="369">
        <v>0</v>
      </c>
      <c r="J384" s="369">
        <v>0</v>
      </c>
      <c r="K384" s="369">
        <v>0</v>
      </c>
      <c r="L384" s="369">
        <v>0</v>
      </c>
      <c r="M384" s="369">
        <f t="shared" si="16"/>
        <v>0</v>
      </c>
      <c r="N384" s="222"/>
      <c r="O384" s="222"/>
      <c r="P384" s="222"/>
      <c r="Q384" s="222"/>
      <c r="R384" s="222"/>
      <c r="S384" s="222"/>
      <c r="T384" s="222"/>
      <c r="U384" s="222"/>
      <c r="V384" s="222"/>
      <c r="W384" s="222"/>
      <c r="X384" s="222"/>
      <c r="Y384" s="222"/>
      <c r="Z384" s="222"/>
      <c r="AA384" s="222"/>
      <c r="AB384" s="222"/>
      <c r="AC384" s="222"/>
      <c r="AD384" s="222"/>
      <c r="AE384" s="222"/>
      <c r="AF384" s="222"/>
      <c r="AG384" s="222"/>
      <c r="AH384" s="222"/>
      <c r="AI384" s="222"/>
      <c r="AJ384" s="222"/>
      <c r="AK384" s="222"/>
      <c r="AL384" s="222"/>
      <c r="AM384" s="222"/>
      <c r="AN384" s="222"/>
    </row>
    <row r="385" spans="1:40" s="223" customFormat="1" ht="10.199999999999999" customHeight="1">
      <c r="A385" s="216" t="s">
        <v>1281</v>
      </c>
      <c r="B385" s="221">
        <f>+SUMIF(Clasificación!D:D,'CA EF'!A385,Clasificación!G:G)</f>
        <v>100804.21</v>
      </c>
      <c r="C385" s="368"/>
      <c r="D385" s="368"/>
      <c r="E385" s="369">
        <f>+SUMIF(Clasificación!D:D,'CA EF'!A385,Clasificación!H:H)</f>
        <v>0</v>
      </c>
      <c r="F385" s="369">
        <f t="shared" si="15"/>
        <v>100804.21</v>
      </c>
      <c r="G385" s="369">
        <f t="shared" si="17"/>
        <v>-100804.21</v>
      </c>
      <c r="H385" s="369">
        <v>0</v>
      </c>
      <c r="I385" s="369">
        <v>0</v>
      </c>
      <c r="J385" s="369">
        <v>0</v>
      </c>
      <c r="K385" s="369">
        <v>0</v>
      </c>
      <c r="L385" s="369">
        <v>0</v>
      </c>
      <c r="M385" s="369">
        <f t="shared" si="16"/>
        <v>0</v>
      </c>
      <c r="N385" s="222"/>
      <c r="O385" s="222"/>
      <c r="P385" s="222"/>
      <c r="Q385" s="222"/>
      <c r="R385" s="222"/>
      <c r="S385" s="222"/>
      <c r="T385" s="222"/>
      <c r="U385" s="222"/>
      <c r="V385" s="222"/>
      <c r="W385" s="222"/>
      <c r="X385" s="222"/>
      <c r="Y385" s="222"/>
      <c r="Z385" s="222"/>
      <c r="AA385" s="222"/>
      <c r="AB385" s="222"/>
      <c r="AC385" s="222"/>
      <c r="AD385" s="222"/>
      <c r="AE385" s="222"/>
      <c r="AF385" s="222"/>
      <c r="AG385" s="222"/>
      <c r="AH385" s="222"/>
      <c r="AI385" s="222"/>
      <c r="AJ385" s="222"/>
      <c r="AK385" s="222"/>
      <c r="AL385" s="222"/>
      <c r="AM385" s="222"/>
      <c r="AN385" s="222"/>
    </row>
    <row r="386" spans="1:40" s="223" customFormat="1" ht="10.199999999999999" customHeight="1">
      <c r="A386" s="216" t="s">
        <v>1282</v>
      </c>
      <c r="B386" s="221">
        <f>+SUMIF(Clasificación!D:D,'CA EF'!A386,Clasificación!G:G)</f>
        <v>100804.21</v>
      </c>
      <c r="C386" s="368"/>
      <c r="D386" s="368"/>
      <c r="E386" s="369">
        <f>+SUMIF(Clasificación!D:D,'CA EF'!A386,Clasificación!H:H)</f>
        <v>0</v>
      </c>
      <c r="F386" s="369">
        <f t="shared" si="15"/>
        <v>100804.21</v>
      </c>
      <c r="G386" s="369">
        <f t="shared" si="17"/>
        <v>-100804.21</v>
      </c>
      <c r="H386" s="369">
        <v>0</v>
      </c>
      <c r="I386" s="369">
        <v>0</v>
      </c>
      <c r="J386" s="369">
        <v>0</v>
      </c>
      <c r="K386" s="369">
        <v>0</v>
      </c>
      <c r="L386" s="369">
        <v>0</v>
      </c>
      <c r="M386" s="369">
        <f t="shared" si="16"/>
        <v>0</v>
      </c>
      <c r="N386" s="222"/>
      <c r="O386" s="222"/>
      <c r="P386" s="222"/>
      <c r="Q386" s="222"/>
      <c r="R386" s="222"/>
      <c r="S386" s="222"/>
      <c r="T386" s="222"/>
      <c r="U386" s="222"/>
      <c r="V386" s="222"/>
      <c r="W386" s="222"/>
      <c r="X386" s="222"/>
      <c r="Y386" s="222"/>
      <c r="Z386" s="222"/>
      <c r="AA386" s="222"/>
      <c r="AB386" s="222"/>
      <c r="AC386" s="222"/>
      <c r="AD386" s="222"/>
      <c r="AE386" s="222"/>
      <c r="AF386" s="222"/>
      <c r="AG386" s="222"/>
      <c r="AH386" s="222"/>
      <c r="AI386" s="222"/>
      <c r="AJ386" s="222"/>
      <c r="AK386" s="222"/>
      <c r="AL386" s="222"/>
      <c r="AM386" s="222"/>
      <c r="AN386" s="222"/>
    </row>
    <row r="387" spans="1:40" s="223" customFormat="1" ht="10.199999999999999" customHeight="1">
      <c r="A387" s="216" t="s">
        <v>1283</v>
      </c>
      <c r="B387" s="221">
        <f>+SUMIF(Clasificación!D:D,'CA EF'!A387,Clasificación!G:G)</f>
        <v>1007696.23</v>
      </c>
      <c r="C387" s="368"/>
      <c r="D387" s="368"/>
      <c r="E387" s="369">
        <f>+SUMIF(Clasificación!D:D,'CA EF'!A387,Clasificación!H:H)</f>
        <v>0</v>
      </c>
      <c r="F387" s="369">
        <f t="shared" si="15"/>
        <v>1007696.23</v>
      </c>
      <c r="G387" s="369">
        <f t="shared" si="17"/>
        <v>-1007696.23</v>
      </c>
      <c r="H387" s="369">
        <v>0</v>
      </c>
      <c r="I387" s="369">
        <v>0</v>
      </c>
      <c r="J387" s="369">
        <v>0</v>
      </c>
      <c r="K387" s="369">
        <v>0</v>
      </c>
      <c r="L387" s="369">
        <v>0</v>
      </c>
      <c r="M387" s="369">
        <f t="shared" si="16"/>
        <v>0</v>
      </c>
      <c r="N387" s="222"/>
      <c r="O387" s="222"/>
      <c r="P387" s="222"/>
      <c r="Q387" s="222"/>
      <c r="R387" s="222"/>
      <c r="S387" s="222"/>
      <c r="T387" s="222"/>
      <c r="U387" s="222"/>
      <c r="V387" s="222"/>
      <c r="W387" s="222"/>
      <c r="X387" s="222"/>
      <c r="Y387" s="222"/>
      <c r="Z387" s="222"/>
      <c r="AA387" s="222"/>
      <c r="AB387" s="222"/>
      <c r="AC387" s="222"/>
      <c r="AD387" s="222"/>
      <c r="AE387" s="222"/>
      <c r="AF387" s="222"/>
      <c r="AG387" s="222"/>
      <c r="AH387" s="222"/>
      <c r="AI387" s="222"/>
      <c r="AJ387" s="222"/>
      <c r="AK387" s="222"/>
      <c r="AL387" s="222"/>
      <c r="AM387" s="222"/>
      <c r="AN387" s="222"/>
    </row>
    <row r="388" spans="1:40" s="223" customFormat="1" ht="10.199999999999999" customHeight="1">
      <c r="A388" s="216" t="s">
        <v>178</v>
      </c>
      <c r="B388" s="221">
        <f>+SUMIF(Clasificación!D:D,'CA EF'!A388,Clasificación!G:G)</f>
        <v>0</v>
      </c>
      <c r="C388" s="368"/>
      <c r="D388" s="368"/>
      <c r="E388" s="369">
        <f>+SUMIF(Clasificación!D:D,'CA EF'!A388,Clasificación!H:H)</f>
        <v>0</v>
      </c>
      <c r="F388" s="369">
        <f t="shared" si="15"/>
        <v>0</v>
      </c>
      <c r="G388" s="369">
        <f t="shared" si="17"/>
        <v>0</v>
      </c>
      <c r="H388" s="369">
        <v>0</v>
      </c>
      <c r="I388" s="369">
        <v>0</v>
      </c>
      <c r="J388" s="369">
        <v>0</v>
      </c>
      <c r="K388" s="369">
        <v>0</v>
      </c>
      <c r="L388" s="369">
        <v>0</v>
      </c>
      <c r="M388" s="369">
        <f t="shared" si="16"/>
        <v>0</v>
      </c>
      <c r="N388" s="222"/>
      <c r="O388" s="222"/>
      <c r="P388" s="222"/>
      <c r="Q388" s="222"/>
      <c r="R388" s="222"/>
      <c r="S388" s="222"/>
      <c r="T388" s="222"/>
      <c r="U388" s="222"/>
      <c r="V388" s="222"/>
      <c r="W388" s="222"/>
      <c r="X388" s="222"/>
      <c r="Y388" s="222"/>
      <c r="Z388" s="222"/>
      <c r="AA388" s="222"/>
      <c r="AB388" s="222"/>
      <c r="AC388" s="222"/>
      <c r="AD388" s="222"/>
      <c r="AE388" s="222"/>
      <c r="AF388" s="222"/>
      <c r="AG388" s="222"/>
      <c r="AH388" s="222"/>
      <c r="AI388" s="222"/>
      <c r="AJ388" s="222"/>
      <c r="AK388" s="222"/>
      <c r="AL388" s="222"/>
      <c r="AM388" s="222"/>
      <c r="AN388" s="222"/>
    </row>
    <row r="389" spans="1:40" s="223" customFormat="1" ht="10.199999999999999" customHeight="1">
      <c r="A389" s="216" t="s">
        <v>180</v>
      </c>
      <c r="B389" s="221">
        <f>+SUMIF(Clasificación!D:D,'CA EF'!A389,Clasificación!G:G)</f>
        <v>3888268.62</v>
      </c>
      <c r="C389" s="368"/>
      <c r="D389" s="368"/>
      <c r="E389" s="369">
        <f>+SUMIF(Clasificación!D:D,'CA EF'!A389,Clasificación!H:H)</f>
        <v>739913.33</v>
      </c>
      <c r="F389" s="369">
        <f t="shared" ref="F389:F434" si="18">+B389+C389-D389-E389</f>
        <v>3148355.29</v>
      </c>
      <c r="G389" s="369">
        <f t="shared" si="17"/>
        <v>-3148355.29</v>
      </c>
      <c r="H389" s="369">
        <v>0</v>
      </c>
      <c r="I389" s="369">
        <v>0</v>
      </c>
      <c r="J389" s="369">
        <v>0</v>
      </c>
      <c r="K389" s="369">
        <v>0</v>
      </c>
      <c r="L389" s="369">
        <v>0</v>
      </c>
      <c r="M389" s="369">
        <f t="shared" ref="M389:M433" si="19">+SUM(F389:L389)</f>
        <v>0</v>
      </c>
      <c r="N389" s="222"/>
      <c r="O389" s="222"/>
      <c r="P389" s="222"/>
      <c r="Q389" s="222"/>
      <c r="R389" s="222"/>
      <c r="S389" s="222"/>
      <c r="T389" s="222"/>
      <c r="U389" s="222"/>
      <c r="V389" s="222"/>
      <c r="W389" s="222"/>
      <c r="X389" s="222"/>
      <c r="Y389" s="222"/>
      <c r="Z389" s="222"/>
      <c r="AA389" s="222"/>
      <c r="AB389" s="222"/>
      <c r="AC389" s="222"/>
      <c r="AD389" s="222"/>
      <c r="AE389" s="222"/>
      <c r="AF389" s="222"/>
      <c r="AG389" s="222"/>
      <c r="AH389" s="222"/>
      <c r="AI389" s="222"/>
      <c r="AJ389" s="222"/>
      <c r="AK389" s="222"/>
      <c r="AL389" s="222"/>
      <c r="AM389" s="222"/>
      <c r="AN389" s="222"/>
    </row>
    <row r="390" spans="1:40" s="223" customFormat="1" ht="10.199999999999999" customHeight="1">
      <c r="A390" s="216" t="s">
        <v>181</v>
      </c>
      <c r="B390" s="221">
        <f>+SUMIF(Clasificación!D:D,'CA EF'!A390,Clasificación!G:G)</f>
        <v>0</v>
      </c>
      <c r="C390" s="368"/>
      <c r="D390" s="368"/>
      <c r="E390" s="369">
        <f>+SUMIF(Clasificación!D:D,'CA EF'!A390,Clasificación!H:H)</f>
        <v>0</v>
      </c>
      <c r="F390" s="369">
        <f t="shared" si="18"/>
        <v>0</v>
      </c>
      <c r="G390" s="369">
        <v>0</v>
      </c>
      <c r="H390" s="369">
        <v>0</v>
      </c>
      <c r="I390" s="369">
        <v>0</v>
      </c>
      <c r="J390" s="369">
        <v>0</v>
      </c>
      <c r="K390" s="369">
        <v>0</v>
      </c>
      <c r="L390" s="369">
        <v>0</v>
      </c>
      <c r="M390" s="369">
        <f t="shared" si="19"/>
        <v>0</v>
      </c>
      <c r="N390" s="222"/>
      <c r="O390" s="222"/>
      <c r="P390" s="222"/>
      <c r="Q390" s="222"/>
      <c r="R390" s="222"/>
      <c r="S390" s="222"/>
      <c r="T390" s="222"/>
      <c r="U390" s="222"/>
      <c r="V390" s="222"/>
      <c r="W390" s="222"/>
      <c r="X390" s="222"/>
      <c r="Y390" s="222"/>
      <c r="Z390" s="222"/>
      <c r="AA390" s="222"/>
      <c r="AB390" s="222"/>
      <c r="AC390" s="222"/>
      <c r="AD390" s="222"/>
      <c r="AE390" s="222"/>
      <c r="AF390" s="222"/>
      <c r="AG390" s="222"/>
      <c r="AH390" s="222"/>
      <c r="AI390" s="222"/>
      <c r="AJ390" s="222"/>
      <c r="AK390" s="222"/>
      <c r="AL390" s="222"/>
      <c r="AM390" s="222"/>
      <c r="AN390" s="222"/>
    </row>
    <row r="391" spans="1:40" s="223" customFormat="1" ht="10.199999999999999" customHeight="1">
      <c r="A391" s="216" t="s">
        <v>183</v>
      </c>
      <c r="B391" s="221">
        <f>+SUMIF(Clasificación!D:D,'CA EF'!A391,Clasificación!G:G)</f>
        <v>0</v>
      </c>
      <c r="C391" s="368"/>
      <c r="D391" s="368"/>
      <c r="E391" s="369">
        <f>+SUMIF(Clasificación!D:D,'CA EF'!A391,Clasificación!H:H)</f>
        <v>0</v>
      </c>
      <c r="F391" s="369">
        <f t="shared" si="18"/>
        <v>0</v>
      </c>
      <c r="G391" s="369">
        <v>0</v>
      </c>
      <c r="H391" s="369">
        <v>0</v>
      </c>
      <c r="I391" s="369">
        <v>0</v>
      </c>
      <c r="J391" s="369">
        <v>0</v>
      </c>
      <c r="K391" s="369">
        <v>0</v>
      </c>
      <c r="L391" s="369">
        <v>0</v>
      </c>
      <c r="M391" s="369">
        <f t="shared" si="19"/>
        <v>0</v>
      </c>
      <c r="N391" s="222"/>
      <c r="O391" s="222"/>
      <c r="P391" s="222"/>
      <c r="Q391" s="222"/>
      <c r="R391" s="222"/>
      <c r="S391" s="222"/>
      <c r="T391" s="222"/>
      <c r="U391" s="222"/>
      <c r="V391" s="222"/>
      <c r="W391" s="222"/>
      <c r="X391" s="222"/>
      <c r="Y391" s="222"/>
      <c r="Z391" s="222"/>
      <c r="AA391" s="222"/>
      <c r="AB391" s="222"/>
      <c r="AC391" s="222"/>
      <c r="AD391" s="222"/>
      <c r="AE391" s="222"/>
      <c r="AF391" s="222"/>
      <c r="AG391" s="222"/>
      <c r="AH391" s="222"/>
      <c r="AI391" s="222"/>
      <c r="AJ391" s="222"/>
      <c r="AK391" s="222"/>
      <c r="AL391" s="222"/>
      <c r="AM391" s="222"/>
      <c r="AN391" s="222"/>
    </row>
    <row r="392" spans="1:40" s="223" customFormat="1" ht="10.199999999999999" customHeight="1">
      <c r="A392" s="216" t="s">
        <v>185</v>
      </c>
      <c r="B392" s="221">
        <f>+SUMIF(Clasificación!D:D,'CA EF'!A392,Clasificación!G:G)</f>
        <v>8765.19</v>
      </c>
      <c r="C392" s="368"/>
      <c r="D392" s="368"/>
      <c r="E392" s="369">
        <f>+SUMIF(Clasificación!D:D,'CA EF'!A392,Clasificación!H:H)</f>
        <v>1166.06</v>
      </c>
      <c r="F392" s="369">
        <f>+B392+C392-D392-E392</f>
        <v>7599.130000000001</v>
      </c>
      <c r="G392" s="369">
        <v>0</v>
      </c>
      <c r="H392" s="369">
        <f>-F392</f>
        <v>-7599.130000000001</v>
      </c>
      <c r="I392" s="369">
        <v>0</v>
      </c>
      <c r="J392" s="369">
        <v>0</v>
      </c>
      <c r="K392" s="369">
        <v>0</v>
      </c>
      <c r="L392" s="369">
        <v>0</v>
      </c>
      <c r="M392" s="369">
        <f t="shared" si="19"/>
        <v>0</v>
      </c>
      <c r="N392" s="222"/>
      <c r="O392" s="222"/>
      <c r="P392" s="222"/>
      <c r="Q392" s="222"/>
      <c r="R392" s="222"/>
      <c r="S392" s="222"/>
      <c r="T392" s="222"/>
      <c r="U392" s="222"/>
      <c r="V392" s="222"/>
      <c r="W392" s="222"/>
      <c r="X392" s="222"/>
      <c r="Y392" s="222"/>
      <c r="Z392" s="222"/>
      <c r="AA392" s="222"/>
      <c r="AB392" s="222"/>
      <c r="AC392" s="222"/>
      <c r="AD392" s="222"/>
      <c r="AE392" s="222"/>
      <c r="AF392" s="222"/>
      <c r="AG392" s="222"/>
      <c r="AH392" s="222"/>
      <c r="AI392" s="222"/>
      <c r="AJ392" s="222"/>
      <c r="AK392" s="222"/>
      <c r="AL392" s="222"/>
      <c r="AM392" s="222"/>
      <c r="AN392" s="222"/>
    </row>
    <row r="393" spans="1:40" s="223" customFormat="1" ht="10.199999999999999" customHeight="1">
      <c r="A393" s="216" t="s">
        <v>946</v>
      </c>
      <c r="B393" s="221">
        <f>+SUMIF(Clasificación!D:D,'CA EF'!A393,Clasificación!G:G)</f>
        <v>0</v>
      </c>
      <c r="C393" s="368"/>
      <c r="D393" s="368"/>
      <c r="E393" s="369">
        <f>+SUMIF(Clasificación!D:D,'CA EF'!A393,Clasificación!H:H)</f>
        <v>0</v>
      </c>
      <c r="F393" s="369">
        <f t="shared" si="18"/>
        <v>0</v>
      </c>
      <c r="G393" s="369">
        <v>0</v>
      </c>
      <c r="H393" s="369">
        <v>0</v>
      </c>
      <c r="I393" s="369">
        <v>0</v>
      </c>
      <c r="J393" s="369">
        <v>0</v>
      </c>
      <c r="K393" s="369">
        <v>0</v>
      </c>
      <c r="L393" s="369">
        <v>0</v>
      </c>
      <c r="M393" s="369">
        <f t="shared" si="19"/>
        <v>0</v>
      </c>
      <c r="N393" s="222"/>
      <c r="O393" s="222"/>
      <c r="P393" s="222"/>
      <c r="Q393" s="222"/>
      <c r="R393" s="222"/>
      <c r="S393" s="222"/>
      <c r="T393" s="222"/>
      <c r="U393" s="222"/>
      <c r="V393" s="222"/>
      <c r="W393" s="222"/>
      <c r="X393" s="222"/>
      <c r="Y393" s="222"/>
      <c r="Z393" s="222"/>
      <c r="AA393" s="222"/>
      <c r="AB393" s="222"/>
      <c r="AC393" s="222"/>
      <c r="AD393" s="222"/>
      <c r="AE393" s="222"/>
      <c r="AF393" s="222"/>
      <c r="AG393" s="222"/>
      <c r="AH393" s="222"/>
      <c r="AI393" s="222"/>
      <c r="AJ393" s="222"/>
      <c r="AK393" s="222"/>
      <c r="AL393" s="222"/>
      <c r="AM393" s="222"/>
      <c r="AN393" s="222"/>
    </row>
    <row r="394" spans="1:40" s="223" customFormat="1" ht="10.199999999999999" customHeight="1">
      <c r="A394" s="216" t="s">
        <v>1284</v>
      </c>
      <c r="B394" s="221">
        <f>+SUMIF(Clasificación!D:D,'CA EF'!A394,Clasificación!G:G)</f>
        <v>-1776.37</v>
      </c>
      <c r="C394" s="368"/>
      <c r="D394" s="368"/>
      <c r="E394" s="369">
        <f>+SUMIF(Clasificación!D:D,'CA EF'!A394,Clasificación!H:H)</f>
        <v>0</v>
      </c>
      <c r="F394" s="369">
        <f t="shared" si="18"/>
        <v>-1776.37</v>
      </c>
      <c r="G394" s="369">
        <v>0</v>
      </c>
      <c r="H394" s="369">
        <f>-F394</f>
        <v>1776.37</v>
      </c>
      <c r="I394" s="369">
        <v>0</v>
      </c>
      <c r="J394" s="369">
        <v>0</v>
      </c>
      <c r="K394" s="369">
        <v>0</v>
      </c>
      <c r="L394" s="369">
        <v>0</v>
      </c>
      <c r="M394" s="369">
        <f t="shared" si="19"/>
        <v>0</v>
      </c>
      <c r="N394" s="222"/>
      <c r="O394" s="222"/>
      <c r="P394" s="222"/>
      <c r="Q394" s="222"/>
      <c r="R394" s="222"/>
      <c r="S394" s="222"/>
      <c r="T394" s="222"/>
      <c r="U394" s="222"/>
      <c r="V394" s="222"/>
      <c r="W394" s="222"/>
      <c r="X394" s="222"/>
      <c r="Y394" s="222"/>
      <c r="Z394" s="222"/>
      <c r="AA394" s="222"/>
      <c r="AB394" s="222"/>
      <c r="AC394" s="222"/>
      <c r="AD394" s="222"/>
      <c r="AE394" s="222"/>
      <c r="AF394" s="222"/>
      <c r="AG394" s="222"/>
      <c r="AH394" s="222"/>
      <c r="AI394" s="222"/>
      <c r="AJ394" s="222"/>
      <c r="AK394" s="222"/>
      <c r="AL394" s="222"/>
      <c r="AM394" s="222"/>
      <c r="AN394" s="222"/>
    </row>
    <row r="395" spans="1:40" s="223" customFormat="1" ht="10.199999999999999" customHeight="1">
      <c r="A395" s="216" t="s">
        <v>948</v>
      </c>
      <c r="B395" s="221">
        <f>+SUMIF(Clasificación!D:D,'CA EF'!A395,Clasificación!G:G)</f>
        <v>292.7</v>
      </c>
      <c r="C395" s="368"/>
      <c r="D395" s="368"/>
      <c r="E395" s="369">
        <f>+SUMIF(Clasificación!D:D,'CA EF'!A395,Clasificación!H:H)</f>
        <v>-65.12</v>
      </c>
      <c r="F395" s="369">
        <f t="shared" si="18"/>
        <v>357.82</v>
      </c>
      <c r="G395" s="369">
        <v>0</v>
      </c>
      <c r="H395" s="369">
        <f>-F395</f>
        <v>-357.82</v>
      </c>
      <c r="I395" s="369">
        <v>0</v>
      </c>
      <c r="J395" s="369">
        <v>0</v>
      </c>
      <c r="K395" s="369">
        <v>0</v>
      </c>
      <c r="L395" s="369">
        <v>0</v>
      </c>
      <c r="M395" s="369">
        <f t="shared" si="19"/>
        <v>0</v>
      </c>
      <c r="N395" s="222"/>
      <c r="O395" s="222"/>
      <c r="P395" s="222"/>
      <c r="Q395" s="222"/>
      <c r="R395" s="222"/>
      <c r="S395" s="222"/>
      <c r="T395" s="222"/>
      <c r="U395" s="222"/>
      <c r="V395" s="222"/>
      <c r="W395" s="222"/>
      <c r="X395" s="222"/>
      <c r="Y395" s="222"/>
      <c r="Z395" s="222"/>
      <c r="AA395" s="222"/>
      <c r="AB395" s="222"/>
      <c r="AC395" s="222"/>
      <c r="AD395" s="222"/>
      <c r="AE395" s="222"/>
      <c r="AF395" s="222"/>
      <c r="AG395" s="222"/>
      <c r="AH395" s="222"/>
      <c r="AI395" s="222"/>
      <c r="AJ395" s="222"/>
      <c r="AK395" s="222"/>
      <c r="AL395" s="222"/>
      <c r="AM395" s="222"/>
      <c r="AN395" s="222"/>
    </row>
    <row r="396" spans="1:40" s="223" customFormat="1" ht="10.199999999999999" customHeight="1">
      <c r="A396" s="216" t="s">
        <v>112</v>
      </c>
      <c r="B396" s="221">
        <f>-SUMIF(Clasificación!D:D,'CA EF'!A396,Clasificación!G:G)</f>
        <v>0</v>
      </c>
      <c r="C396" s="368"/>
      <c r="D396" s="368"/>
      <c r="E396" s="369">
        <f>-SUMIF(Clasificación!D:D,'CA EF'!A396,Clasificación!H:H)</f>
        <v>0</v>
      </c>
      <c r="F396" s="369">
        <f t="shared" si="18"/>
        <v>0</v>
      </c>
      <c r="G396" s="369">
        <v>0</v>
      </c>
      <c r="H396" s="369">
        <v>0</v>
      </c>
      <c r="I396" s="369">
        <v>0</v>
      </c>
      <c r="J396" s="369">
        <v>0</v>
      </c>
      <c r="K396" s="369">
        <v>0</v>
      </c>
      <c r="L396" s="369">
        <v>0</v>
      </c>
      <c r="M396" s="369">
        <f t="shared" si="19"/>
        <v>0</v>
      </c>
      <c r="N396" s="222"/>
      <c r="O396" s="222"/>
      <c r="P396" s="222"/>
      <c r="Q396" s="222"/>
      <c r="R396" s="222"/>
      <c r="S396" s="222"/>
      <c r="T396" s="222"/>
      <c r="U396" s="222"/>
      <c r="V396" s="222"/>
      <c r="W396" s="222"/>
      <c r="X396" s="222"/>
      <c r="Y396" s="222"/>
      <c r="Z396" s="222"/>
      <c r="AA396" s="222"/>
      <c r="AB396" s="222"/>
      <c r="AC396" s="222"/>
      <c r="AD396" s="222"/>
      <c r="AE396" s="222"/>
      <c r="AF396" s="222"/>
      <c r="AG396" s="222"/>
      <c r="AH396" s="222"/>
      <c r="AI396" s="222"/>
      <c r="AJ396" s="222"/>
      <c r="AK396" s="222"/>
      <c r="AL396" s="222"/>
      <c r="AM396" s="222"/>
      <c r="AN396" s="222"/>
    </row>
    <row r="397" spans="1:40" s="223" customFormat="1" ht="10.199999999999999" customHeight="1">
      <c r="A397" s="216" t="s">
        <v>114</v>
      </c>
      <c r="B397" s="221">
        <f>-SUMIF(Clasificación!D:D,'CA EF'!A397,Clasificación!G:G)</f>
        <v>0</v>
      </c>
      <c r="C397" s="368"/>
      <c r="D397" s="368"/>
      <c r="E397" s="369">
        <f>-SUMIF(Clasificación!D:D,'CA EF'!A397,Clasificación!H:H)</f>
        <v>0</v>
      </c>
      <c r="F397" s="369">
        <f t="shared" si="18"/>
        <v>0</v>
      </c>
      <c r="G397" s="369">
        <v>0</v>
      </c>
      <c r="H397" s="369">
        <v>0</v>
      </c>
      <c r="I397" s="369">
        <v>0</v>
      </c>
      <c r="J397" s="369">
        <v>0</v>
      </c>
      <c r="K397" s="369">
        <v>0</v>
      </c>
      <c r="L397" s="369">
        <v>0</v>
      </c>
      <c r="M397" s="369">
        <f t="shared" si="19"/>
        <v>0</v>
      </c>
      <c r="N397" s="222"/>
      <c r="O397" s="222"/>
      <c r="P397" s="222"/>
      <c r="Q397" s="222"/>
      <c r="R397" s="222"/>
      <c r="S397" s="222"/>
      <c r="T397" s="222"/>
      <c r="U397" s="222"/>
      <c r="V397" s="222"/>
      <c r="W397" s="222"/>
      <c r="X397" s="222"/>
      <c r="Y397" s="222"/>
      <c r="Z397" s="222"/>
      <c r="AA397" s="222"/>
      <c r="AB397" s="222"/>
      <c r="AC397" s="222"/>
      <c r="AD397" s="222"/>
      <c r="AE397" s="222"/>
      <c r="AF397" s="222"/>
      <c r="AG397" s="222"/>
      <c r="AH397" s="222"/>
      <c r="AI397" s="222"/>
      <c r="AJ397" s="222"/>
      <c r="AK397" s="222"/>
      <c r="AL397" s="222"/>
      <c r="AM397" s="222"/>
      <c r="AN397" s="222"/>
    </row>
    <row r="398" spans="1:40" s="223" customFormat="1" ht="10.199999999999999" customHeight="1">
      <c r="A398" s="216" t="s">
        <v>1045</v>
      </c>
      <c r="B398" s="221">
        <f>-SUMIF(Clasificación!D:D,'CA EF'!A398,Clasificación!G:G)</f>
        <v>0</v>
      </c>
      <c r="C398" s="368"/>
      <c r="D398" s="368"/>
      <c r="E398" s="369">
        <f>-SUMIF(Clasificación!D:D,'CA EF'!A398,Clasificación!H:H)</f>
        <v>0</v>
      </c>
      <c r="F398" s="369">
        <f t="shared" si="18"/>
        <v>0</v>
      </c>
      <c r="G398" s="369">
        <v>0</v>
      </c>
      <c r="H398" s="369">
        <v>0</v>
      </c>
      <c r="I398" s="369">
        <v>0</v>
      </c>
      <c r="J398" s="369">
        <v>0</v>
      </c>
      <c r="K398" s="369">
        <v>0</v>
      </c>
      <c r="L398" s="369">
        <v>0</v>
      </c>
      <c r="M398" s="369">
        <f t="shared" si="19"/>
        <v>0</v>
      </c>
      <c r="N398" s="222"/>
      <c r="O398" s="222"/>
      <c r="P398" s="222"/>
      <c r="Q398" s="222"/>
      <c r="R398" s="222"/>
      <c r="S398" s="222"/>
      <c r="T398" s="222"/>
      <c r="U398" s="222"/>
      <c r="V398" s="222"/>
      <c r="W398" s="222"/>
      <c r="X398" s="222"/>
      <c r="Y398" s="222"/>
      <c r="Z398" s="222"/>
      <c r="AA398" s="222"/>
      <c r="AB398" s="222"/>
      <c r="AC398" s="222"/>
      <c r="AD398" s="222"/>
      <c r="AE398" s="222"/>
      <c r="AF398" s="222"/>
      <c r="AG398" s="222"/>
      <c r="AH398" s="222"/>
      <c r="AI398" s="222"/>
      <c r="AJ398" s="222"/>
      <c r="AK398" s="222"/>
      <c r="AL398" s="222"/>
      <c r="AM398" s="222"/>
      <c r="AN398" s="222"/>
    </row>
    <row r="399" spans="1:40" s="223" customFormat="1" ht="10.199999999999999" customHeight="1">
      <c r="A399" s="216" t="s">
        <v>1046</v>
      </c>
      <c r="B399" s="221">
        <f>-SUMIF(Clasificación!D:D,'CA EF'!A399,Clasificación!G:G)</f>
        <v>-212.86</v>
      </c>
      <c r="C399" s="368"/>
      <c r="D399" s="368"/>
      <c r="E399" s="369">
        <f>-SUMIF(Clasificación!D:D,'CA EF'!A399,Clasificación!H:H)</f>
        <v>-212.86</v>
      </c>
      <c r="F399" s="369">
        <f t="shared" si="18"/>
        <v>0</v>
      </c>
      <c r="G399" s="369">
        <v>0</v>
      </c>
      <c r="H399" s="369">
        <v>0</v>
      </c>
      <c r="I399" s="369">
        <f>-F399</f>
        <v>0</v>
      </c>
      <c r="J399" s="369">
        <v>0</v>
      </c>
      <c r="K399" s="369">
        <v>0</v>
      </c>
      <c r="L399" s="369">
        <v>0</v>
      </c>
      <c r="M399" s="369">
        <f t="shared" si="19"/>
        <v>0</v>
      </c>
      <c r="N399" s="222"/>
      <c r="O399" s="222"/>
      <c r="P399" s="222"/>
      <c r="Q399" s="222"/>
      <c r="R399" s="222"/>
      <c r="S399" s="222"/>
      <c r="T399" s="222"/>
      <c r="U399" s="222"/>
      <c r="V399" s="222"/>
      <c r="W399" s="222"/>
      <c r="X399" s="222"/>
      <c r="Y399" s="222"/>
      <c r="Z399" s="222"/>
      <c r="AA399" s="222"/>
      <c r="AB399" s="222"/>
      <c r="AC399" s="222"/>
      <c r="AD399" s="222"/>
      <c r="AE399" s="222"/>
      <c r="AF399" s="222"/>
      <c r="AG399" s="222"/>
      <c r="AH399" s="222"/>
      <c r="AI399" s="222"/>
      <c r="AJ399" s="222"/>
      <c r="AK399" s="222"/>
      <c r="AL399" s="222"/>
      <c r="AM399" s="222"/>
      <c r="AN399" s="222"/>
    </row>
    <row r="400" spans="1:40" s="223" customFormat="1" ht="10.199999999999999" customHeight="1">
      <c r="A400" s="216" t="s">
        <v>187</v>
      </c>
      <c r="B400" s="221">
        <f>-SUMIF(Clasificación!D:D,'CA EF'!A400,Clasificación!G:G)</f>
        <v>0</v>
      </c>
      <c r="C400" s="368"/>
      <c r="D400" s="368"/>
      <c r="E400" s="369">
        <f>-SUMIF(Clasificación!D:D,'CA EF'!A400,Clasificación!H:H)</f>
        <v>0</v>
      </c>
      <c r="F400" s="369">
        <f t="shared" si="18"/>
        <v>0</v>
      </c>
      <c r="G400" s="369">
        <v>0</v>
      </c>
      <c r="H400" s="369">
        <v>0</v>
      </c>
      <c r="I400" s="369">
        <v>0</v>
      </c>
      <c r="J400" s="369">
        <v>0</v>
      </c>
      <c r="K400" s="369">
        <v>0</v>
      </c>
      <c r="L400" s="369">
        <v>0</v>
      </c>
      <c r="M400" s="369">
        <f t="shared" si="19"/>
        <v>0</v>
      </c>
      <c r="N400" s="222"/>
      <c r="O400" s="222"/>
      <c r="P400" s="222"/>
      <c r="Q400" s="222"/>
      <c r="R400" s="222"/>
      <c r="S400" s="222"/>
      <c r="T400" s="222"/>
      <c r="U400" s="222"/>
      <c r="V400" s="222"/>
      <c r="W400" s="222"/>
      <c r="X400" s="222"/>
      <c r="Y400" s="222"/>
      <c r="Z400" s="222"/>
      <c r="AA400" s="222"/>
      <c r="AB400" s="222"/>
      <c r="AC400" s="222"/>
      <c r="AD400" s="222"/>
      <c r="AE400" s="222"/>
      <c r="AF400" s="222"/>
      <c r="AG400" s="222"/>
      <c r="AH400" s="222"/>
      <c r="AI400" s="222"/>
      <c r="AJ400" s="222"/>
      <c r="AK400" s="222"/>
      <c r="AL400" s="222"/>
      <c r="AM400" s="222"/>
      <c r="AN400" s="222"/>
    </row>
    <row r="401" spans="1:40" s="223" customFormat="1" ht="10.199999999999999" customHeight="1">
      <c r="A401" s="216" t="s">
        <v>189</v>
      </c>
      <c r="B401" s="221">
        <f>-SUMIF(Clasificación!D:D,'CA EF'!A401,Clasificación!G:G)</f>
        <v>-6090.42</v>
      </c>
      <c r="C401" s="368"/>
      <c r="D401" s="368"/>
      <c r="E401" s="369">
        <f>-SUMIF(Clasificación!D:D,'CA EF'!A401,Clasificación!H:H)</f>
        <v>-583.72</v>
      </c>
      <c r="F401" s="369">
        <f t="shared" si="18"/>
        <v>-5506.7</v>
      </c>
      <c r="G401" s="369">
        <v>0</v>
      </c>
      <c r="H401" s="369">
        <f>-F401</f>
        <v>5506.7</v>
      </c>
      <c r="I401" s="369">
        <v>0</v>
      </c>
      <c r="J401" s="369">
        <v>0</v>
      </c>
      <c r="K401" s="369">
        <v>0</v>
      </c>
      <c r="L401" s="369">
        <v>0</v>
      </c>
      <c r="M401" s="369">
        <f t="shared" si="19"/>
        <v>0</v>
      </c>
      <c r="N401" s="222"/>
      <c r="O401" s="222"/>
      <c r="P401" s="222"/>
      <c r="Q401" s="222"/>
      <c r="R401" s="222"/>
      <c r="S401" s="222"/>
      <c r="T401" s="222"/>
      <c r="U401" s="222"/>
      <c r="V401" s="222"/>
      <c r="W401" s="222"/>
      <c r="X401" s="222"/>
      <c r="Y401" s="222"/>
      <c r="Z401" s="222"/>
      <c r="AA401" s="222"/>
      <c r="AB401" s="222"/>
      <c r="AC401" s="222"/>
      <c r="AD401" s="222"/>
      <c r="AE401" s="222"/>
      <c r="AF401" s="222"/>
      <c r="AG401" s="222"/>
      <c r="AH401" s="222"/>
      <c r="AI401" s="222"/>
      <c r="AJ401" s="222"/>
      <c r="AK401" s="222"/>
      <c r="AL401" s="222"/>
      <c r="AM401" s="222"/>
      <c r="AN401" s="222"/>
    </row>
    <row r="402" spans="1:40" s="223" customFormat="1" ht="10.199999999999999" customHeight="1">
      <c r="A402" s="216" t="s">
        <v>116</v>
      </c>
      <c r="B402" s="221">
        <f>-SUMIF(Clasificación!D:D,'CA EF'!A402,Clasificación!G:G)</f>
        <v>0</v>
      </c>
      <c r="C402" s="368"/>
      <c r="D402" s="368"/>
      <c r="E402" s="369">
        <f>-SUMIF(Clasificación!D:D,'CA EF'!A402,Clasificación!H:H)</f>
        <v>0</v>
      </c>
      <c r="F402" s="369">
        <f t="shared" si="18"/>
        <v>0</v>
      </c>
      <c r="G402" s="369">
        <v>0</v>
      </c>
      <c r="H402" s="369">
        <v>0</v>
      </c>
      <c r="I402" s="369">
        <v>0</v>
      </c>
      <c r="J402" s="369">
        <v>0</v>
      </c>
      <c r="K402" s="369">
        <v>0</v>
      </c>
      <c r="L402" s="369">
        <v>0</v>
      </c>
      <c r="M402" s="369">
        <f t="shared" si="19"/>
        <v>0</v>
      </c>
      <c r="N402" s="222"/>
      <c r="O402" s="222"/>
      <c r="P402" s="222"/>
      <c r="Q402" s="222"/>
      <c r="R402" s="222"/>
      <c r="S402" s="222"/>
      <c r="T402" s="222"/>
      <c r="U402" s="222"/>
      <c r="V402" s="222"/>
      <c r="W402" s="222"/>
      <c r="X402" s="222"/>
      <c r="Y402" s="222"/>
      <c r="Z402" s="222"/>
      <c r="AA402" s="222"/>
      <c r="AB402" s="222"/>
      <c r="AC402" s="222"/>
      <c r="AD402" s="222"/>
      <c r="AE402" s="222"/>
      <c r="AF402" s="222"/>
      <c r="AG402" s="222"/>
      <c r="AH402" s="222"/>
      <c r="AI402" s="222"/>
      <c r="AJ402" s="222"/>
      <c r="AK402" s="222"/>
      <c r="AL402" s="222"/>
      <c r="AM402" s="222"/>
      <c r="AN402" s="222"/>
    </row>
    <row r="403" spans="1:40" s="223" customFormat="1" ht="10.199999999999999" customHeight="1">
      <c r="A403" s="216" t="s">
        <v>118</v>
      </c>
      <c r="B403" s="221">
        <f>-SUMIF(Clasificación!D:D,'CA EF'!A403,Clasificación!G:G)</f>
        <v>-37465.01</v>
      </c>
      <c r="C403" s="368"/>
      <c r="D403" s="368"/>
      <c r="E403" s="369">
        <f>-SUMIF(Clasificación!D:D,'CA EF'!A403,Clasificación!H:H)</f>
        <v>-31517.81</v>
      </c>
      <c r="F403" s="369">
        <f t="shared" si="18"/>
        <v>-5947.2000000000007</v>
      </c>
      <c r="G403" s="369">
        <v>0</v>
      </c>
      <c r="H403" s="369">
        <v>0</v>
      </c>
      <c r="I403" s="369">
        <f t="shared" ref="I403:I404" si="20">-F403</f>
        <v>5947.2000000000007</v>
      </c>
      <c r="J403" s="369">
        <v>0</v>
      </c>
      <c r="K403" s="369">
        <v>0</v>
      </c>
      <c r="L403" s="369">
        <v>0</v>
      </c>
      <c r="M403" s="369">
        <f t="shared" si="19"/>
        <v>0</v>
      </c>
      <c r="N403" s="222"/>
      <c r="O403" s="222"/>
      <c r="P403" s="222"/>
      <c r="Q403" s="222"/>
      <c r="R403" s="222"/>
      <c r="S403" s="222"/>
      <c r="T403" s="222"/>
      <c r="U403" s="222"/>
      <c r="V403" s="222"/>
      <c r="W403" s="222"/>
      <c r="X403" s="222"/>
      <c r="Y403" s="222"/>
      <c r="Z403" s="222"/>
      <c r="AA403" s="222"/>
      <c r="AB403" s="222"/>
      <c r="AC403" s="222"/>
      <c r="AD403" s="222"/>
      <c r="AE403" s="222"/>
      <c r="AF403" s="222"/>
      <c r="AG403" s="222"/>
      <c r="AH403" s="222"/>
      <c r="AI403" s="222"/>
      <c r="AJ403" s="222"/>
      <c r="AK403" s="222"/>
      <c r="AL403" s="222"/>
      <c r="AM403" s="222"/>
      <c r="AN403" s="222"/>
    </row>
    <row r="404" spans="1:40" s="223" customFormat="1" ht="10.199999999999999" customHeight="1">
      <c r="A404" s="216" t="s">
        <v>191</v>
      </c>
      <c r="B404" s="221">
        <f>-SUMIF(Clasificación!D:D,'CA EF'!A404,Clasificación!G:G)</f>
        <v>-3746.5</v>
      </c>
      <c r="C404" s="368"/>
      <c r="D404" s="368"/>
      <c r="E404" s="369">
        <f>-SUMIF(Clasificación!D:D,'CA EF'!A404,Clasificación!H:H)</f>
        <v>-3151.7799999999997</v>
      </c>
      <c r="F404" s="369">
        <f t="shared" si="18"/>
        <v>-594.72000000000025</v>
      </c>
      <c r="G404" s="369">
        <v>0</v>
      </c>
      <c r="H404" s="369">
        <v>0</v>
      </c>
      <c r="I404" s="369">
        <f t="shared" si="20"/>
        <v>594.72000000000025</v>
      </c>
      <c r="J404" s="369">
        <v>0</v>
      </c>
      <c r="K404" s="369">
        <v>0</v>
      </c>
      <c r="L404" s="369">
        <v>0</v>
      </c>
      <c r="M404" s="369">
        <f t="shared" si="19"/>
        <v>0</v>
      </c>
      <c r="N404" s="222"/>
      <c r="O404" s="222"/>
      <c r="P404" s="222"/>
      <c r="Q404" s="222"/>
      <c r="R404" s="222"/>
      <c r="S404" s="222"/>
      <c r="T404" s="222"/>
      <c r="U404" s="222"/>
      <c r="V404" s="222"/>
      <c r="W404" s="222"/>
      <c r="X404" s="222"/>
      <c r="Y404" s="222"/>
      <c r="Z404" s="222"/>
      <c r="AA404" s="222"/>
      <c r="AB404" s="222"/>
      <c r="AC404" s="222"/>
      <c r="AD404" s="222"/>
      <c r="AE404" s="222"/>
      <c r="AF404" s="222"/>
      <c r="AG404" s="222"/>
      <c r="AH404" s="222"/>
      <c r="AI404" s="222"/>
      <c r="AJ404" s="222"/>
      <c r="AK404" s="222"/>
      <c r="AL404" s="222"/>
      <c r="AM404" s="222"/>
      <c r="AN404" s="222"/>
    </row>
    <row r="405" spans="1:40" s="223" customFormat="1" ht="10.199999999999999" customHeight="1">
      <c r="A405" s="216" t="s">
        <v>1285</v>
      </c>
      <c r="B405" s="221">
        <f>-SUMIF(Clasificación!D:D,'CA EF'!A405,Clasificación!G:G)</f>
        <v>-35.44</v>
      </c>
      <c r="C405" s="368"/>
      <c r="D405" s="368"/>
      <c r="E405" s="369">
        <f>-SUMIF(Clasificación!D:D,'CA EF'!A405,Clasificación!H:H)</f>
        <v>0</v>
      </c>
      <c r="F405" s="369">
        <f t="shared" si="18"/>
        <v>-35.44</v>
      </c>
      <c r="G405" s="369">
        <v>0</v>
      </c>
      <c r="H405" s="369">
        <v>0</v>
      </c>
      <c r="I405" s="369">
        <v>0</v>
      </c>
      <c r="J405" s="369">
        <f>-F405</f>
        <v>35.44</v>
      </c>
      <c r="K405" s="369">
        <v>0</v>
      </c>
      <c r="L405" s="369">
        <v>0</v>
      </c>
      <c r="M405" s="369">
        <f t="shared" si="19"/>
        <v>0</v>
      </c>
      <c r="N405" s="222"/>
      <c r="O405" s="222"/>
      <c r="P405" s="222"/>
      <c r="Q405" s="222"/>
      <c r="R405" s="222"/>
      <c r="S405" s="222"/>
      <c r="T405" s="222"/>
      <c r="U405" s="222"/>
      <c r="V405" s="222"/>
      <c r="W405" s="222"/>
      <c r="X405" s="222"/>
      <c r="Y405" s="222"/>
      <c r="Z405" s="222"/>
      <c r="AA405" s="222"/>
      <c r="AB405" s="222"/>
      <c r="AC405" s="222"/>
      <c r="AD405" s="222"/>
      <c r="AE405" s="222"/>
      <c r="AF405" s="222"/>
      <c r="AG405" s="222"/>
      <c r="AH405" s="222"/>
      <c r="AI405" s="222"/>
      <c r="AJ405" s="222"/>
      <c r="AK405" s="222"/>
      <c r="AL405" s="222"/>
      <c r="AM405" s="222"/>
      <c r="AN405" s="222"/>
    </row>
    <row r="406" spans="1:40" s="223" customFormat="1" ht="10.199999999999999" customHeight="1">
      <c r="A406" s="216" t="s">
        <v>121</v>
      </c>
      <c r="B406" s="221">
        <f>-SUMIF(Clasificación!D:D,'CA EF'!A406,Clasificación!G:G)</f>
        <v>0</v>
      </c>
      <c r="C406" s="368"/>
      <c r="D406" s="368"/>
      <c r="E406" s="369">
        <f>-SUMIF(Clasificación!D:D,'CA EF'!A406,Clasificación!H:H)</f>
        <v>0</v>
      </c>
      <c r="F406" s="369">
        <f t="shared" si="18"/>
        <v>0</v>
      </c>
      <c r="G406" s="369">
        <v>0</v>
      </c>
      <c r="H406" s="369">
        <v>0</v>
      </c>
      <c r="I406" s="369">
        <v>0</v>
      </c>
      <c r="J406" s="369">
        <v>0</v>
      </c>
      <c r="K406" s="369">
        <v>0</v>
      </c>
      <c r="L406" s="369">
        <v>0</v>
      </c>
      <c r="M406" s="369">
        <f t="shared" si="19"/>
        <v>0</v>
      </c>
      <c r="N406" s="222"/>
      <c r="O406" s="222"/>
      <c r="P406" s="222"/>
      <c r="Q406" s="222"/>
      <c r="R406" s="222"/>
      <c r="S406" s="222"/>
      <c r="T406" s="222"/>
      <c r="U406" s="222"/>
      <c r="V406" s="222"/>
      <c r="W406" s="222"/>
      <c r="X406" s="222"/>
      <c r="Y406" s="222"/>
      <c r="Z406" s="222"/>
      <c r="AA406" s="222"/>
      <c r="AB406" s="222"/>
      <c r="AC406" s="222"/>
      <c r="AD406" s="222"/>
      <c r="AE406" s="222"/>
      <c r="AF406" s="222"/>
      <c r="AG406" s="222"/>
      <c r="AH406" s="222"/>
      <c r="AI406" s="222"/>
      <c r="AJ406" s="222"/>
      <c r="AK406" s="222"/>
      <c r="AL406" s="222"/>
      <c r="AM406" s="222"/>
      <c r="AN406" s="222"/>
    </row>
    <row r="407" spans="1:40" s="223" customFormat="1" ht="10.199999999999999" customHeight="1">
      <c r="A407" s="216" t="s">
        <v>123</v>
      </c>
      <c r="B407" s="221">
        <f>-SUMIF(Clasificación!D:D,'CA EF'!A407,Clasificación!G:G)</f>
        <v>0</v>
      </c>
      <c r="C407" s="368"/>
      <c r="D407" s="368"/>
      <c r="E407" s="369">
        <f>-SUMIF(Clasificación!D:D,'CA EF'!A407,Clasificación!H:H)</f>
        <v>0</v>
      </c>
      <c r="F407" s="369">
        <f t="shared" si="18"/>
        <v>0</v>
      </c>
      <c r="G407" s="369">
        <v>0</v>
      </c>
      <c r="H407" s="369">
        <v>0</v>
      </c>
      <c r="I407" s="369">
        <v>0</v>
      </c>
      <c r="J407" s="369">
        <v>0</v>
      </c>
      <c r="K407" s="369">
        <v>0</v>
      </c>
      <c r="L407" s="369">
        <v>0</v>
      </c>
      <c r="M407" s="369">
        <f t="shared" si="19"/>
        <v>0</v>
      </c>
      <c r="N407" s="222"/>
      <c r="O407" s="222"/>
      <c r="P407" s="222"/>
      <c r="Q407" s="222"/>
      <c r="R407" s="222"/>
      <c r="S407" s="222"/>
      <c r="T407" s="222"/>
      <c r="U407" s="222"/>
      <c r="V407" s="222"/>
      <c r="W407" s="222"/>
      <c r="X407" s="222"/>
      <c r="Y407" s="222"/>
      <c r="Z407" s="222"/>
      <c r="AA407" s="222"/>
      <c r="AB407" s="222"/>
      <c r="AC407" s="222"/>
      <c r="AD407" s="222"/>
      <c r="AE407" s="222"/>
      <c r="AF407" s="222"/>
      <c r="AG407" s="222"/>
      <c r="AH407" s="222"/>
      <c r="AI407" s="222"/>
      <c r="AJ407" s="222"/>
      <c r="AK407" s="222"/>
      <c r="AL407" s="222"/>
      <c r="AM407" s="222"/>
      <c r="AN407" s="222"/>
    </row>
    <row r="408" spans="1:40" s="223" customFormat="1" ht="10.199999999999999" customHeight="1">
      <c r="A408" s="216" t="s">
        <v>125</v>
      </c>
      <c r="B408" s="221">
        <f>-SUMIF(Clasificación!D:D,'CA EF'!A408,Clasificación!G:G)</f>
        <v>-81887916.319999993</v>
      </c>
      <c r="C408" s="368"/>
      <c r="D408" s="368"/>
      <c r="E408" s="369">
        <f>-SUMIF(Clasificación!D:D,'CA EF'!A408,Clasificación!H:H)</f>
        <v>-61768993.43</v>
      </c>
      <c r="F408" s="369">
        <f t="shared" si="18"/>
        <v>-20118922.889999993</v>
      </c>
      <c r="G408" s="369">
        <v>0</v>
      </c>
      <c r="H408" s="369">
        <v>0</v>
      </c>
      <c r="I408" s="369">
        <v>0</v>
      </c>
      <c r="J408" s="369">
        <v>0</v>
      </c>
      <c r="K408" s="369">
        <v>0</v>
      </c>
      <c r="L408" s="369">
        <f>-F408</f>
        <v>20118922.889999993</v>
      </c>
      <c r="M408" s="369">
        <f t="shared" si="19"/>
        <v>0</v>
      </c>
      <c r="N408" s="222"/>
      <c r="O408" s="222"/>
      <c r="P408" s="222"/>
      <c r="Q408" s="222"/>
      <c r="R408" s="222"/>
      <c r="S408" s="222"/>
      <c r="T408" s="222"/>
      <c r="U408" s="222"/>
      <c r="V408" s="222"/>
      <c r="W408" s="222"/>
      <c r="X408" s="222"/>
      <c r="Y408" s="222"/>
      <c r="Z408" s="222"/>
      <c r="AA408" s="222"/>
      <c r="AB408" s="222"/>
      <c r="AC408" s="222"/>
      <c r="AD408" s="222"/>
      <c r="AE408" s="222"/>
      <c r="AF408" s="222"/>
      <c r="AG408" s="222"/>
      <c r="AH408" s="222"/>
      <c r="AI408" s="222"/>
      <c r="AJ408" s="222"/>
      <c r="AK408" s="222"/>
      <c r="AL408" s="222"/>
      <c r="AM408" s="222"/>
      <c r="AN408" s="222"/>
    </row>
    <row r="409" spans="1:40" s="223" customFormat="1" ht="10.199999999999999" customHeight="1">
      <c r="A409" s="216" t="s">
        <v>306</v>
      </c>
      <c r="B409" s="221">
        <f>-SUMIF(Clasificación!D:D,'CA EF'!A409,Clasificación!G:G)</f>
        <v>44093906.460000001</v>
      </c>
      <c r="C409" s="368"/>
      <c r="D409" s="368"/>
      <c r="E409" s="369">
        <f>-SUMIF(Clasificación!D:D,'CA EF'!A409,Clasificación!H:H)</f>
        <v>32155259.57</v>
      </c>
      <c r="F409" s="369">
        <f t="shared" si="18"/>
        <v>11938646.890000001</v>
      </c>
      <c r="G409" s="369">
        <v>0</v>
      </c>
      <c r="H409" s="369">
        <v>0</v>
      </c>
      <c r="I409" s="369">
        <v>0</v>
      </c>
      <c r="J409" s="369">
        <v>0</v>
      </c>
      <c r="K409" s="369">
        <f>-F409</f>
        <v>-11938646.890000001</v>
      </c>
      <c r="L409" s="369">
        <v>0</v>
      </c>
      <c r="M409" s="369">
        <f t="shared" si="19"/>
        <v>0</v>
      </c>
      <c r="N409" s="222"/>
      <c r="O409" s="222"/>
      <c r="P409" s="222"/>
      <c r="Q409" s="222"/>
      <c r="R409" s="222"/>
      <c r="S409" s="222"/>
      <c r="T409" s="222"/>
      <c r="U409" s="222"/>
      <c r="V409" s="222"/>
      <c r="W409" s="222"/>
      <c r="X409" s="222"/>
      <c r="Y409" s="222"/>
      <c r="Z409" s="222"/>
      <c r="AA409" s="222"/>
      <c r="AB409" s="222"/>
      <c r="AC409" s="222"/>
      <c r="AD409" s="222"/>
      <c r="AE409" s="222"/>
      <c r="AF409" s="222"/>
      <c r="AG409" s="222"/>
      <c r="AH409" s="222"/>
      <c r="AI409" s="222"/>
      <c r="AJ409" s="222"/>
      <c r="AK409" s="222"/>
      <c r="AL409" s="222"/>
      <c r="AM409" s="222"/>
      <c r="AN409" s="222"/>
    </row>
    <row r="410" spans="1:40" s="223" customFormat="1" ht="10.199999999999999" customHeight="1">
      <c r="A410" s="216" t="s">
        <v>127</v>
      </c>
      <c r="B410" s="221">
        <f>-SUMIF(Clasificación!D:D,'CA EF'!A410,Clasificación!G:G)</f>
        <v>0</v>
      </c>
      <c r="C410" s="368"/>
      <c r="D410" s="368"/>
      <c r="E410" s="369">
        <f>-SUMIF(Clasificación!D:D,'CA EF'!A410,Clasificación!H:H)</f>
        <v>0</v>
      </c>
      <c r="F410" s="369">
        <f t="shared" si="18"/>
        <v>0</v>
      </c>
      <c r="G410" s="369">
        <v>0</v>
      </c>
      <c r="H410" s="369">
        <v>0</v>
      </c>
      <c r="I410" s="369">
        <v>0</v>
      </c>
      <c r="J410" s="369">
        <v>0</v>
      </c>
      <c r="K410" s="369">
        <v>0</v>
      </c>
      <c r="L410" s="369">
        <v>0</v>
      </c>
      <c r="M410" s="369">
        <f t="shared" si="19"/>
        <v>0</v>
      </c>
      <c r="N410" s="222"/>
      <c r="O410" s="222"/>
      <c r="P410" s="222"/>
      <c r="Q410" s="222"/>
      <c r="R410" s="222"/>
      <c r="S410" s="222"/>
      <c r="T410" s="222"/>
      <c r="U410" s="222"/>
      <c r="V410" s="222"/>
      <c r="W410" s="222"/>
      <c r="X410" s="222"/>
      <c r="Y410" s="222"/>
      <c r="Z410" s="222"/>
      <c r="AA410" s="222"/>
      <c r="AB410" s="222"/>
      <c r="AC410" s="222"/>
      <c r="AD410" s="222"/>
      <c r="AE410" s="222"/>
      <c r="AF410" s="222"/>
      <c r="AG410" s="222"/>
      <c r="AH410" s="222"/>
      <c r="AI410" s="222"/>
      <c r="AJ410" s="222"/>
      <c r="AK410" s="222"/>
      <c r="AL410" s="222"/>
      <c r="AM410" s="222"/>
      <c r="AN410" s="222"/>
    </row>
    <row r="411" spans="1:40" s="223" customFormat="1" ht="10.199999999999999" customHeight="1">
      <c r="A411" s="216" t="s">
        <v>1118</v>
      </c>
      <c r="B411" s="221">
        <f>-SUMIF(Clasificación!D:D,'CA EF'!A411,Clasificación!G:G)</f>
        <v>-412327.02</v>
      </c>
      <c r="C411" s="368">
        <f>-B411</f>
        <v>412327.02</v>
      </c>
      <c r="D411" s="368"/>
      <c r="F411" s="369">
        <f t="shared" si="18"/>
        <v>0</v>
      </c>
      <c r="G411" s="369">
        <v>0</v>
      </c>
      <c r="H411" s="369">
        <v>0</v>
      </c>
      <c r="I411" s="369">
        <v>0</v>
      </c>
      <c r="J411" s="369">
        <v>0</v>
      </c>
      <c r="K411" s="369">
        <v>0</v>
      </c>
      <c r="L411" s="369">
        <v>0</v>
      </c>
      <c r="M411" s="369">
        <f t="shared" si="19"/>
        <v>0</v>
      </c>
      <c r="N411" s="222"/>
      <c r="O411" s="222"/>
      <c r="P411" s="222"/>
      <c r="Q411" s="222"/>
      <c r="R411" s="222"/>
      <c r="S411" s="222"/>
      <c r="T411" s="222"/>
      <c r="U411" s="222"/>
      <c r="V411" s="222"/>
      <c r="W411" s="222"/>
      <c r="X411" s="222"/>
      <c r="Y411" s="222"/>
      <c r="Z411" s="222"/>
      <c r="AA411" s="222"/>
      <c r="AB411" s="222"/>
      <c r="AC411" s="222"/>
      <c r="AD411" s="222"/>
      <c r="AE411" s="222"/>
      <c r="AF411" s="222"/>
      <c r="AG411" s="222"/>
      <c r="AH411" s="222"/>
      <c r="AI411" s="222"/>
      <c r="AJ411" s="222"/>
      <c r="AK411" s="222"/>
      <c r="AL411" s="222"/>
      <c r="AM411" s="222"/>
      <c r="AN411" s="222"/>
    </row>
    <row r="412" spans="1:40" s="223" customFormat="1" ht="10.199999999999999" customHeight="1">
      <c r="A412" s="216" t="s">
        <v>1119</v>
      </c>
      <c r="B412" s="221">
        <f>-SUMIF(Clasificación!D:D,'CA EF'!A412,Clasificación!G:G)</f>
        <v>-161491.47</v>
      </c>
      <c r="C412" s="368">
        <f>+D435</f>
        <v>161491.47</v>
      </c>
      <c r="D412" s="368">
        <f>+C411</f>
        <v>412327.02</v>
      </c>
      <c r="E412" s="369">
        <f>-SUMIF(Clasificación!D:D,'CA EF'!A411,Clasificación!H:H)</f>
        <v>-412327.02</v>
      </c>
      <c r="F412" s="369">
        <f t="shared" si="18"/>
        <v>0</v>
      </c>
      <c r="G412" s="369">
        <v>0</v>
      </c>
      <c r="H412" s="369">
        <v>0</v>
      </c>
      <c r="I412" s="369">
        <v>0</v>
      </c>
      <c r="J412" s="369">
        <v>0</v>
      </c>
      <c r="K412" s="369">
        <v>0</v>
      </c>
      <c r="L412" s="369">
        <v>0</v>
      </c>
      <c r="M412" s="369">
        <f t="shared" si="19"/>
        <v>0</v>
      </c>
      <c r="N412" s="222"/>
      <c r="O412" s="222"/>
      <c r="P412" s="222"/>
      <c r="Q412" s="222"/>
      <c r="R412" s="222"/>
      <c r="S412" s="222"/>
      <c r="T412" s="222"/>
      <c r="U412" s="222"/>
      <c r="V412" s="222"/>
      <c r="W412" s="222"/>
      <c r="X412" s="222"/>
      <c r="Y412" s="222"/>
      <c r="Z412" s="222"/>
      <c r="AA412" s="222"/>
      <c r="AB412" s="222"/>
      <c r="AC412" s="222"/>
      <c r="AD412" s="222"/>
      <c r="AE412" s="222"/>
      <c r="AF412" s="222"/>
      <c r="AG412" s="222"/>
      <c r="AH412" s="222"/>
      <c r="AI412" s="222"/>
      <c r="AJ412" s="222"/>
      <c r="AK412" s="222"/>
      <c r="AL412" s="222"/>
      <c r="AM412" s="222"/>
      <c r="AN412" s="222"/>
    </row>
    <row r="413" spans="1:40" s="223" customFormat="1" ht="10.199999999999999" customHeight="1">
      <c r="A413" s="216" t="s">
        <v>129</v>
      </c>
      <c r="B413" s="221">
        <f>+SUMIF(Clasificación!D:D,'CA EF'!A413,Clasificación!G:G)</f>
        <v>0</v>
      </c>
      <c r="C413" s="368"/>
      <c r="D413" s="368"/>
      <c r="E413" s="369">
        <f>+SUMIF(Clasificación!D:D,'CA EF'!A413,Clasificación!H:H)</f>
        <v>0</v>
      </c>
      <c r="F413" s="369">
        <f t="shared" si="18"/>
        <v>0</v>
      </c>
      <c r="G413" s="369">
        <v>0</v>
      </c>
      <c r="H413" s="369">
        <v>0</v>
      </c>
      <c r="I413" s="369">
        <v>0</v>
      </c>
      <c r="J413" s="369">
        <v>0</v>
      </c>
      <c r="K413" s="369">
        <v>0</v>
      </c>
      <c r="L413" s="369">
        <v>0</v>
      </c>
      <c r="M413" s="369">
        <f t="shared" si="19"/>
        <v>0</v>
      </c>
      <c r="N413" s="222"/>
      <c r="O413" s="222"/>
      <c r="P413" s="222"/>
      <c r="Q413" s="222"/>
      <c r="R413" s="222"/>
      <c r="S413" s="222"/>
      <c r="T413" s="222"/>
      <c r="U413" s="222"/>
      <c r="V413" s="222"/>
      <c r="W413" s="222"/>
      <c r="X413" s="222"/>
      <c r="Y413" s="222"/>
      <c r="Z413" s="222"/>
      <c r="AA413" s="222"/>
      <c r="AB413" s="222"/>
      <c r="AC413" s="222"/>
      <c r="AD413" s="222"/>
      <c r="AE413" s="222"/>
      <c r="AF413" s="222"/>
      <c r="AG413" s="222"/>
      <c r="AH413" s="222"/>
      <c r="AI413" s="222"/>
      <c r="AJ413" s="222"/>
      <c r="AK413" s="222"/>
      <c r="AL413" s="222"/>
      <c r="AM413" s="222"/>
      <c r="AN413" s="222"/>
    </row>
    <row r="414" spans="1:40" s="223" customFormat="1" ht="10.199999999999999" customHeight="1">
      <c r="A414" s="216" t="s">
        <v>374</v>
      </c>
      <c r="B414" s="221">
        <f>+SUMIF(Clasificación!D:D,'CA EF'!A414,Clasificación!G:G)</f>
        <v>0</v>
      </c>
      <c r="C414" s="368"/>
      <c r="D414" s="368"/>
      <c r="E414" s="369">
        <f>+SUMIF(Clasificación!D:D,'CA EF'!A414,Clasificación!H:H)</f>
        <v>0</v>
      </c>
      <c r="F414" s="369">
        <f t="shared" si="18"/>
        <v>0</v>
      </c>
      <c r="G414" s="369">
        <v>0</v>
      </c>
      <c r="H414" s="369">
        <v>0</v>
      </c>
      <c r="I414" s="369">
        <v>0</v>
      </c>
      <c r="J414" s="369">
        <v>0</v>
      </c>
      <c r="K414" s="369">
        <v>0</v>
      </c>
      <c r="L414" s="369">
        <v>0</v>
      </c>
      <c r="M414" s="369">
        <f t="shared" si="19"/>
        <v>0</v>
      </c>
      <c r="N414" s="222"/>
      <c r="O414" s="222"/>
      <c r="P414" s="222"/>
      <c r="Q414" s="222"/>
      <c r="R414" s="222"/>
      <c r="S414" s="222"/>
      <c r="T414" s="222"/>
      <c r="U414" s="222"/>
      <c r="V414" s="222"/>
      <c r="W414" s="222"/>
      <c r="X414" s="222"/>
      <c r="Y414" s="222"/>
      <c r="Z414" s="222"/>
      <c r="AA414" s="222"/>
      <c r="AB414" s="222"/>
      <c r="AC414" s="222"/>
      <c r="AD414" s="222"/>
      <c r="AE414" s="222"/>
      <c r="AF414" s="222"/>
      <c r="AG414" s="222"/>
      <c r="AH414" s="222"/>
      <c r="AI414" s="222"/>
      <c r="AJ414" s="222"/>
      <c r="AK414" s="222"/>
      <c r="AL414" s="222"/>
      <c r="AM414" s="222"/>
      <c r="AN414" s="222"/>
    </row>
    <row r="415" spans="1:40" s="223" customFormat="1" ht="10.199999999999999" customHeight="1">
      <c r="A415" s="216" t="s">
        <v>395</v>
      </c>
      <c r="B415" s="221">
        <f>+SUMIF(Clasificación!D:D,'CA EF'!A415,Clasificación!G:G)</f>
        <v>1013482.32</v>
      </c>
      <c r="C415" s="368"/>
      <c r="D415" s="368"/>
      <c r="E415" s="369">
        <f>+SUMIF(Clasificación!D:D,'CA EF'!A415,Clasificación!H:H)</f>
        <v>0</v>
      </c>
      <c r="F415" s="369">
        <f t="shared" si="18"/>
        <v>1013482.32</v>
      </c>
      <c r="G415" s="369">
        <f>-F415</f>
        <v>-1013482.32</v>
      </c>
      <c r="H415" s="369">
        <v>0</v>
      </c>
      <c r="I415" s="369">
        <v>0</v>
      </c>
      <c r="J415" s="369">
        <v>0</v>
      </c>
      <c r="K415" s="369">
        <v>0</v>
      </c>
      <c r="L415" s="369">
        <v>0</v>
      </c>
      <c r="M415" s="369">
        <f t="shared" si="19"/>
        <v>0</v>
      </c>
      <c r="N415" s="222"/>
      <c r="O415" s="222"/>
      <c r="P415" s="222"/>
      <c r="Q415" s="222"/>
      <c r="R415" s="222"/>
      <c r="S415" s="222"/>
      <c r="T415" s="222"/>
      <c r="U415" s="222"/>
      <c r="V415" s="222"/>
      <c r="W415" s="222"/>
      <c r="X415" s="222"/>
      <c r="Y415" s="222"/>
      <c r="Z415" s="222"/>
      <c r="AA415" s="222"/>
      <c r="AB415" s="222"/>
      <c r="AC415" s="222"/>
      <c r="AD415" s="222"/>
      <c r="AE415" s="222"/>
      <c r="AF415" s="222"/>
      <c r="AG415" s="222"/>
      <c r="AH415" s="222"/>
      <c r="AI415" s="222"/>
      <c r="AJ415" s="222"/>
      <c r="AK415" s="222"/>
      <c r="AL415" s="222"/>
      <c r="AM415" s="222"/>
      <c r="AN415" s="222"/>
    </row>
    <row r="416" spans="1:40" s="223" customFormat="1" ht="10.199999999999999" customHeight="1">
      <c r="A416" s="216" t="s">
        <v>131</v>
      </c>
      <c r="B416" s="221">
        <f>+SUMIF(Clasificación!D:D,'CA EF'!A416,Clasificación!G:G)</f>
        <v>0</v>
      </c>
      <c r="C416" s="368"/>
      <c r="D416" s="368"/>
      <c r="E416" s="369">
        <f>+SUMIF(Clasificación!D:D,'CA EF'!A416,Clasificación!H:H)</f>
        <v>0</v>
      </c>
      <c r="F416" s="369">
        <f t="shared" si="18"/>
        <v>0</v>
      </c>
      <c r="G416" s="369">
        <v>0</v>
      </c>
      <c r="H416" s="369">
        <v>0</v>
      </c>
      <c r="I416" s="369">
        <v>0</v>
      </c>
      <c r="J416" s="369">
        <v>0</v>
      </c>
      <c r="K416" s="369">
        <v>0</v>
      </c>
      <c r="L416" s="369">
        <v>0</v>
      </c>
      <c r="M416" s="369">
        <f t="shared" si="19"/>
        <v>0</v>
      </c>
      <c r="N416" s="222"/>
      <c r="O416" s="222"/>
      <c r="P416" s="222"/>
      <c r="Q416" s="222"/>
      <c r="R416" s="222"/>
      <c r="S416" s="222"/>
      <c r="T416" s="222"/>
      <c r="U416" s="222"/>
      <c r="V416" s="222"/>
      <c r="W416" s="222"/>
      <c r="X416" s="222"/>
      <c r="Y416" s="222"/>
      <c r="Z416" s="222"/>
      <c r="AA416" s="222"/>
      <c r="AB416" s="222"/>
      <c r="AC416" s="222"/>
      <c r="AD416" s="222"/>
      <c r="AE416" s="222"/>
      <c r="AF416" s="222"/>
      <c r="AG416" s="222"/>
      <c r="AH416" s="222"/>
      <c r="AI416" s="222"/>
      <c r="AJ416" s="222"/>
      <c r="AK416" s="222"/>
      <c r="AL416" s="222"/>
      <c r="AM416" s="222"/>
      <c r="AN416" s="222"/>
    </row>
    <row r="417" spans="1:40" s="223" customFormat="1" ht="10.199999999999999" customHeight="1">
      <c r="A417" s="216" t="s">
        <v>950</v>
      </c>
      <c r="B417" s="221">
        <f>+SUMIF(Clasificación!D:D,'CA EF'!A417,Clasificación!G:G)</f>
        <v>319.95999999999998</v>
      </c>
      <c r="C417" s="368"/>
      <c r="D417" s="368"/>
      <c r="E417" s="369">
        <f>+SUMIF(Clasificación!D:D,'CA EF'!A417,Clasificación!H:H)</f>
        <v>0</v>
      </c>
      <c r="F417" s="369">
        <f t="shared" si="18"/>
        <v>319.95999999999998</v>
      </c>
      <c r="G417" s="369">
        <v>0</v>
      </c>
      <c r="H417" s="369">
        <v>0</v>
      </c>
      <c r="I417" s="369">
        <v>0</v>
      </c>
      <c r="J417" s="369">
        <f>-F417</f>
        <v>-319.95999999999998</v>
      </c>
      <c r="K417" s="369">
        <v>0</v>
      </c>
      <c r="L417" s="369">
        <v>0</v>
      </c>
      <c r="M417" s="369">
        <f t="shared" si="19"/>
        <v>0</v>
      </c>
      <c r="N417" s="222"/>
      <c r="O417" s="222"/>
      <c r="P417" s="222"/>
      <c r="Q417" s="222"/>
      <c r="R417" s="222"/>
      <c r="S417" s="222"/>
      <c r="T417" s="222"/>
      <c r="U417" s="222"/>
      <c r="V417" s="222"/>
      <c r="W417" s="222"/>
      <c r="X417" s="222"/>
      <c r="Y417" s="222"/>
      <c r="Z417" s="222"/>
      <c r="AA417" s="222"/>
      <c r="AB417" s="222"/>
      <c r="AC417" s="222"/>
      <c r="AD417" s="222"/>
      <c r="AE417" s="222"/>
      <c r="AF417" s="222"/>
      <c r="AG417" s="222"/>
      <c r="AH417" s="222"/>
      <c r="AI417" s="222"/>
      <c r="AJ417" s="222"/>
      <c r="AK417" s="222"/>
      <c r="AL417" s="222"/>
      <c r="AM417" s="222"/>
      <c r="AN417" s="222"/>
    </row>
    <row r="418" spans="1:40" s="223" customFormat="1" ht="10.199999999999999" customHeight="1">
      <c r="A418" s="216" t="s">
        <v>133</v>
      </c>
      <c r="B418" s="221">
        <f>+SUMIF(Clasificación!D:D,'CA EF'!A418,Clasificación!G:G)</f>
        <v>0</v>
      </c>
      <c r="C418" s="368"/>
      <c r="D418" s="368"/>
      <c r="E418" s="369">
        <f>+SUMIF(Clasificación!D:D,'CA EF'!A418,Clasificación!H:H)</f>
        <v>0</v>
      </c>
      <c r="F418" s="369">
        <f t="shared" si="18"/>
        <v>0</v>
      </c>
      <c r="G418" s="369">
        <v>0</v>
      </c>
      <c r="H418" s="369">
        <v>0</v>
      </c>
      <c r="I418" s="369">
        <v>0</v>
      </c>
      <c r="J418" s="369">
        <v>0</v>
      </c>
      <c r="K418" s="369">
        <v>0</v>
      </c>
      <c r="L418" s="369">
        <v>0</v>
      </c>
      <c r="M418" s="369">
        <f t="shared" si="19"/>
        <v>0</v>
      </c>
      <c r="N418" s="222"/>
      <c r="O418" s="222"/>
      <c r="P418" s="222"/>
      <c r="Q418" s="222"/>
      <c r="R418" s="222"/>
      <c r="S418" s="222"/>
      <c r="T418" s="222"/>
      <c r="U418" s="222"/>
      <c r="V418" s="222"/>
      <c r="W418" s="222"/>
      <c r="X418" s="222"/>
      <c r="Y418" s="222"/>
      <c r="Z418" s="222"/>
      <c r="AA418" s="222"/>
      <c r="AB418" s="222"/>
      <c r="AC418" s="222"/>
      <c r="AD418" s="222"/>
      <c r="AE418" s="222"/>
      <c r="AF418" s="222"/>
      <c r="AG418" s="222"/>
      <c r="AH418" s="222"/>
      <c r="AI418" s="222"/>
      <c r="AJ418" s="222"/>
      <c r="AK418" s="222"/>
      <c r="AL418" s="222"/>
      <c r="AM418" s="222"/>
      <c r="AN418" s="222"/>
    </row>
    <row r="419" spans="1:40" s="223" customFormat="1" ht="10.199999999999999" customHeight="1">
      <c r="A419" s="216" t="s">
        <v>135</v>
      </c>
      <c r="B419" s="221">
        <f>+SUMIF(Clasificación!D:D,'CA EF'!A419,Clasificación!G:G)</f>
        <v>99584.66</v>
      </c>
      <c r="C419" s="368"/>
      <c r="D419" s="368"/>
      <c r="E419" s="369">
        <f>+SUMIF(Clasificación!D:D,'CA EF'!A419,Clasificación!H:H)</f>
        <v>0</v>
      </c>
      <c r="F419" s="369">
        <f t="shared" si="18"/>
        <v>99584.66</v>
      </c>
      <c r="G419" s="369">
        <v>0</v>
      </c>
      <c r="H419" s="369">
        <v>0</v>
      </c>
      <c r="I419" s="369">
        <f>-F419</f>
        <v>-99584.66</v>
      </c>
      <c r="J419" s="369">
        <v>0</v>
      </c>
      <c r="K419" s="369">
        <v>0</v>
      </c>
      <c r="L419" s="369">
        <v>0</v>
      </c>
      <c r="M419" s="369">
        <f t="shared" si="19"/>
        <v>0</v>
      </c>
      <c r="N419" s="222"/>
      <c r="O419" s="222"/>
      <c r="P419" s="222"/>
      <c r="Q419" s="222"/>
      <c r="R419" s="222"/>
      <c r="S419" s="222"/>
      <c r="T419" s="222"/>
      <c r="U419" s="222"/>
      <c r="V419" s="222"/>
      <c r="W419" s="222"/>
      <c r="X419" s="222"/>
      <c r="Y419" s="222"/>
      <c r="Z419" s="222"/>
      <c r="AA419" s="222"/>
      <c r="AB419" s="222"/>
      <c r="AC419" s="222"/>
      <c r="AD419" s="222"/>
      <c r="AE419" s="222"/>
      <c r="AF419" s="222"/>
      <c r="AG419" s="222"/>
      <c r="AH419" s="222"/>
      <c r="AI419" s="222"/>
      <c r="AJ419" s="222"/>
      <c r="AK419" s="222"/>
      <c r="AL419" s="222"/>
      <c r="AM419" s="222"/>
      <c r="AN419" s="222"/>
    </row>
    <row r="420" spans="1:40" s="223" customFormat="1" ht="10.199999999999999" customHeight="1">
      <c r="A420" s="216" t="s">
        <v>192</v>
      </c>
      <c r="B420" s="221">
        <f>+SUMIF(Clasificación!D:D,'CA EF'!A420,Clasificación!G:G)</f>
        <v>9958.4599999999991</v>
      </c>
      <c r="C420" s="368"/>
      <c r="D420" s="368"/>
      <c r="E420" s="369">
        <f>+SUMIF(Clasificación!D:D,'CA EF'!A420,Clasificación!H:H)</f>
        <v>0</v>
      </c>
      <c r="F420" s="369">
        <f t="shared" si="18"/>
        <v>9958.4599999999991</v>
      </c>
      <c r="G420" s="369">
        <v>0</v>
      </c>
      <c r="H420" s="369">
        <v>0</v>
      </c>
      <c r="I420" s="369">
        <f>-F420</f>
        <v>-9958.4599999999991</v>
      </c>
      <c r="J420" s="369">
        <v>0</v>
      </c>
      <c r="K420" s="369">
        <v>0</v>
      </c>
      <c r="L420" s="369">
        <v>0</v>
      </c>
      <c r="M420" s="369">
        <f t="shared" si="19"/>
        <v>0</v>
      </c>
      <c r="N420" s="222"/>
      <c r="O420" s="222"/>
      <c r="P420" s="222"/>
      <c r="Q420" s="222"/>
      <c r="R420" s="222"/>
      <c r="S420" s="222"/>
      <c r="T420" s="222"/>
      <c r="U420" s="222"/>
      <c r="V420" s="222"/>
      <c r="W420" s="222"/>
      <c r="X420" s="222"/>
      <c r="Y420" s="222"/>
      <c r="Z420" s="222"/>
      <c r="AA420" s="222"/>
      <c r="AB420" s="222"/>
      <c r="AC420" s="222"/>
      <c r="AD420" s="222"/>
      <c r="AE420" s="222"/>
      <c r="AF420" s="222"/>
      <c r="AG420" s="222"/>
      <c r="AH420" s="222"/>
      <c r="AI420" s="222"/>
      <c r="AJ420" s="222"/>
      <c r="AK420" s="222"/>
      <c r="AL420" s="222"/>
      <c r="AM420" s="222"/>
      <c r="AN420" s="222"/>
    </row>
    <row r="421" spans="1:40" s="223" customFormat="1" ht="10.199999999999999" customHeight="1">
      <c r="A421" s="216" t="s">
        <v>138</v>
      </c>
      <c r="B421" s="221">
        <f>-SUMIF(Clasificación!D:D,'CA EF'!A421,Clasificación!G:G)</f>
        <v>0</v>
      </c>
      <c r="C421" s="368"/>
      <c r="D421" s="368"/>
      <c r="E421" s="369">
        <f>+SUMIF(Clasificación!D:D,'CA EF'!A421,Clasificación!H:H)</f>
        <v>0</v>
      </c>
      <c r="F421" s="369">
        <f t="shared" si="18"/>
        <v>0</v>
      </c>
      <c r="G421" s="369">
        <v>0</v>
      </c>
      <c r="H421" s="369">
        <v>0</v>
      </c>
      <c r="I421" s="369">
        <v>0</v>
      </c>
      <c r="J421" s="369">
        <v>0</v>
      </c>
      <c r="K421" s="369">
        <v>0</v>
      </c>
      <c r="L421" s="369">
        <v>0</v>
      </c>
      <c r="M421" s="369">
        <f t="shared" si="19"/>
        <v>0</v>
      </c>
      <c r="N421" s="222"/>
      <c r="O421" s="222"/>
      <c r="P421" s="222"/>
      <c r="Q421" s="222"/>
      <c r="R421" s="222"/>
      <c r="S421" s="222"/>
      <c r="T421" s="222"/>
      <c r="U421" s="222"/>
      <c r="V421" s="222"/>
      <c r="W421" s="222"/>
      <c r="X421" s="222"/>
      <c r="Y421" s="222"/>
      <c r="Z421" s="222"/>
      <c r="AA421" s="222"/>
      <c r="AB421" s="222"/>
      <c r="AC421" s="222"/>
      <c r="AD421" s="222"/>
      <c r="AE421" s="222"/>
      <c r="AF421" s="222"/>
      <c r="AG421" s="222"/>
      <c r="AH421" s="222"/>
      <c r="AI421" s="222"/>
      <c r="AJ421" s="222"/>
      <c r="AK421" s="222"/>
      <c r="AL421" s="222"/>
      <c r="AM421" s="222"/>
      <c r="AN421" s="222"/>
    </row>
    <row r="422" spans="1:40" s="223" customFormat="1" ht="10.199999999999999" customHeight="1">
      <c r="A422" s="216" t="s">
        <v>377</v>
      </c>
      <c r="B422" s="221">
        <f>-SUMIF(Clasificación!D:D,'CA EF'!A422,Clasificación!G:G)</f>
        <v>0</v>
      </c>
      <c r="C422" s="368"/>
      <c r="D422" s="368"/>
      <c r="E422" s="369">
        <f>+SUMIF(Clasificación!D:D,'CA EF'!A422,Clasificación!H:H)</f>
        <v>0</v>
      </c>
      <c r="F422" s="369">
        <f t="shared" si="18"/>
        <v>0</v>
      </c>
      <c r="G422" s="369">
        <v>0</v>
      </c>
      <c r="H422" s="369">
        <v>0</v>
      </c>
      <c r="I422" s="369">
        <v>0</v>
      </c>
      <c r="J422" s="369">
        <v>0</v>
      </c>
      <c r="K422" s="369">
        <v>0</v>
      </c>
      <c r="L422" s="369">
        <v>0</v>
      </c>
      <c r="M422" s="369">
        <f t="shared" si="19"/>
        <v>0</v>
      </c>
      <c r="N422" s="222"/>
      <c r="O422" s="222"/>
      <c r="P422" s="222"/>
      <c r="Q422" s="222"/>
      <c r="R422" s="222"/>
      <c r="S422" s="222"/>
      <c r="T422" s="222"/>
      <c r="U422" s="222"/>
      <c r="V422" s="222"/>
      <c r="W422" s="222"/>
      <c r="X422" s="222"/>
      <c r="Y422" s="222"/>
      <c r="Z422" s="222"/>
      <c r="AA422" s="222"/>
      <c r="AB422" s="222"/>
      <c r="AC422" s="222"/>
      <c r="AD422" s="222"/>
      <c r="AE422" s="222"/>
      <c r="AF422" s="222"/>
      <c r="AG422" s="222"/>
      <c r="AH422" s="222"/>
      <c r="AI422" s="222"/>
      <c r="AJ422" s="222"/>
      <c r="AK422" s="222"/>
      <c r="AL422" s="222"/>
      <c r="AM422" s="222"/>
      <c r="AN422" s="222"/>
    </row>
    <row r="423" spans="1:40" s="223" customFormat="1" ht="10.199999999999999" customHeight="1">
      <c r="A423" s="216" t="s">
        <v>397</v>
      </c>
      <c r="B423" s="221">
        <f>-SUMIF(Clasificación!D:D,'CA EF'!A423,Clasificación!G:G)</f>
        <v>-1013633</v>
      </c>
      <c r="C423" s="368"/>
      <c r="D423" s="368"/>
      <c r="E423" s="369">
        <f>+SUMIF(Clasificación!D:D,'CA EF'!A423,Clasificación!H:H)</f>
        <v>0</v>
      </c>
      <c r="F423" s="369">
        <f t="shared" si="18"/>
        <v>-1013633</v>
      </c>
      <c r="G423" s="369">
        <f>-F423</f>
        <v>1013633</v>
      </c>
      <c r="H423" s="369">
        <v>0</v>
      </c>
      <c r="I423" s="369">
        <v>0</v>
      </c>
      <c r="J423" s="369">
        <v>0</v>
      </c>
      <c r="K423" s="369">
        <v>0</v>
      </c>
      <c r="L423" s="369">
        <v>0</v>
      </c>
      <c r="M423" s="369">
        <f t="shared" si="19"/>
        <v>0</v>
      </c>
      <c r="N423" s="222"/>
      <c r="O423" s="222"/>
      <c r="P423" s="222"/>
      <c r="Q423" s="222"/>
      <c r="R423" s="222"/>
      <c r="S423" s="222"/>
      <c r="T423" s="222"/>
      <c r="U423" s="222"/>
      <c r="V423" s="222"/>
      <c r="W423" s="222"/>
      <c r="X423" s="222"/>
      <c r="Y423" s="222"/>
      <c r="Z423" s="222"/>
      <c r="AA423" s="222"/>
      <c r="AB423" s="222"/>
      <c r="AC423" s="222"/>
      <c r="AD423" s="222"/>
      <c r="AE423" s="222"/>
      <c r="AF423" s="222"/>
      <c r="AG423" s="222"/>
      <c r="AH423" s="222"/>
      <c r="AI423" s="222"/>
      <c r="AJ423" s="222"/>
      <c r="AK423" s="222"/>
      <c r="AL423" s="222"/>
      <c r="AM423" s="222"/>
      <c r="AN423" s="222"/>
    </row>
    <row r="424" spans="1:40" s="223" customFormat="1" ht="10.199999999999999" customHeight="1">
      <c r="A424" s="216" t="s">
        <v>308</v>
      </c>
      <c r="B424" s="221">
        <f>-SUMIF(Clasificación!D:D,'CA EF'!A424,Clasificación!G:G)</f>
        <v>0</v>
      </c>
      <c r="C424" s="368"/>
      <c r="D424" s="368"/>
      <c r="E424" s="369">
        <f>+SUMIF(Clasificación!D:D,'CA EF'!A424,Clasificación!H:H)</f>
        <v>0</v>
      </c>
      <c r="F424" s="369">
        <f t="shared" si="18"/>
        <v>0</v>
      </c>
      <c r="G424" s="369">
        <v>0</v>
      </c>
      <c r="H424" s="369">
        <v>0</v>
      </c>
      <c r="I424" s="369">
        <v>0</v>
      </c>
      <c r="J424" s="369">
        <v>0</v>
      </c>
      <c r="K424" s="369">
        <v>0</v>
      </c>
      <c r="L424" s="369">
        <v>0</v>
      </c>
      <c r="M424" s="369">
        <f t="shared" si="19"/>
        <v>0</v>
      </c>
      <c r="N424" s="222"/>
      <c r="O424" s="222"/>
      <c r="P424" s="222"/>
      <c r="Q424" s="222"/>
      <c r="R424" s="222"/>
      <c r="S424" s="222"/>
      <c r="T424" s="222"/>
      <c r="U424" s="222"/>
      <c r="V424" s="222"/>
      <c r="W424" s="222"/>
      <c r="X424" s="222"/>
      <c r="Y424" s="222"/>
      <c r="Z424" s="222"/>
      <c r="AA424" s="222"/>
      <c r="AB424" s="222"/>
      <c r="AC424" s="222"/>
      <c r="AD424" s="222"/>
      <c r="AE424" s="222"/>
      <c r="AF424" s="222"/>
      <c r="AG424" s="222"/>
      <c r="AH424" s="222"/>
      <c r="AI424" s="222"/>
      <c r="AJ424" s="222"/>
      <c r="AK424" s="222"/>
      <c r="AL424" s="222"/>
      <c r="AM424" s="222"/>
      <c r="AN424" s="222"/>
    </row>
    <row r="425" spans="1:40" s="223" customFormat="1" ht="10.199999999999999" customHeight="1">
      <c r="A425" s="216" t="s">
        <v>310</v>
      </c>
      <c r="B425" s="221">
        <f>-SUMIF(Clasificación!D:D,'CA EF'!A425,Clasificación!G:G)</f>
        <v>-50796.33</v>
      </c>
      <c r="C425" s="368"/>
      <c r="D425" s="368"/>
      <c r="E425" s="369">
        <f>+SUMIF(Clasificación!D:D,'CA EF'!A425,Clasificación!H:H)</f>
        <v>0</v>
      </c>
      <c r="F425" s="369">
        <f t="shared" si="18"/>
        <v>-50796.33</v>
      </c>
      <c r="G425" s="369">
        <f t="shared" ref="G425:G434" si="21">-F425</f>
        <v>50796.33</v>
      </c>
      <c r="H425" s="369">
        <v>0</v>
      </c>
      <c r="I425" s="369">
        <v>0</v>
      </c>
      <c r="J425" s="369">
        <v>0</v>
      </c>
      <c r="K425" s="369">
        <v>0</v>
      </c>
      <c r="L425" s="369">
        <v>0</v>
      </c>
      <c r="M425" s="369">
        <f t="shared" si="19"/>
        <v>0</v>
      </c>
      <c r="N425" s="222"/>
      <c r="O425" s="222"/>
      <c r="P425" s="222"/>
      <c r="Q425" s="222"/>
      <c r="R425" s="222"/>
      <c r="S425" s="222"/>
      <c r="T425" s="222"/>
      <c r="U425" s="222"/>
      <c r="V425" s="222"/>
      <c r="W425" s="222"/>
      <c r="X425" s="222"/>
      <c r="Y425" s="222"/>
      <c r="Z425" s="222"/>
      <c r="AA425" s="222"/>
      <c r="AB425" s="222"/>
      <c r="AC425" s="222"/>
      <c r="AD425" s="222"/>
      <c r="AE425" s="222"/>
      <c r="AF425" s="222"/>
      <c r="AG425" s="222"/>
      <c r="AH425" s="222"/>
      <c r="AI425" s="222"/>
      <c r="AJ425" s="222"/>
      <c r="AK425" s="222"/>
      <c r="AL425" s="222"/>
      <c r="AM425" s="222"/>
      <c r="AN425" s="222"/>
    </row>
    <row r="426" spans="1:40" s="223" customFormat="1" ht="10.199999999999999" customHeight="1">
      <c r="A426" s="216" t="s">
        <v>381</v>
      </c>
      <c r="B426" s="221">
        <f>-SUMIF(Clasificación!D:D,'CA EF'!A426,Clasificación!G:G)</f>
        <v>-2991.78</v>
      </c>
      <c r="C426" s="368"/>
      <c r="D426" s="368"/>
      <c r="E426" s="369">
        <f>+SUMIF(Clasificación!D:D,'CA EF'!A426,Clasificación!H:H)</f>
        <v>0</v>
      </c>
      <c r="F426" s="369">
        <f t="shared" si="18"/>
        <v>-2991.78</v>
      </c>
      <c r="G426" s="369">
        <f t="shared" si="21"/>
        <v>2991.78</v>
      </c>
      <c r="H426" s="369">
        <v>0</v>
      </c>
      <c r="I426" s="369">
        <v>0</v>
      </c>
      <c r="J426" s="369">
        <v>0</v>
      </c>
      <c r="K426" s="369">
        <v>0</v>
      </c>
      <c r="L426" s="369">
        <v>0</v>
      </c>
      <c r="M426" s="369">
        <f t="shared" si="19"/>
        <v>0</v>
      </c>
      <c r="N426" s="222"/>
      <c r="O426" s="222"/>
      <c r="P426" s="222"/>
      <c r="Q426" s="222"/>
      <c r="R426" s="222"/>
      <c r="S426" s="222"/>
      <c r="T426" s="222"/>
      <c r="U426" s="222"/>
      <c r="V426" s="222"/>
      <c r="W426" s="222"/>
      <c r="X426" s="222"/>
      <c r="Y426" s="222"/>
      <c r="Z426" s="222"/>
      <c r="AA426" s="222"/>
      <c r="AB426" s="222"/>
      <c r="AC426" s="222"/>
      <c r="AD426" s="222"/>
      <c r="AE426" s="222"/>
      <c r="AF426" s="222"/>
      <c r="AG426" s="222"/>
      <c r="AH426" s="222"/>
      <c r="AI426" s="222"/>
      <c r="AJ426" s="222"/>
      <c r="AK426" s="222"/>
      <c r="AL426" s="222"/>
      <c r="AM426" s="222"/>
      <c r="AN426" s="222"/>
    </row>
    <row r="427" spans="1:40" s="223" customFormat="1" ht="10.199999999999999" customHeight="1">
      <c r="A427" s="216" t="s">
        <v>312</v>
      </c>
      <c r="B427" s="221">
        <f>-SUMIF(Clasificación!D:D,'CA EF'!A427,Clasificación!G:G)</f>
        <v>-170650.97</v>
      </c>
      <c r="C427" s="368"/>
      <c r="D427" s="368"/>
      <c r="E427" s="369">
        <f>+SUMIF(Clasificación!D:D,'CA EF'!A427,Clasificación!H:H)</f>
        <v>0</v>
      </c>
      <c r="F427" s="369">
        <f t="shared" si="18"/>
        <v>-170650.97</v>
      </c>
      <c r="G427" s="369">
        <f t="shared" si="21"/>
        <v>170650.97</v>
      </c>
      <c r="H427" s="369">
        <v>0</v>
      </c>
      <c r="I427" s="369">
        <v>0</v>
      </c>
      <c r="J427" s="369">
        <v>0</v>
      </c>
      <c r="K427" s="369">
        <v>0</v>
      </c>
      <c r="L427" s="369">
        <v>0</v>
      </c>
      <c r="M427" s="369">
        <f t="shared" si="19"/>
        <v>0</v>
      </c>
      <c r="N427" s="222"/>
      <c r="O427" s="222"/>
      <c r="P427" s="222"/>
      <c r="Q427" s="222"/>
      <c r="R427" s="222"/>
      <c r="S427" s="222"/>
      <c r="T427" s="222"/>
      <c r="U427" s="222"/>
      <c r="V427" s="222"/>
      <c r="W427" s="222"/>
      <c r="X427" s="222"/>
      <c r="Y427" s="222"/>
      <c r="Z427" s="222"/>
      <c r="AA427" s="222"/>
      <c r="AB427" s="222"/>
      <c r="AC427" s="222"/>
      <c r="AD427" s="222"/>
      <c r="AE427" s="222"/>
      <c r="AF427" s="222"/>
      <c r="AG427" s="222"/>
      <c r="AH427" s="222"/>
      <c r="AI427" s="222"/>
      <c r="AJ427" s="222"/>
      <c r="AK427" s="222"/>
      <c r="AL427" s="222"/>
      <c r="AM427" s="222"/>
      <c r="AN427" s="222"/>
    </row>
    <row r="428" spans="1:40" s="223" customFormat="1" ht="10.199999999999999" customHeight="1">
      <c r="A428" s="216" t="s">
        <v>140</v>
      </c>
      <c r="B428" s="221">
        <f>-SUMIF(Clasificación!D:D,'CA EF'!A428,Clasificación!G:G)</f>
        <v>0</v>
      </c>
      <c r="C428" s="368"/>
      <c r="D428" s="368"/>
      <c r="E428" s="369">
        <f>+SUMIF(Clasificación!D:D,'CA EF'!A428,Clasificación!H:H)</f>
        <v>0</v>
      </c>
      <c r="F428" s="369">
        <f t="shared" si="18"/>
        <v>0</v>
      </c>
      <c r="G428" s="369">
        <v>0</v>
      </c>
      <c r="H428" s="369">
        <v>0</v>
      </c>
      <c r="I428" s="369">
        <v>0</v>
      </c>
      <c r="J428" s="369">
        <v>0</v>
      </c>
      <c r="K428" s="369">
        <v>0</v>
      </c>
      <c r="L428" s="369">
        <v>0</v>
      </c>
      <c r="M428" s="369">
        <f t="shared" si="19"/>
        <v>0</v>
      </c>
      <c r="N428" s="222"/>
      <c r="O428" s="222"/>
      <c r="P428" s="222"/>
      <c r="Q428" s="222"/>
      <c r="R428" s="222"/>
      <c r="S428" s="222"/>
      <c r="T428" s="222"/>
      <c r="U428" s="222"/>
      <c r="V428" s="222"/>
      <c r="W428" s="222"/>
      <c r="X428" s="222"/>
      <c r="Y428" s="222"/>
      <c r="Z428" s="222"/>
      <c r="AA428" s="222"/>
      <c r="AB428" s="222"/>
      <c r="AC428" s="222"/>
      <c r="AD428" s="222"/>
      <c r="AE428" s="222"/>
      <c r="AF428" s="222"/>
      <c r="AG428" s="222"/>
      <c r="AH428" s="222"/>
      <c r="AI428" s="222"/>
      <c r="AJ428" s="222"/>
      <c r="AK428" s="222"/>
      <c r="AL428" s="222"/>
      <c r="AM428" s="222"/>
      <c r="AN428" s="222"/>
    </row>
    <row r="429" spans="1:40" s="223" customFormat="1" ht="10.199999999999999" customHeight="1">
      <c r="A429" s="216" t="s">
        <v>142</v>
      </c>
      <c r="B429" s="221">
        <f>-SUMIF(Clasificación!D:D,'CA EF'!A429,Clasificación!G:G)</f>
        <v>-26926.47</v>
      </c>
      <c r="C429" s="368"/>
      <c r="D429" s="368"/>
      <c r="E429" s="369">
        <f>+SUMIF(Clasificación!D:D,'CA EF'!A429,Clasificación!H:H)</f>
        <v>0</v>
      </c>
      <c r="F429" s="369">
        <f t="shared" si="18"/>
        <v>-26926.47</v>
      </c>
      <c r="G429" s="369">
        <v>0</v>
      </c>
      <c r="H429" s="369">
        <f>-F429</f>
        <v>26926.47</v>
      </c>
      <c r="I429" s="369">
        <v>0</v>
      </c>
      <c r="J429" s="369">
        <v>0</v>
      </c>
      <c r="K429" s="369">
        <v>0</v>
      </c>
      <c r="L429" s="369">
        <v>0</v>
      </c>
      <c r="M429" s="369">
        <f t="shared" si="19"/>
        <v>0</v>
      </c>
      <c r="N429" s="222"/>
      <c r="O429" s="222"/>
      <c r="P429" s="222"/>
      <c r="Q429" s="222"/>
      <c r="R429" s="222"/>
      <c r="S429" s="222"/>
      <c r="T429" s="222"/>
      <c r="U429" s="222"/>
      <c r="V429" s="222"/>
      <c r="W429" s="222"/>
      <c r="X429" s="222"/>
      <c r="Y429" s="222"/>
      <c r="Z429" s="222"/>
      <c r="AA429" s="222"/>
      <c r="AB429" s="222"/>
      <c r="AC429" s="222"/>
      <c r="AD429" s="222"/>
      <c r="AE429" s="222"/>
      <c r="AF429" s="222"/>
      <c r="AG429" s="222"/>
      <c r="AH429" s="222"/>
      <c r="AI429" s="222"/>
      <c r="AJ429" s="222"/>
      <c r="AK429" s="222"/>
      <c r="AL429" s="222"/>
      <c r="AM429" s="222"/>
      <c r="AN429" s="222"/>
    </row>
    <row r="430" spans="1:40" s="223" customFormat="1" ht="10.199999999999999" customHeight="1">
      <c r="A430" s="216" t="s">
        <v>144</v>
      </c>
      <c r="B430" s="221">
        <f>-SUMIF(Clasificación!D:D,'CA EF'!A430,Clasificación!G:G)</f>
        <v>0</v>
      </c>
      <c r="C430" s="368"/>
      <c r="D430" s="368"/>
      <c r="E430" s="369">
        <f>+SUMIF(Clasificación!D:D,'CA EF'!A430,Clasificación!H:H)</f>
        <v>0</v>
      </c>
      <c r="F430" s="369">
        <f t="shared" si="18"/>
        <v>0</v>
      </c>
      <c r="G430" s="369">
        <v>0</v>
      </c>
      <c r="H430" s="369">
        <v>0</v>
      </c>
      <c r="I430" s="369">
        <v>0</v>
      </c>
      <c r="J430" s="369">
        <v>0</v>
      </c>
      <c r="K430" s="369">
        <v>0</v>
      </c>
      <c r="L430" s="369">
        <v>0</v>
      </c>
      <c r="M430" s="369">
        <f t="shared" si="19"/>
        <v>0</v>
      </c>
      <c r="N430" s="222"/>
      <c r="O430" s="222"/>
      <c r="P430" s="222"/>
      <c r="Q430" s="222"/>
      <c r="R430" s="222"/>
      <c r="S430" s="222"/>
      <c r="T430" s="222"/>
      <c r="U430" s="222"/>
      <c r="V430" s="222"/>
      <c r="W430" s="222"/>
      <c r="X430" s="222"/>
      <c r="Y430" s="222"/>
      <c r="Z430" s="222"/>
      <c r="AA430" s="222"/>
      <c r="AB430" s="222"/>
      <c r="AC430" s="222"/>
      <c r="AD430" s="222"/>
      <c r="AE430" s="222"/>
      <c r="AF430" s="222"/>
      <c r="AG430" s="222"/>
      <c r="AH430" s="222"/>
      <c r="AI430" s="222"/>
      <c r="AJ430" s="222"/>
      <c r="AK430" s="222"/>
      <c r="AL430" s="222"/>
      <c r="AM430" s="222"/>
      <c r="AN430" s="222"/>
    </row>
    <row r="431" spans="1:40" s="223" customFormat="1" ht="10.199999999999999" customHeight="1">
      <c r="A431" s="216" t="s">
        <v>952</v>
      </c>
      <c r="B431" s="221">
        <f>-SUMIF(Clasificación!D:D,'CA EF'!A431,Clasificación!G:G)</f>
        <v>-5256.92</v>
      </c>
      <c r="C431" s="368"/>
      <c r="D431" s="368"/>
      <c r="E431" s="369">
        <f>+SUMIF(Clasificación!D:D,'CA EF'!A431,Clasificación!H:H)</f>
        <v>0</v>
      </c>
      <c r="F431" s="369">
        <f t="shared" si="18"/>
        <v>-5256.92</v>
      </c>
      <c r="G431" s="369">
        <f t="shared" si="21"/>
        <v>5256.92</v>
      </c>
      <c r="H431" s="369">
        <v>0</v>
      </c>
      <c r="I431" s="369">
        <v>0</v>
      </c>
      <c r="J431" s="369">
        <v>0</v>
      </c>
      <c r="K431" s="369">
        <v>0</v>
      </c>
      <c r="L431" s="369">
        <v>0</v>
      </c>
      <c r="M431" s="369">
        <f t="shared" si="19"/>
        <v>0</v>
      </c>
      <c r="N431" s="222"/>
      <c r="O431" s="222"/>
      <c r="P431" s="222"/>
      <c r="Q431" s="222"/>
      <c r="R431" s="222"/>
      <c r="S431" s="222"/>
      <c r="T431" s="222"/>
      <c r="U431" s="222"/>
      <c r="V431" s="222"/>
      <c r="W431" s="222"/>
      <c r="X431" s="222"/>
      <c r="Y431" s="222"/>
      <c r="Z431" s="222"/>
      <c r="AA431" s="222"/>
      <c r="AB431" s="222"/>
      <c r="AC431" s="222"/>
      <c r="AD431" s="222"/>
      <c r="AE431" s="222"/>
      <c r="AF431" s="222"/>
      <c r="AG431" s="222"/>
      <c r="AH431" s="222"/>
      <c r="AI431" s="222"/>
      <c r="AJ431" s="222"/>
      <c r="AK431" s="222"/>
      <c r="AL431" s="222"/>
      <c r="AM431" s="222"/>
      <c r="AN431" s="222"/>
    </row>
    <row r="432" spans="1:40" s="223" customFormat="1" ht="10.199999999999999" customHeight="1">
      <c r="A432" s="216" t="s">
        <v>193</v>
      </c>
      <c r="B432" s="221">
        <f>-SUMIF(Clasificación!D:D,'CA EF'!A432,Clasificación!G:G)</f>
        <v>25727.51</v>
      </c>
      <c r="C432" s="368"/>
      <c r="D432" s="368"/>
      <c r="E432" s="369">
        <f>+SUMIF(Clasificación!D:D,'CA EF'!A432,Clasificación!H:H)</f>
        <v>0</v>
      </c>
      <c r="F432" s="369">
        <f t="shared" si="18"/>
        <v>25727.51</v>
      </c>
      <c r="G432" s="369">
        <f t="shared" si="21"/>
        <v>-25727.51</v>
      </c>
      <c r="H432" s="369">
        <v>0</v>
      </c>
      <c r="I432" s="369">
        <v>0</v>
      </c>
      <c r="J432" s="369">
        <v>0</v>
      </c>
      <c r="K432" s="369">
        <v>0</v>
      </c>
      <c r="L432" s="369">
        <v>0</v>
      </c>
      <c r="M432" s="369">
        <f t="shared" si="19"/>
        <v>0</v>
      </c>
      <c r="N432" s="222"/>
      <c r="O432" s="222"/>
      <c r="P432" s="222"/>
      <c r="Q432" s="222"/>
      <c r="R432" s="222"/>
      <c r="S432" s="222"/>
      <c r="T432" s="222"/>
      <c r="U432" s="222"/>
      <c r="V432" s="222"/>
      <c r="W432" s="222"/>
      <c r="X432" s="222"/>
      <c r="Y432" s="222"/>
      <c r="Z432" s="222"/>
      <c r="AA432" s="222"/>
      <c r="AB432" s="222"/>
      <c r="AC432" s="222"/>
      <c r="AD432" s="222"/>
      <c r="AE432" s="222"/>
      <c r="AF432" s="222"/>
      <c r="AG432" s="222"/>
      <c r="AH432" s="222"/>
      <c r="AI432" s="222"/>
      <c r="AJ432" s="222"/>
      <c r="AK432" s="222"/>
      <c r="AL432" s="222"/>
      <c r="AM432" s="222"/>
      <c r="AN432" s="222"/>
    </row>
    <row r="433" spans="1:40" s="223" customFormat="1" ht="10.199999999999999" customHeight="1">
      <c r="A433" s="216" t="s">
        <v>314</v>
      </c>
      <c r="B433" s="221">
        <f>-SUMIF(Clasificación!D:D,'CA EF'!A433,Clasificación!G:G)</f>
        <v>1526.36</v>
      </c>
      <c r="C433" s="368"/>
      <c r="D433" s="368"/>
      <c r="E433" s="369">
        <f>+SUMIF(Clasificación!D:D,'CA EF'!A433,Clasificación!H:H)</f>
        <v>0</v>
      </c>
      <c r="F433" s="369">
        <f t="shared" si="18"/>
        <v>1526.36</v>
      </c>
      <c r="G433" s="369">
        <f t="shared" si="21"/>
        <v>-1526.36</v>
      </c>
      <c r="H433" s="369">
        <v>0</v>
      </c>
      <c r="I433" s="369">
        <v>0</v>
      </c>
      <c r="J433" s="369">
        <v>0</v>
      </c>
      <c r="K433" s="369">
        <v>0</v>
      </c>
      <c r="L433" s="369">
        <v>0</v>
      </c>
      <c r="M433" s="369">
        <f t="shared" si="19"/>
        <v>0</v>
      </c>
      <c r="N433" s="222"/>
      <c r="O433" s="222"/>
      <c r="P433" s="222"/>
      <c r="Q433" s="222"/>
      <c r="R433" s="222"/>
      <c r="S433" s="222"/>
      <c r="T433" s="222"/>
      <c r="U433" s="222"/>
      <c r="V433" s="222"/>
      <c r="W433" s="222"/>
      <c r="X433" s="222"/>
      <c r="Y433" s="222"/>
      <c r="Z433" s="222"/>
      <c r="AA433" s="222"/>
      <c r="AB433" s="222"/>
      <c r="AC433" s="222"/>
      <c r="AD433" s="222"/>
      <c r="AE433" s="222"/>
      <c r="AF433" s="222"/>
      <c r="AG433" s="222"/>
      <c r="AH433" s="222"/>
      <c r="AI433" s="222"/>
      <c r="AJ433" s="222"/>
      <c r="AK433" s="222"/>
      <c r="AL433" s="222"/>
      <c r="AM433" s="222"/>
      <c r="AN433" s="222"/>
    </row>
    <row r="434" spans="1:40" s="223" customFormat="1" ht="10.199999999999999" customHeight="1">
      <c r="A434" s="216" t="s">
        <v>146</v>
      </c>
      <c r="B434" s="221">
        <f>-SUMIF(Clasificación!D:D,'CA EF'!A434,Clasificación!G:G)</f>
        <v>-41835.269999999997</v>
      </c>
      <c r="C434" s="368"/>
      <c r="D434" s="368"/>
      <c r="E434" s="369">
        <f>+SUMIF(Clasificación!D:D,'CA EF'!A434,Clasificación!H:H)</f>
        <v>0</v>
      </c>
      <c r="F434" s="369">
        <f t="shared" si="18"/>
        <v>-41835.269999999997</v>
      </c>
      <c r="G434" s="369">
        <f t="shared" si="21"/>
        <v>41835.269999999997</v>
      </c>
      <c r="H434" s="369">
        <v>0</v>
      </c>
      <c r="I434" s="369">
        <v>0</v>
      </c>
      <c r="J434" s="369">
        <v>0</v>
      </c>
      <c r="K434" s="369">
        <v>0</v>
      </c>
      <c r="L434" s="369">
        <v>0</v>
      </c>
      <c r="M434" s="369">
        <f>+SUM(F434:L434)</f>
        <v>0</v>
      </c>
      <c r="N434" s="222"/>
      <c r="O434" s="222"/>
      <c r="P434" s="222"/>
      <c r="Q434" s="222"/>
      <c r="R434" s="222"/>
      <c r="S434" s="222"/>
      <c r="T434" s="222"/>
      <c r="U434" s="222"/>
      <c r="V434" s="222"/>
      <c r="W434" s="222"/>
      <c r="X434" s="222"/>
      <c r="Y434" s="222"/>
      <c r="Z434" s="222"/>
      <c r="AA434" s="222"/>
      <c r="AB434" s="222"/>
      <c r="AC434" s="222"/>
      <c r="AD434" s="222"/>
      <c r="AE434" s="222"/>
      <c r="AF434" s="222"/>
      <c r="AG434" s="222"/>
      <c r="AH434" s="222"/>
      <c r="AI434" s="222"/>
      <c r="AJ434" s="222"/>
      <c r="AK434" s="222"/>
      <c r="AL434" s="222"/>
      <c r="AM434" s="222"/>
      <c r="AN434" s="222"/>
    </row>
    <row r="435" spans="1:40" s="227" customFormat="1" ht="10.199999999999999" customHeight="1">
      <c r="A435" s="228" t="s">
        <v>154</v>
      </c>
      <c r="B435" s="229">
        <f>-B412</f>
        <v>161491.47</v>
      </c>
      <c r="C435" s="370"/>
      <c r="D435" s="371">
        <f>+B435</f>
        <v>161491.47</v>
      </c>
      <c r="E435" s="371"/>
      <c r="F435" s="372">
        <f>+B435+C435-D435</f>
        <v>0</v>
      </c>
      <c r="G435" s="373">
        <v>0</v>
      </c>
      <c r="H435" s="373">
        <v>0</v>
      </c>
      <c r="I435" s="373">
        <v>0</v>
      </c>
      <c r="J435" s="373">
        <v>0</v>
      </c>
      <c r="K435" s="373">
        <v>0</v>
      </c>
      <c r="L435" s="373">
        <v>0</v>
      </c>
      <c r="M435" s="373">
        <f>+SUM(F435:L435)</f>
        <v>0</v>
      </c>
      <c r="N435" s="225"/>
      <c r="O435" s="225"/>
      <c r="P435" s="225"/>
      <c r="Q435" s="225"/>
      <c r="R435" s="225"/>
      <c r="S435" s="225"/>
      <c r="T435" s="225"/>
      <c r="U435" s="225"/>
      <c r="V435" s="225"/>
      <c r="W435" s="225"/>
      <c r="X435" s="225"/>
      <c r="Y435" s="225"/>
      <c r="Z435" s="225"/>
      <c r="AA435" s="226"/>
      <c r="AB435" s="226"/>
      <c r="AC435" s="226"/>
      <c r="AD435" s="226"/>
      <c r="AE435" s="226"/>
      <c r="AF435" s="226"/>
      <c r="AG435" s="226"/>
      <c r="AH435" s="226"/>
      <c r="AI435" s="226"/>
      <c r="AJ435" s="226"/>
      <c r="AK435" s="226"/>
      <c r="AL435" s="226"/>
      <c r="AM435" s="226"/>
      <c r="AN435" s="226"/>
    </row>
    <row r="436" spans="1:40" s="248" customFormat="1" ht="10.199999999999999" customHeight="1" thickBot="1">
      <c r="A436" s="246" t="s">
        <v>12</v>
      </c>
      <c r="B436" s="246">
        <f>+SUM(B4:B435)</f>
        <v>-3.5244738683104515E-8</v>
      </c>
      <c r="C436" s="246">
        <f>+SUM(C4:C435)</f>
        <v>573818.49</v>
      </c>
      <c r="D436" s="246">
        <f>+SUM(D4:D435)</f>
        <v>573818.49</v>
      </c>
      <c r="E436" s="246">
        <f>+SUM(E4:E435)</f>
        <v>4.4237822294235229E-8</v>
      </c>
      <c r="F436" s="246">
        <f t="shared" ref="F436:L436" si="22">+SUM(F4:F435)</f>
        <v>9.6406438387930393E-9</v>
      </c>
      <c r="G436" s="246">
        <f t="shared" si="22"/>
        <v>-5486594.7999999998</v>
      </c>
      <c r="H436" s="246">
        <f t="shared" si="22"/>
        <v>26252.59</v>
      </c>
      <c r="I436" s="246">
        <f t="shared" si="22"/>
        <v>-103001.20000000001</v>
      </c>
      <c r="J436" s="246">
        <f t="shared" si="22"/>
        <v>-284.52</v>
      </c>
      <c r="K436" s="246">
        <f t="shared" si="22"/>
        <v>-11938646.890000001</v>
      </c>
      <c r="L436" s="246">
        <f t="shared" si="22"/>
        <v>20118922.889999993</v>
      </c>
      <c r="M436" s="246">
        <f>+SUM(M4:M435)</f>
        <v>2616648.0699999994</v>
      </c>
      <c r="N436" s="247"/>
      <c r="O436" s="247"/>
      <c r="P436" s="247"/>
      <c r="Q436" s="247"/>
      <c r="R436" s="247"/>
      <c r="S436" s="247"/>
      <c r="T436" s="247"/>
      <c r="U436" s="247"/>
      <c r="V436" s="247"/>
      <c r="W436" s="247"/>
      <c r="X436" s="247"/>
      <c r="Y436" s="247"/>
      <c r="Z436" s="247"/>
      <c r="AA436" s="247"/>
      <c r="AB436" s="247"/>
      <c r="AC436" s="247"/>
      <c r="AD436" s="247"/>
      <c r="AE436" s="247"/>
      <c r="AF436" s="247"/>
      <c r="AG436" s="247"/>
      <c r="AH436" s="247"/>
      <c r="AI436" s="247"/>
      <c r="AJ436" s="247"/>
      <c r="AK436" s="247"/>
      <c r="AL436" s="247"/>
      <c r="AM436" s="247"/>
      <c r="AN436" s="247"/>
    </row>
    <row r="437" spans="1:40" s="249" customFormat="1" thickTop="1">
      <c r="D437" s="249">
        <f>C436-D436</f>
        <v>0</v>
      </c>
      <c r="F437" s="250"/>
      <c r="G437" s="251"/>
      <c r="H437" s="251"/>
      <c r="I437" s="251"/>
      <c r="J437" s="251">
        <f>+SUM(G436:J436)</f>
        <v>-5563627.9299999997</v>
      </c>
      <c r="K437" s="251"/>
      <c r="L437" s="251">
        <f>+SUM(K436:L436)</f>
        <v>8180275.9999999925</v>
      </c>
      <c r="M437" s="251">
        <f>SUM(F437:L437)</f>
        <v>2616648.0699999928</v>
      </c>
      <c r="N437" s="252">
        <f>+M436-M437</f>
        <v>6.5192580223083496E-9</v>
      </c>
      <c r="O437" s="252"/>
      <c r="P437" s="252"/>
      <c r="Q437" s="252"/>
      <c r="R437" s="252"/>
      <c r="S437" s="252"/>
      <c r="T437" s="252"/>
      <c r="U437" s="252"/>
      <c r="V437" s="252"/>
      <c r="W437" s="252"/>
      <c r="X437" s="252"/>
      <c r="Y437" s="252"/>
      <c r="Z437" s="252"/>
      <c r="AA437" s="253"/>
      <c r="AB437" s="253"/>
      <c r="AC437" s="253"/>
      <c r="AD437" s="253"/>
      <c r="AE437" s="253"/>
      <c r="AF437" s="253"/>
      <c r="AG437" s="253"/>
      <c r="AH437" s="253"/>
      <c r="AI437" s="253"/>
      <c r="AJ437" s="253"/>
      <c r="AK437" s="253"/>
      <c r="AL437" s="253"/>
      <c r="AM437" s="253"/>
      <c r="AN437" s="253"/>
    </row>
    <row r="438" spans="1:40" ht="14.4">
      <c r="A438" s="232"/>
      <c r="B438" s="233"/>
      <c r="C438" s="232"/>
      <c r="D438" s="234"/>
      <c r="E438" s="232"/>
      <c r="F438" s="235"/>
      <c r="G438" s="236"/>
      <c r="H438" s="236"/>
      <c r="I438" s="236"/>
      <c r="J438" s="236"/>
      <c r="K438" s="236"/>
      <c r="L438" s="236"/>
      <c r="M438" s="236"/>
      <c r="N438" s="237"/>
      <c r="O438" s="224"/>
      <c r="P438" s="224"/>
      <c r="Q438" s="224"/>
      <c r="R438" s="224"/>
      <c r="S438" s="224"/>
      <c r="T438" s="224"/>
      <c r="U438" s="224"/>
      <c r="V438" s="224"/>
      <c r="W438" s="224"/>
      <c r="X438" s="224"/>
      <c r="Y438" s="224"/>
      <c r="Z438" s="224"/>
    </row>
    <row r="439" spans="1:40" ht="14.4">
      <c r="A439" s="218"/>
      <c r="B439" s="238"/>
      <c r="C439" s="218"/>
      <c r="D439" s="218"/>
      <c r="E439" s="218"/>
      <c r="F439" s="239"/>
      <c r="G439" s="218"/>
      <c r="H439" s="218"/>
      <c r="I439" s="218"/>
      <c r="J439" s="218"/>
      <c r="K439" s="218"/>
      <c r="L439" s="218"/>
      <c r="M439" s="240"/>
      <c r="N439" s="237"/>
    </row>
    <row r="440" spans="1:40" ht="14.4">
      <c r="C440" s="241"/>
      <c r="E440" s="242"/>
      <c r="F440" s="243"/>
      <c r="G440" s="244"/>
      <c r="H440" s="244"/>
      <c r="I440" s="244"/>
      <c r="J440" s="244"/>
      <c r="K440" s="244"/>
      <c r="L440" s="244"/>
    </row>
    <row r="441" spans="1:40" ht="14.4">
      <c r="G441" s="245"/>
      <c r="H441" s="245"/>
      <c r="I441" s="245"/>
      <c r="J441" s="245"/>
      <c r="K441" s="245"/>
      <c r="L441" s="245"/>
      <c r="M441" s="242"/>
    </row>
  </sheetData>
  <customSheetViews>
    <customSheetView guid="{F3648BCD-1CED-4BBB-AE63-37BDB925883F}" scale="113" state="hidden">
      <pane xSplit="6" ySplit="3" topLeftCell="G47" activePane="bottomRight" state="frozen"/>
      <selection pane="bottomRight" activeCell="A58" sqref="A58"/>
      <pageMargins left="0.7" right="0.7" top="0.75" bottom="0.75" header="0.3" footer="0.3"/>
      <pageSetup orientation="portrait" r:id="rId1"/>
    </customSheetView>
    <customSheetView guid="{5FCC9217-B3E9-4B91-A943-5F21728EBEE9}" scale="113">
      <pane xSplit="6" ySplit="3" topLeftCell="G47" activePane="bottomRight" state="frozen"/>
      <selection pane="bottomRight" activeCell="A58" sqref="A58"/>
      <pageMargins left="0.7" right="0.7" top="0.75" bottom="0.75" header="0.3" footer="0.3"/>
      <pageSetup orientation="portrait" r:id="rId2"/>
    </customSheetView>
    <customSheetView guid="{7015FC6D-0680-4B00-AA0E-B83DA1D0B666}" scale="113">
      <pane xSplit="6" ySplit="3" topLeftCell="G47" activePane="bottomRight" state="frozen"/>
      <selection pane="bottomRight" activeCell="A58" sqref="A58"/>
      <pageMargins left="0.7" right="0.7" top="0.75" bottom="0.75" header="0.3" footer="0.3"/>
      <pageSetup orientation="portrait" r:id="rId3"/>
    </customSheetView>
    <customSheetView guid="{B9F63820-5C32-455A-BC9D-0BE84D6B0867}" scale="113" state="hidden">
      <pane xSplit="6" ySplit="3" topLeftCell="G47" activePane="bottomRight" state="frozen"/>
      <selection pane="bottomRight" activeCell="A58" sqref="A58"/>
      <pageMargins left="0.7" right="0.7" top="0.75" bottom="0.75" header="0.3" footer="0.3"/>
      <pageSetup orientation="portrait" r:id="rId4"/>
    </customSheetView>
  </customSheetViews>
  <mergeCells count="5">
    <mergeCell ref="A2:A3"/>
    <mergeCell ref="C2:D2"/>
    <mergeCell ref="M2:M3"/>
    <mergeCell ref="G2:J2"/>
    <mergeCell ref="K2:L2"/>
  </mergeCells>
  <pageMargins left="0.7" right="0.7" top="0.75" bottom="0.75" header="0.3" footer="0.3"/>
  <pageSetup orientation="portrait" r:id="rId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70C0"/>
    <pageSetUpPr fitToPage="1"/>
  </sheetPr>
  <dimension ref="A1:O44"/>
  <sheetViews>
    <sheetView showGridLines="0" zoomScale="90" zoomScaleNormal="90" zoomScaleSheetLayoutView="90" workbookViewId="0">
      <selection activeCell="A23" sqref="A23"/>
    </sheetView>
  </sheetViews>
  <sheetFormatPr baseColWidth="10" defaultColWidth="11.44140625" defaultRowHeight="15.6"/>
  <cols>
    <col min="1" max="1" width="3" style="24" customWidth="1"/>
    <col min="2" max="2" width="52.5546875" style="57" customWidth="1"/>
    <col min="3" max="3" width="17" style="57" bestFit="1" customWidth="1"/>
    <col min="4" max="4" width="10.44140625" style="152" customWidth="1"/>
    <col min="5" max="5" width="21.77734375" style="57" customWidth="1"/>
    <col min="6" max="6" width="21.33203125" style="205" customWidth="1"/>
    <col min="7" max="7" width="3" style="24" customWidth="1"/>
    <col min="8" max="8" width="9.109375" style="24" bestFit="1" customWidth="1"/>
    <col min="9" max="9" width="17.44140625" style="24" customWidth="1"/>
    <col min="10" max="10" width="19" style="24" bestFit="1" customWidth="1"/>
    <col min="11" max="16384" width="11.44140625" style="24"/>
  </cols>
  <sheetData>
    <row r="1" spans="2:15">
      <c r="B1" s="24"/>
      <c r="C1" s="24"/>
      <c r="D1" s="59"/>
      <c r="E1" s="24"/>
      <c r="F1" s="24"/>
    </row>
    <row r="2" spans="2:15">
      <c r="B2" s="63"/>
      <c r="C2" s="63"/>
      <c r="D2" s="64"/>
      <c r="E2" s="63"/>
      <c r="F2" s="63"/>
      <c r="G2" s="63"/>
      <c r="H2" s="63"/>
      <c r="I2" s="63"/>
      <c r="J2" s="63"/>
      <c r="K2" s="63"/>
      <c r="L2" s="63"/>
      <c r="M2" s="63"/>
      <c r="N2" s="63"/>
      <c r="O2" s="63"/>
    </row>
    <row r="3" spans="2:15">
      <c r="B3" s="24"/>
      <c r="C3" s="24"/>
      <c r="D3" s="59"/>
      <c r="E3" s="24"/>
      <c r="F3" s="24"/>
    </row>
    <row r="4" spans="2:15">
      <c r="B4" s="24"/>
      <c r="C4" s="24"/>
      <c r="D4" s="59"/>
      <c r="E4" s="24"/>
      <c r="F4" s="24"/>
    </row>
    <row r="5" spans="2:15">
      <c r="B5" s="24"/>
      <c r="C5" s="24"/>
      <c r="D5" s="59"/>
      <c r="E5" s="24"/>
      <c r="F5" s="24"/>
    </row>
    <row r="6" spans="2:15">
      <c r="B6" s="24"/>
      <c r="C6" s="24"/>
      <c r="D6" s="59"/>
      <c r="E6" s="24"/>
      <c r="F6" s="24"/>
    </row>
    <row r="7" spans="2:15">
      <c r="B7" s="65"/>
      <c r="C7" s="65"/>
      <c r="D7" s="66"/>
      <c r="E7" s="65"/>
      <c r="F7" s="65"/>
      <c r="G7" s="65"/>
      <c r="H7" s="65"/>
      <c r="I7" s="65"/>
      <c r="J7" s="65"/>
      <c r="K7" s="65"/>
      <c r="L7" s="65"/>
      <c r="M7" s="65"/>
      <c r="N7" s="65"/>
      <c r="O7" s="65"/>
    </row>
    <row r="8" spans="2:15">
      <c r="B8" s="42"/>
      <c r="F8" s="60" t="s">
        <v>319</v>
      </c>
    </row>
    <row r="9" spans="2:15" s="127" customFormat="1">
      <c r="B9" s="377" t="s">
        <v>195</v>
      </c>
      <c r="C9" s="377"/>
      <c r="D9" s="377"/>
      <c r="E9" s="377"/>
      <c r="F9" s="377"/>
      <c r="G9" s="377"/>
      <c r="H9" s="189"/>
      <c r="I9" s="189"/>
    </row>
    <row r="10" spans="2:15" s="127" customFormat="1">
      <c r="B10" s="383" t="s">
        <v>352</v>
      </c>
      <c r="C10" s="383"/>
      <c r="D10" s="383"/>
      <c r="E10" s="383"/>
      <c r="F10" s="383"/>
      <c r="G10" s="190"/>
      <c r="H10" s="191"/>
      <c r="I10" s="191"/>
    </row>
    <row r="11" spans="2:15" s="127" customFormat="1">
      <c r="B11" s="67" t="s">
        <v>1286</v>
      </c>
      <c r="C11" s="67"/>
      <c r="D11" s="67"/>
      <c r="E11" s="67"/>
      <c r="F11" s="67"/>
      <c r="G11" s="67"/>
      <c r="H11" s="191"/>
      <c r="I11" s="191"/>
    </row>
    <row r="12" spans="2:15" s="127" customFormat="1">
      <c r="B12" s="43" t="s">
        <v>1289</v>
      </c>
      <c r="C12" s="67"/>
      <c r="D12" s="67"/>
      <c r="E12" s="67"/>
      <c r="F12" s="67"/>
      <c r="G12" s="67"/>
      <c r="H12" s="191"/>
      <c r="I12" s="191"/>
    </row>
    <row r="13" spans="2:15" s="127" customFormat="1">
      <c r="B13" s="403" t="s">
        <v>211</v>
      </c>
      <c r="C13" s="403"/>
      <c r="D13" s="403"/>
      <c r="E13" s="403"/>
      <c r="F13" s="403"/>
      <c r="G13" s="191"/>
      <c r="H13" s="191"/>
      <c r="I13" s="191"/>
    </row>
    <row r="14" spans="2:15">
      <c r="B14" s="192"/>
      <c r="C14" s="192"/>
      <c r="D14" s="192"/>
      <c r="E14" s="192"/>
      <c r="F14" s="193"/>
      <c r="G14" s="57"/>
    </row>
    <row r="15" spans="2:15" ht="45" customHeight="1">
      <c r="B15" s="206"/>
      <c r="C15" s="158"/>
      <c r="D15" s="158"/>
      <c r="E15" s="73">
        <v>44651</v>
      </c>
      <c r="F15" s="73">
        <v>44286</v>
      </c>
    </row>
    <row r="16" spans="2:15">
      <c r="B16" s="406"/>
      <c r="C16" s="407"/>
      <c r="D16" s="407"/>
      <c r="E16" s="213"/>
      <c r="F16" s="213"/>
    </row>
    <row r="17" spans="2:11" s="150" customFormat="1">
      <c r="B17" s="207" t="s">
        <v>49</v>
      </c>
      <c r="C17" s="177"/>
      <c r="D17" s="177"/>
      <c r="E17" s="214"/>
      <c r="F17" s="214"/>
    </row>
    <row r="18" spans="2:11" s="150" customFormat="1">
      <c r="B18" s="208"/>
      <c r="C18" s="177"/>
      <c r="D18" s="177"/>
      <c r="E18" s="214"/>
      <c r="F18" s="214"/>
      <c r="H18" s="194"/>
      <c r="I18" s="194"/>
      <c r="J18" s="194"/>
      <c r="K18" s="194"/>
    </row>
    <row r="19" spans="2:11" s="150" customFormat="1">
      <c r="B19" s="401" t="s">
        <v>50</v>
      </c>
      <c r="C19" s="402"/>
      <c r="D19" s="402"/>
      <c r="E19" s="214"/>
      <c r="F19" s="214"/>
      <c r="H19" s="194"/>
      <c r="I19" s="194"/>
      <c r="J19" s="194"/>
      <c r="K19" s="194"/>
    </row>
    <row r="20" spans="2:11" s="150" customFormat="1">
      <c r="B20" s="208" t="s">
        <v>1304</v>
      </c>
      <c r="C20" s="173"/>
      <c r="D20" s="173"/>
      <c r="E20" s="214">
        <f>+'CA EF'!G436</f>
        <v>-5486594.7999999998</v>
      </c>
      <c r="F20" s="214">
        <v>-5633891.0700000012</v>
      </c>
      <c r="H20" s="194"/>
      <c r="I20" s="194"/>
      <c r="J20" s="194"/>
      <c r="K20" s="194"/>
    </row>
    <row r="21" spans="2:11" s="150" customFormat="1">
      <c r="B21" s="208" t="s">
        <v>370</v>
      </c>
      <c r="C21" s="177"/>
      <c r="D21" s="173"/>
      <c r="E21" s="214">
        <f>+'CA EF'!H436</f>
        <v>26252.59</v>
      </c>
      <c r="F21" s="214">
        <v>3098.24</v>
      </c>
      <c r="H21" s="194"/>
      <c r="I21" s="194"/>
      <c r="J21" s="194"/>
      <c r="K21" s="194"/>
    </row>
    <row r="22" spans="2:11" s="150" customFormat="1">
      <c r="B22" s="209" t="s">
        <v>371</v>
      </c>
      <c r="C22" s="173"/>
      <c r="D22" s="173"/>
      <c r="E22" s="214">
        <f>+'CA EF'!I436</f>
        <v>-103001.20000000001</v>
      </c>
      <c r="F22" s="214">
        <v>41023.120000000075</v>
      </c>
      <c r="H22" s="194"/>
      <c r="I22" s="194"/>
      <c r="J22" s="194"/>
      <c r="K22" s="194"/>
    </row>
    <row r="23" spans="2:11" s="150" customFormat="1">
      <c r="B23" s="209" t="s">
        <v>1305</v>
      </c>
      <c r="C23" s="173"/>
      <c r="D23" s="173"/>
      <c r="E23" s="214">
        <f>+'CA EF'!J436</f>
        <v>-284.52</v>
      </c>
      <c r="F23" s="214">
        <v>0</v>
      </c>
      <c r="H23" s="194"/>
      <c r="I23" s="194"/>
      <c r="J23" s="194"/>
      <c r="K23" s="194"/>
    </row>
    <row r="24" spans="2:11" s="150" customFormat="1">
      <c r="B24" s="209"/>
      <c r="C24" s="177"/>
      <c r="D24" s="177"/>
      <c r="E24" s="214"/>
      <c r="F24" s="214"/>
      <c r="H24" s="194"/>
      <c r="I24" s="194"/>
      <c r="J24" s="194"/>
      <c r="K24" s="194"/>
    </row>
    <row r="25" spans="2:11" s="195" customFormat="1">
      <c r="B25" s="401" t="s">
        <v>54</v>
      </c>
      <c r="C25" s="402"/>
      <c r="D25" s="402"/>
      <c r="E25" s="215">
        <f>+SUM(E19:E24)</f>
        <v>-5563627.9299999997</v>
      </c>
      <c r="F25" s="215">
        <f>+SUM(F19:F24)</f>
        <v>-5589769.7100000009</v>
      </c>
      <c r="H25" s="194"/>
      <c r="I25" s="194"/>
      <c r="J25" s="194"/>
      <c r="K25" s="194"/>
    </row>
    <row r="26" spans="2:11" s="150" customFormat="1">
      <c r="B26" s="208"/>
      <c r="C26" s="177"/>
      <c r="D26" s="173"/>
      <c r="E26" s="214"/>
      <c r="F26" s="214"/>
      <c r="H26" s="194"/>
      <c r="I26" s="194"/>
      <c r="J26" s="194"/>
      <c r="K26" s="194"/>
    </row>
    <row r="27" spans="2:11" s="150" customFormat="1">
      <c r="B27" s="207" t="s">
        <v>224</v>
      </c>
      <c r="C27" s="173"/>
      <c r="D27" s="173"/>
      <c r="E27" s="214"/>
      <c r="F27" s="214"/>
      <c r="H27" s="194"/>
      <c r="I27" s="194"/>
      <c r="J27" s="194"/>
      <c r="K27" s="194"/>
    </row>
    <row r="28" spans="2:11" s="150" customFormat="1">
      <c r="B28" s="210"/>
      <c r="C28" s="173"/>
      <c r="D28" s="173"/>
      <c r="E28" s="214"/>
      <c r="F28" s="214"/>
      <c r="H28" s="194"/>
      <c r="I28" s="194"/>
      <c r="J28" s="194"/>
      <c r="K28" s="194"/>
    </row>
    <row r="29" spans="2:11" s="150" customFormat="1">
      <c r="B29" s="404" t="s">
        <v>55</v>
      </c>
      <c r="C29" s="405"/>
      <c r="D29" s="405"/>
      <c r="E29" s="214">
        <f>+'CA EF'!K436</f>
        <v>-11938646.890000001</v>
      </c>
      <c r="F29" s="214">
        <v>-5629371.1399999997</v>
      </c>
      <c r="H29" s="194"/>
      <c r="I29" s="194"/>
      <c r="J29" s="194"/>
      <c r="K29" s="194"/>
    </row>
    <row r="30" spans="2:11" s="150" customFormat="1">
      <c r="B30" s="211" t="s">
        <v>56</v>
      </c>
      <c r="C30" s="196"/>
      <c r="D30" s="177"/>
      <c r="E30" s="214">
        <f>+'CA EF'!L436</f>
        <v>20118922.889999993</v>
      </c>
      <c r="F30" s="214">
        <v>11156377.48</v>
      </c>
      <c r="H30" s="194"/>
    </row>
    <row r="31" spans="2:11" s="150" customFormat="1">
      <c r="B31" s="211"/>
      <c r="C31" s="196"/>
      <c r="D31" s="173"/>
      <c r="E31" s="214"/>
      <c r="F31" s="214"/>
      <c r="H31" s="194"/>
    </row>
    <row r="32" spans="2:11" s="150" customFormat="1">
      <c r="B32" s="401" t="s">
        <v>351</v>
      </c>
      <c r="C32" s="402"/>
      <c r="D32" s="402"/>
      <c r="E32" s="215">
        <f>SUM(E29:E31)</f>
        <v>8180275.9999999925</v>
      </c>
      <c r="F32" s="215">
        <f>SUM(F29:F31)</f>
        <v>5527006.3400000008</v>
      </c>
      <c r="H32" s="194"/>
    </row>
    <row r="33" spans="1:11" s="150" customFormat="1">
      <c r="B33" s="212" t="s">
        <v>1213</v>
      </c>
      <c r="C33" s="197"/>
      <c r="D33" s="197"/>
      <c r="E33" s="215">
        <f>+'Activo Neto'!F17</f>
        <v>1974735.54</v>
      </c>
      <c r="F33" s="215">
        <v>572840.29</v>
      </c>
      <c r="H33" s="194"/>
    </row>
    <row r="34" spans="1:11" s="254" customFormat="1">
      <c r="B34" s="255" t="s">
        <v>1214</v>
      </c>
      <c r="C34" s="256"/>
      <c r="D34" s="256"/>
      <c r="E34" s="257">
        <f>+E25+E32+E33</f>
        <v>4591383.6099999929</v>
      </c>
      <c r="F34" s="257">
        <f>+F25+F32+F33</f>
        <v>510076.91999999993</v>
      </c>
      <c r="I34" s="198">
        <f>+E34-'Activo Neto'!E17</f>
        <v>0</v>
      </c>
      <c r="J34" s="258"/>
    </row>
    <row r="35" spans="1:11" s="150" customFormat="1">
      <c r="B35" s="193"/>
      <c r="C35" s="201"/>
      <c r="D35" s="201"/>
      <c r="E35" s="202"/>
      <c r="F35" s="202"/>
      <c r="I35" s="203"/>
      <c r="J35" s="199"/>
      <c r="K35" s="200"/>
    </row>
    <row r="36" spans="1:11" s="150" customFormat="1">
      <c r="B36" s="146" t="s">
        <v>353</v>
      </c>
      <c r="C36" s="146"/>
      <c r="D36" s="146"/>
      <c r="E36" s="146"/>
      <c r="F36" s="146"/>
      <c r="I36" s="199"/>
      <c r="J36" s="199"/>
      <c r="K36" s="200"/>
    </row>
    <row r="37" spans="1:11">
      <c r="E37" s="24"/>
      <c r="F37" s="24"/>
      <c r="I37" s="204"/>
      <c r="J37" s="204"/>
      <c r="K37" s="204"/>
    </row>
    <row r="38" spans="1:11">
      <c r="E38" s="24"/>
      <c r="F38" s="24"/>
      <c r="G38" s="57"/>
      <c r="I38" s="150"/>
    </row>
    <row r="39" spans="1:11">
      <c r="B39" s="153" t="s">
        <v>354</v>
      </c>
      <c r="E39" s="24"/>
      <c r="F39" s="24"/>
      <c r="G39" s="57"/>
      <c r="I39" s="150"/>
    </row>
    <row r="40" spans="1:11">
      <c r="B40" s="153"/>
      <c r="E40" s="24"/>
      <c r="F40" s="24"/>
      <c r="G40" s="57"/>
      <c r="I40" s="150"/>
    </row>
    <row r="41" spans="1:11">
      <c r="B41" s="153"/>
      <c r="E41" s="24"/>
      <c r="F41" s="24"/>
      <c r="G41" s="57"/>
      <c r="I41" s="150"/>
    </row>
    <row r="43" spans="1:11" s="153" customFormat="1">
      <c r="A43" s="272"/>
      <c r="B43" s="323" t="s">
        <v>33</v>
      </c>
      <c r="D43" s="323" t="s">
        <v>32</v>
      </c>
      <c r="E43" s="366"/>
      <c r="F43" s="58" t="s">
        <v>218</v>
      </c>
    </row>
    <row r="44" spans="1:11" s="153" customFormat="1">
      <c r="A44" s="272"/>
      <c r="B44" s="324" t="s">
        <v>13</v>
      </c>
      <c r="D44" s="324" t="s">
        <v>31</v>
      </c>
      <c r="E44" s="320"/>
      <c r="F44" s="324" t="s">
        <v>30</v>
      </c>
      <c r="K44" s="326"/>
    </row>
  </sheetData>
  <customSheetViews>
    <customSheetView guid="{F3648BCD-1CED-4BBB-AE63-37BDB925883F}" scale="80" showGridLines="0" fitToPage="1" hiddenRows="1">
      <pane ySplit="7" topLeftCell="A25" activePane="bottomLeft" state="frozen"/>
      <selection pane="bottomLeft" activeCell="B2" sqref="B2:G44"/>
      <pageMargins left="0.7" right="0.7" top="0.75" bottom="0.75" header="0.3" footer="0.3"/>
      <pageSetup paperSize="9" scale="71" fitToHeight="0" orientation="portrait" r:id="rId1"/>
    </customSheetView>
    <customSheetView guid="{5FCC9217-B3E9-4B91-A943-5F21728EBEE9}" scale="80" showPageBreaks="1" showGridLines="0" fitToPage="1" printArea="1" hiddenRows="1">
      <pane ySplit="7" topLeftCell="A33" activePane="bottomLeft" state="frozen"/>
      <selection pane="bottomLeft" activeCell="B7" sqref="B7:F42"/>
      <pageMargins left="0.7" right="0.7" top="0.75" bottom="0.75" header="0.3" footer="0.3"/>
      <pageSetup paperSize="9" scale="71" fitToHeight="0" orientation="portrait" r:id="rId2"/>
    </customSheetView>
    <customSheetView guid="{7015FC6D-0680-4B00-AA0E-B83DA1D0B666}" scale="80" showPageBreaks="1" showGridLines="0" fitToPage="1" printArea="1" hiddenRows="1">
      <pane ySplit="7" topLeftCell="A25" activePane="bottomLeft" state="frozen"/>
      <selection pane="bottomLeft" activeCell="B2" sqref="B2:G44"/>
      <pageMargins left="0.7" right="0.7" top="0.75" bottom="0.75" header="0.3" footer="0.3"/>
      <pageSetup paperSize="9" scale="71" fitToHeight="0" orientation="portrait" r:id="rId3"/>
    </customSheetView>
    <customSheetView guid="{B9F63820-5C32-455A-BC9D-0BE84D6B0867}" scale="80" showGridLines="0" fitToPage="1" hiddenRows="1" state="hidden">
      <pane ySplit="7" topLeftCell="A25" activePane="bottomLeft" state="frozen"/>
      <selection pane="bottomLeft" activeCell="B2" sqref="B2:G44"/>
      <pageMargins left="0.7" right="0.7" top="0.75" bottom="0.75" header="0.3" footer="0.3"/>
      <pageSetup paperSize="9" scale="71" fitToHeight="0" orientation="portrait" r:id="rId4"/>
    </customSheetView>
  </customSheetViews>
  <mergeCells count="8">
    <mergeCell ref="B9:G9"/>
    <mergeCell ref="B32:D32"/>
    <mergeCell ref="B10:F10"/>
    <mergeCell ref="B13:F13"/>
    <mergeCell ref="B19:D19"/>
    <mergeCell ref="B25:D25"/>
    <mergeCell ref="B29:D29"/>
    <mergeCell ref="B16:D16"/>
  </mergeCells>
  <hyperlinks>
    <hyperlink ref="F8" location="Índice!A1" display="Índice" xr:uid="{00000000-0004-0000-0500-000000000000}"/>
  </hyperlinks>
  <pageMargins left="0.7" right="0.7" top="0.75" bottom="0.75" header="0.3" footer="0.3"/>
  <pageSetup paperSize="9" scale="70" fitToHeight="0" orientation="portrait" r:id="rId5"/>
  <drawing r:id="rId6"/>
</worksheet>
</file>

<file path=_xmlsignatures/_rels/origin.sigs.rels><?xml version="1.0" encoding="UTF-8" standalone="yes"?>
<Relationships xmlns="http://schemas.openxmlformats.org/package/2006/relationships"><Relationship Id="rId3" Type="http://schemas.openxmlformats.org/package/2006/relationships/digital-signature/signature" Target="sig3.xml"/><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ZScNsKZL+oN6YJ8rCv1lrpcd093qhqg9eqAfsQDdl5w=</DigestValue>
    </Reference>
    <Reference Type="http://www.w3.org/2000/09/xmldsig#Object" URI="#idOfficeObject">
      <DigestMethod Algorithm="http://www.w3.org/2001/04/xmlenc#sha256"/>
      <DigestValue>rbe+/95FAzx5VSAa+f/Xt+tC+J1ROlyI3l6FNtUwg9I=</DigestValue>
    </Reference>
    <Reference Type="http://uri.etsi.org/01903#SignedProperties" URI="#idSignedProperties">
      <Transforms>
        <Transform Algorithm="http://www.w3.org/TR/2001/REC-xml-c14n-20010315"/>
      </Transforms>
      <DigestMethod Algorithm="http://www.w3.org/2001/04/xmlenc#sha256"/>
      <DigestValue>xX+VGI67W5X8rymU9OeNRmE2D3xbmXzHESdNQ1IhY68=</DigestValue>
    </Reference>
    <Reference Type="http://www.w3.org/2000/09/xmldsig#Object" URI="#idValidSigLnImg">
      <DigestMethod Algorithm="http://www.w3.org/2001/04/xmlenc#sha256"/>
      <DigestValue>Th+LUGTK6K00l+bgokoavXP6VdFoCel1khUMpxAj8lY=</DigestValue>
    </Reference>
    <Reference Type="http://www.w3.org/2000/09/xmldsig#Object" URI="#idInvalidSigLnImg">
      <DigestMethod Algorithm="http://www.w3.org/2001/04/xmlenc#sha256"/>
      <DigestValue>Pp97p5Myr84CVLXUgqtyG7yTC49MZWcBAz0X1p2Iuvg=</DigestValue>
    </Reference>
  </SignedInfo>
  <SignatureValue>bsiCDJtrU4FPMUW3sWfapm4cDFgH7QgUpIHgIBUBzsyOXnU218QW4WcLUWEsRQKZNMd0TsALi2+q
RgI1du2IBMb/qNE6Lil0CVfAVDZpyySa7nr/ygw0t4hugFGNggxslI+9p4qy6ZPp8HTyE1omtwJF
xIekEAXfqTauofiRS5RTkxOiPB+aEk+VlqLUWtWRVgSPY4zf8aCgIpfEuWXapZur9PrzfNI+QqTW
yRtBgZ+o+bL3OtPCDGp5S46LT3KNCsytQtBEr4NzfzSKoYuKznQ0Dzv1WTJFETisZC5FBMTYMsJ+
H4HkH0Nb3BLorbLmMwkm7U7DvsW22YAWmfpDDA==</SignatureValue>
  <KeyInfo>
    <X509Data>
      <X509Certificate>MIIIADCCBeigAwIBAgIIJABUBHAsPS0wDQYJKoZIhvcNAQELBQAwWzEXMBUGA1UEBRMOUlVDIDgwMDUwMTcyLTExGjAYBgNVBAMTEUNBLURPQ1VNRU5UQSBTLkEuMRcwFQYDVQQKEw5ET0NVTUVOVEEgUy5BLjELMAkGA1UEBhMCUFkwHhcNMjAxMTE2MTIxMjM5WhcNMjIxMTE2MTIyMjM5WjCBpzELMAkGA1UEBhMCUFkxFzAVBgNVBAQMDlZJQ0hJTkkgRlJBTkNPMRIwEAYDVQQFEwlDSTMxOTQwODcxFzAVBgNVBCoMDlNISVJMRVkgUkFRVUVMMRcwFQYDVQQKDA5QRVJTT05BIEZJU0lDQTERMA8GA1UECwwIRklSTUEgRjIxJjAkBgNVBAMMHVNISVJMRVkgUkFRVUVMIFZJQ0hJTkkgRlJBTkNPMIIBIjANBgkqhkiG9w0BAQEFAAOCAQ8AMIIBCgKCAQEAtQdmLambrtlMlx8HLygqladxM0PzS5v8GtvqI6gs/kTQzOF4mVU93nPWLr4wCLs8ZzYSdN1gQNPbof1qaX8QSYW8QtcceAJ6dCD6G66vWPrpvR8BxMEuooY+1IaO56HcDc3QUvIhKFWA22KOils06IcBhYPBMrmxfx07exKcpSFD1G6p/7ZMU6SqPHPg6FkE1xdTUjxvqxtWHdjIp1Jlszh6g5/j8QDqsQ5JWZpAizAegsPg20C+0wW5NP89krQ6aDI42LaBOvvyndkztY60iEe9vO4HTlUBEEloiCfAN/MtArpQICm1MysKiwjHG19uGIi/3jJeCJbhvYVK+zMwxwIDAQABo4IDeTCCA3UwDAYDVR0TAQH/BAIwADAOBgNVHQ8BAf8EBAMCBeAwKgYDVR0lAQH/BCAwHgYIKwYBBQUHAwEGCCsGAQUFBwMCBggrBgEFBQcDBDAdBgNVHQ4EFgQUJMHA2E1lHLJVrInzmC9z3WqROugwgZcGCCsGAQUFBwEBBIGKMIGHMDoGCCsGAQUFBzABhi5odHRwczovL3d3dy5kb2N1bWVudGEuY29tLnB5L2Zpcm1hZGlnaXRhbC9vc2NwMEkGCCsGAQUFBzAChj1odHRwczovL3d3dy5kb2N1bWVudGEuY29tLnB5L2Zpcm1hZGlnaXRhbC9kZXNjYXJnYXMvY2Fkb2MuY3J0MB8GA1UdIwQYMBaAFEAmrCZcYo/G9QJU5I3BGibW7qWyME8GA1UdHwRIMEYwRKBCoECGPmh0dHBzOi8vd3d3LmRvY3VtZW50YS5jb20ucHkvZmlybWFkaWdpdGFsL2Rlc2Nhcmdhcy9jcmxkb2MuY3JsMB0GA1UdEQQWMBSBEnN2aWNoaW5pQGdtYWlsLmNvbTCCAd0GA1UdIASCAdQwggHQMIIBzAYOKwYBBAGC+TsBAQEGAQEwggG4MD8GCCsGAQUFBwIBFjNodHRwczovL3d3dy5kb2N1bWVudGEuY29tLnB5L2Zpcm1hZGlnaXRhbC9kZXNjYXJnYXMwgcAGCCsGAQUFBwICMIGzGoGwRXN0ZSBlcyB1biBjZXJ0aWZpY2FkbyBkZSBwZXJzb25hIGbtc2ljYSBjdXlhIGNsYXZlIHByaXZhZGEgZXN04SBjb250ZW5pZGEgZW4gdW4gbfNkdWxvIGRlIGhhcmR3YXJlIHNlZ3VybyB5IHN1IGZpbmFsaWRhZCBlcyBhdXRlbnRpY2FyIGEgc3UgdGl0dWxhciBvIGdlbmVyYXIgZmlybWFzIGRpZ2l0YWxlcy4wgbEGCCsGAQUFBwICMIGkGoGhVGhpcyBpcyBhbiBlbmQgdXNlciBjZXJ0aWZpY2F0ZSB3aG9zZSBwcml2YXRlIGtleSBpcyBlbWJlZGRlZCB3aXRoaW4gYSBzZWN1cmUgaGFyZHdhcmUgbW9kdWxlIHRoYXQgYWltcyB0byBhdXRoZW50aWNhdGUgaXRzIG93bmVyIG9yIGdlbmVyYXRlIGRpZ2l0YWwgc2lnbmF0dXJlcy4wDQYJKoZIhvcNAQELBQADggIBABISAFPARZa8L8ANfBSWPQYnjmlBdQ8DPYBUm8iwGm9bhzjOhFZAv43qYORPJKP6MTfoX85HEpLJieAkuHKyn60X1Vkl2nDy7iE2hAYaBvj9wz/KYrRcwTuxtXo4T+Ajfeg1VaNree3MYDoCpMaSu3m/+2ihU2Uq1404gBRMZl/Z1Beig2sNuGbbgF9NEuj1Xi038okU6a2etSd8L0X79l9+SDnj/KwAwoqM1U7SWqlkfslnbeGNk41FH8u6cbvS0D2BHe+XAle93ts4F7X502pV6/oz8jb1omHz/j4cfOSlX6QE8qPYOUMmFWlA1T23FSeSAXfmt3CeBmBjUauoCzh21Y8lB0NGxRIu4fVOmIKDtw4vK79mrLcBfLmrI6YgSiimIVOML1Jmu47/q1IwNLKJtDW/LhGQ/qgYXnfyMXfkmJWqOJLp8H/6NlQEH1V0euS5KIWnSbo0PGrRFvNox7i5WcrYCg8mtaWC+WLF0iHJ1g2mrg9eiIuwRh87aeNSaJuEYY2qGmvaqq29xeMZPdmwM/jpN5hLz8C3vaHuujTk0oKOjQswIZYlIj7wlz+S/unM8mvtA4ZzCm7Yy8GyqA5HNpjAm0ErRAU3xY4ZX/aK1MlM8xOSDUMaPHPsCdodyJ69BB0Z7HH3uCerBmhmeaQW7XbhRePzlI/lvNl+5i8u</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Transform>
          <Transform Algorithm="http://www.w3.org/TR/2001/REC-xml-c14n-20010315"/>
        </Transforms>
        <DigestMethod Algorithm="http://www.w3.org/2001/04/xmlenc#sha256"/>
        <DigestValue>dasyj24FQyf48g6cTuKsz3GSGSjFUpiD2yFd9fdEhNM=</DigestValue>
      </Reference>
      <Reference URI="/xl/calcChain.xml?ContentType=application/vnd.openxmlformats-officedocument.spreadsheetml.calcChain+xml">
        <DigestMethod Algorithm="http://www.w3.org/2001/04/xmlenc#sha256"/>
        <DigestValue>HBrCY3nEDo2rFT2q+SXCbSWl2v3qjt9/S6uWc584/xk=</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_rels/drawing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_rels/drawing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_rels/drawing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_rels/drawing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_rels/drawing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_rels/drawing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rMLlAni5uA27ai4TDN8G/raWhlfE6WSiTXBHi4C7iUw=</DigestValue>
      </Reference>
      <Reference URI="/xl/drawings/drawing1.xml?ContentType=application/vnd.openxmlformats-officedocument.drawing+xml">
        <DigestMethod Algorithm="http://www.w3.org/2001/04/xmlenc#sha256"/>
        <DigestValue>8iNPI4XzOr3pcY3Kr6CEHLKCkJc1WWrcozNQhQnlUpE=</DigestValue>
      </Reference>
      <Reference URI="/xl/drawings/drawing2.xml?ContentType=application/vnd.openxmlformats-officedocument.drawing+xml">
        <DigestMethod Algorithm="http://www.w3.org/2001/04/xmlenc#sha256"/>
        <DigestValue>NHLvLVIyQqKaLQnPwFxJ/z8TbfszBGOfhv0mB3c7IoA=</DigestValue>
      </Reference>
      <Reference URI="/xl/drawings/drawing3.xml?ContentType=application/vnd.openxmlformats-officedocument.drawing+xml">
        <DigestMethod Algorithm="http://www.w3.org/2001/04/xmlenc#sha256"/>
        <DigestValue>mbwTuRrqoAmOXM6OlIMqmNcd2nwh/meoSfUt6/rWOUU=</DigestValue>
      </Reference>
      <Reference URI="/xl/drawings/drawing4.xml?ContentType=application/vnd.openxmlformats-officedocument.drawing+xml">
        <DigestMethod Algorithm="http://www.w3.org/2001/04/xmlenc#sha256"/>
        <DigestValue>GR52jMQqvLxkQiOiigQ9sukMtWLQowOfpoejn/IK3AM=</DigestValue>
      </Reference>
      <Reference URI="/xl/drawings/drawing5.xml?ContentType=application/vnd.openxmlformats-officedocument.drawing+xml">
        <DigestMethod Algorithm="http://www.w3.org/2001/04/xmlenc#sha256"/>
        <DigestValue>3+1MHyZwCK67U1piuQ4mjSzAGQ0pEgmIp/3JNiiJpzI=</DigestValue>
      </Reference>
      <Reference URI="/xl/drawings/drawing6.xml?ContentType=application/vnd.openxmlformats-officedocument.drawing+xml">
        <DigestMethod Algorithm="http://www.w3.org/2001/04/xmlenc#sha256"/>
        <DigestValue>WZdsApIFxQtMQSMJNNPoqHXljTdJxnmGiqurjLoEaJc=</DigestValue>
      </Reference>
      <Reference URI="/xl/drawings/drawing7.xml?ContentType=application/vnd.openxmlformats-officedocument.drawing+xml">
        <DigestMethod Algorithm="http://www.w3.org/2001/04/xmlenc#sha256"/>
        <DigestValue>TCZQzckQfYd4B9hUSF2+zlljlG/xOoicU3Me6ms1X4k=</DigestValue>
      </Reference>
      <Reference URI="/xl/drawings/vmlDrawing1.vml?ContentType=application/vnd.openxmlformats-officedocument.vmlDrawing">
        <DigestMethod Algorithm="http://www.w3.org/2001/04/xmlenc#sha256"/>
        <DigestValue>FiL/jRMiJmGeLaOQp3ENQOleG6DtACkghtCU3sXHC3c=</DigestValue>
      </Reference>
      <Reference URI="/xl/media/image1.png?ContentType=image/png">
        <DigestMethod Algorithm="http://www.w3.org/2001/04/xmlenc#sha256"/>
        <DigestValue>Z8kWGLxkj7oBcmG8PjTH8/dyQY7Wl7msklQGi7bQXyg=</DigestValue>
      </Reference>
      <Reference URI="/xl/media/image2.emf?ContentType=image/x-emf">
        <DigestMethod Algorithm="http://www.w3.org/2001/04/xmlenc#sha256"/>
        <DigestValue>jBFvWsOJLKc/B7CC+hhkh+wAOfr8f9yb/6NeidE4b1k=</DigestValue>
      </Reference>
      <Reference URI="/xl/media/image3.emf?ContentType=image/x-emf">
        <DigestMethod Algorithm="http://www.w3.org/2001/04/xmlenc#sha256"/>
        <DigestValue>ctTmsg5/5F3p6VE2rTxHg7FaKhSFXo4bFF5J7J7uzFc=</DigestValue>
      </Reference>
      <Reference URI="/xl/media/image4.emf?ContentType=image/x-emf">
        <DigestMethod Algorithm="http://www.w3.org/2001/04/xmlenc#sha256"/>
        <DigestValue>mYiuvz0wZQqvg2X1k3z3eRwut28wpx2WKSbCNMiSC+I=</DigestValue>
      </Reference>
      <Reference URI="/xl/printerSettings/printerSettings1.bin?ContentType=application/vnd.openxmlformats-officedocument.spreadsheetml.printerSettings">
        <DigestMethod Algorithm="http://www.w3.org/2001/04/xmlenc#sha256"/>
        <DigestValue>RM7vSymHedknyL9ZBPKS3Yj8NE0Llp11CVmFELOZK6E=</DigestValue>
      </Reference>
      <Reference URI="/xl/printerSettings/printerSettings10.bin?ContentType=application/vnd.openxmlformats-officedocument.spreadsheetml.printerSettings">
        <DigestMethod Algorithm="http://www.w3.org/2001/04/xmlenc#sha256"/>
        <DigestValue>TRrCOIAvgyay9+dOHANtMRhI4Mlj24DaFIyKQoKcdPw=</DigestValue>
      </Reference>
      <Reference URI="/xl/printerSettings/printerSettings11.bin?ContentType=application/vnd.openxmlformats-officedocument.spreadsheetml.printerSettings">
        <DigestMethod Algorithm="http://www.w3.org/2001/04/xmlenc#sha256"/>
        <DigestValue>BCq9O5HHwm91X0cDGi4bjZg0oXnSgv7WGiCfkpesuIU=</DigestValue>
      </Reference>
      <Reference URI="/xl/printerSettings/printerSettings12.bin?ContentType=application/vnd.openxmlformats-officedocument.spreadsheetml.printerSettings">
        <DigestMethod Algorithm="http://www.w3.org/2001/04/xmlenc#sha256"/>
        <DigestValue>TRrCOIAvgyay9+dOHANtMRhI4Mlj24DaFIyKQoKcdPw=</DigestValue>
      </Reference>
      <Reference URI="/xl/printerSettings/printerSettings13.bin?ContentType=application/vnd.openxmlformats-officedocument.spreadsheetml.printerSettings">
        <DigestMethod Algorithm="http://www.w3.org/2001/04/xmlenc#sha256"/>
        <DigestValue>TaA6KX/SRWPpmiasS8KGCRFI/mFTpQlGqiM07LbibG8=</DigestValue>
      </Reference>
      <Reference URI="/xl/printerSettings/printerSettings14.bin?ContentType=application/vnd.openxmlformats-officedocument.spreadsheetml.printerSettings">
        <DigestMethod Algorithm="http://www.w3.org/2001/04/xmlenc#sha256"/>
        <DigestValue>qVZqZMlSb9eBjkUv2GgUVGrc2Ai0SwDAAJNjVG7l3nA=</DigestValue>
      </Reference>
      <Reference URI="/xl/printerSettings/printerSettings15.bin?ContentType=application/vnd.openxmlformats-officedocument.spreadsheetml.printerSettings">
        <DigestMethod Algorithm="http://www.w3.org/2001/04/xmlenc#sha256"/>
        <DigestValue>ZVxXhJn6XmjT/m1Dw2UhwYZPVXYMSYE+DUFTlsgHV4s=</DigestValue>
      </Reference>
      <Reference URI="/xl/printerSettings/printerSettings16.bin?ContentType=application/vnd.openxmlformats-officedocument.spreadsheetml.printerSettings">
        <DigestMethod Algorithm="http://www.w3.org/2001/04/xmlenc#sha256"/>
        <DigestValue>ZVxXhJn6XmjT/m1Dw2UhwYZPVXYMSYE+DUFTlsgHV4s=</DigestValue>
      </Reference>
      <Reference URI="/xl/printerSettings/printerSettings17.bin?ContentType=application/vnd.openxmlformats-officedocument.spreadsheetml.printerSettings">
        <DigestMethod Algorithm="http://www.w3.org/2001/04/xmlenc#sha256"/>
        <DigestValue>ZVxXhJn6XmjT/m1Dw2UhwYZPVXYMSYE+DUFTlsgHV4s=</DigestValue>
      </Reference>
      <Reference URI="/xl/printerSettings/printerSettings18.bin?ContentType=application/vnd.openxmlformats-officedocument.spreadsheetml.printerSettings">
        <DigestMethod Algorithm="http://www.w3.org/2001/04/xmlenc#sha256"/>
        <DigestValue>GyyR84UYFfbFvVrs+ip9vPggIMAXC0nxkmeUVNsGxCc=</DigestValue>
      </Reference>
      <Reference URI="/xl/printerSettings/printerSettings19.bin?ContentType=application/vnd.openxmlformats-officedocument.spreadsheetml.printerSettings">
        <DigestMethod Algorithm="http://www.w3.org/2001/04/xmlenc#sha256"/>
        <DigestValue>vgaglTYY8ldDI3np+fkDPkAMI9Om5H1Khp+orjrXFAQ=</DigestValue>
      </Reference>
      <Reference URI="/xl/printerSettings/printerSettings2.bin?ContentType=application/vnd.openxmlformats-officedocument.spreadsheetml.printerSettings">
        <DigestMethod Algorithm="http://www.w3.org/2001/04/xmlenc#sha256"/>
        <DigestValue>aKO8XWThzgvGlTVSu23kX37OoqtKGS6PBUkmhsicI1Y=</DigestValue>
      </Reference>
      <Reference URI="/xl/printerSettings/printerSettings20.bin?ContentType=application/vnd.openxmlformats-officedocument.spreadsheetml.printerSettings">
        <DigestMethod Algorithm="http://www.w3.org/2001/04/xmlenc#sha256"/>
        <DigestValue>8ULINyTSns7e3+F/twyhXb2p4OEI5M6paxloUp/0tKM=</DigestValue>
      </Reference>
      <Reference URI="/xl/printerSettings/printerSettings21.bin?ContentType=application/vnd.openxmlformats-officedocument.spreadsheetml.printerSettings">
        <DigestMethod Algorithm="http://www.w3.org/2001/04/xmlenc#sha256"/>
        <DigestValue>8ULINyTSns7e3+F/twyhXb2p4OEI5M6paxloUp/0tKM=</DigestValue>
      </Reference>
      <Reference URI="/xl/printerSettings/printerSettings22.bin?ContentType=application/vnd.openxmlformats-officedocument.spreadsheetml.printerSettings">
        <DigestMethod Algorithm="http://www.w3.org/2001/04/xmlenc#sha256"/>
        <DigestValue>8ULINyTSns7e3+F/twyhXb2p4OEI5M6paxloUp/0tKM=</DigestValue>
      </Reference>
      <Reference URI="/xl/printerSettings/printerSettings23.bin?ContentType=application/vnd.openxmlformats-officedocument.spreadsheetml.printerSettings">
        <DigestMethod Algorithm="http://www.w3.org/2001/04/xmlenc#sha256"/>
        <DigestValue>8ULINyTSns7e3+F/twyhXb2p4OEI5M6paxloUp/0tKM=</DigestValue>
      </Reference>
      <Reference URI="/xl/printerSettings/printerSettings24.bin?ContentType=application/vnd.openxmlformats-officedocument.spreadsheetml.printerSettings">
        <DigestMethod Algorithm="http://www.w3.org/2001/04/xmlenc#sha256"/>
        <DigestValue>NDWrMie8USMeuK4vnTyKRn1lK1b17bBTSTUo7MI+mLs=</DigestValue>
      </Reference>
      <Reference URI="/xl/printerSettings/printerSettings25.bin?ContentType=application/vnd.openxmlformats-officedocument.spreadsheetml.printerSettings">
        <DigestMethod Algorithm="http://www.w3.org/2001/04/xmlenc#sha256"/>
        <DigestValue>TRrCOIAvgyay9+dOHANtMRhI4Mlj24DaFIyKQoKcdPw=</DigestValue>
      </Reference>
      <Reference URI="/xl/printerSettings/printerSettings26.bin?ContentType=application/vnd.openxmlformats-officedocument.spreadsheetml.printerSettings">
        <DigestMethod Algorithm="http://www.w3.org/2001/04/xmlenc#sha256"/>
        <DigestValue>aKO8XWThzgvGlTVSu23kX37OoqtKGS6PBUkmhsicI1Y=</DigestValue>
      </Reference>
      <Reference URI="/xl/printerSettings/printerSettings27.bin?ContentType=application/vnd.openxmlformats-officedocument.spreadsheetml.printerSettings">
        <DigestMethod Algorithm="http://www.w3.org/2001/04/xmlenc#sha256"/>
        <DigestValue>TRrCOIAvgyay9+dOHANtMRhI4Mlj24DaFIyKQoKcdPw=</DigestValue>
      </Reference>
      <Reference URI="/xl/printerSettings/printerSettings28.bin?ContentType=application/vnd.openxmlformats-officedocument.spreadsheetml.printerSettings">
        <DigestMethod Algorithm="http://www.w3.org/2001/04/xmlenc#sha256"/>
        <DigestValue>hqnMLvZ6XBY2fH1KhK00vJXWuxlSZRWkoKrdKDrIF2Q=</DigestValue>
      </Reference>
      <Reference URI="/xl/printerSettings/printerSettings29.bin?ContentType=application/vnd.openxmlformats-officedocument.spreadsheetml.printerSettings">
        <DigestMethod Algorithm="http://www.w3.org/2001/04/xmlenc#sha256"/>
        <DigestValue>82lw6sm57LAZKDcAOrer8Dq0JuSR9K7a6PanFoORimg=</DigestValue>
      </Reference>
      <Reference URI="/xl/printerSettings/printerSettings3.bin?ContentType=application/vnd.openxmlformats-officedocument.spreadsheetml.printerSettings">
        <DigestMethod Algorithm="http://www.w3.org/2001/04/xmlenc#sha256"/>
        <DigestValue>aKO8XWThzgvGlTVSu23kX37OoqtKGS6PBUkmhsicI1Y=</DigestValue>
      </Reference>
      <Reference URI="/xl/printerSettings/printerSettings30.bin?ContentType=application/vnd.openxmlformats-officedocument.spreadsheetml.printerSettings">
        <DigestMethod Algorithm="http://www.w3.org/2001/04/xmlenc#sha256"/>
        <DigestValue>ZVxXhJn6XmjT/m1Dw2UhwYZPVXYMSYE+DUFTlsgHV4s=</DigestValue>
      </Reference>
      <Reference URI="/xl/printerSettings/printerSettings31.bin?ContentType=application/vnd.openxmlformats-officedocument.spreadsheetml.printerSettings">
        <DigestMethod Algorithm="http://www.w3.org/2001/04/xmlenc#sha256"/>
        <DigestValue>ZVxXhJn6XmjT/m1Dw2UhwYZPVXYMSYE+DUFTlsgHV4s=</DigestValue>
      </Reference>
      <Reference URI="/xl/printerSettings/printerSettings32.bin?ContentType=application/vnd.openxmlformats-officedocument.spreadsheetml.printerSettings">
        <DigestMethod Algorithm="http://www.w3.org/2001/04/xmlenc#sha256"/>
        <DigestValue>ZVxXhJn6XmjT/m1Dw2UhwYZPVXYMSYE+DUFTlsgHV4s=</DigestValue>
      </Reference>
      <Reference URI="/xl/printerSettings/printerSettings33.bin?ContentType=application/vnd.openxmlformats-officedocument.spreadsheetml.printerSettings">
        <DigestMethod Algorithm="http://www.w3.org/2001/04/xmlenc#sha256"/>
        <DigestValue>qVZqZMlSb9eBjkUv2GgUVGrc2Ai0SwDAAJNjVG7l3nA=</DigestValue>
      </Reference>
      <Reference URI="/xl/printerSettings/printerSettings34.bin?ContentType=application/vnd.openxmlformats-officedocument.spreadsheetml.printerSettings">
        <DigestMethod Algorithm="http://www.w3.org/2001/04/xmlenc#sha256"/>
        <DigestValue>OGD3iF2+l78gTInlDCWFPycZVuHBpUE02raJ/Wr5XCI=</DigestValue>
      </Reference>
      <Reference URI="/xl/printerSettings/printerSettings35.bin?ContentType=application/vnd.openxmlformats-officedocument.spreadsheetml.printerSettings">
        <DigestMethod Algorithm="http://www.w3.org/2001/04/xmlenc#sha256"/>
        <DigestValue>aKO8XWThzgvGlTVSu23kX37OoqtKGS6PBUkmhsicI1Y=</DigestValue>
      </Reference>
      <Reference URI="/xl/printerSettings/printerSettings36.bin?ContentType=application/vnd.openxmlformats-officedocument.spreadsheetml.printerSettings">
        <DigestMethod Algorithm="http://www.w3.org/2001/04/xmlenc#sha256"/>
        <DigestValue>aKO8XWThzgvGlTVSu23kX37OoqtKGS6PBUkmhsicI1Y=</DigestValue>
      </Reference>
      <Reference URI="/xl/printerSettings/printerSettings37.bin?ContentType=application/vnd.openxmlformats-officedocument.spreadsheetml.printerSettings">
        <DigestMethod Algorithm="http://www.w3.org/2001/04/xmlenc#sha256"/>
        <DigestValue>TaA6KX/SRWPpmiasS8KGCRFI/mFTpQlGqiM07LbibG8=</DigestValue>
      </Reference>
      <Reference URI="/xl/printerSettings/printerSettings4.bin?ContentType=application/vnd.openxmlformats-officedocument.spreadsheetml.printerSettings">
        <DigestMethod Algorithm="http://www.w3.org/2001/04/xmlenc#sha256"/>
        <DigestValue>uEytLUZB2XUIlp4S1X1OrZfSDIJ97PEGHsjzk1VUV2A=</DigestValue>
      </Reference>
      <Reference URI="/xl/printerSettings/printerSettings5.bin?ContentType=application/vnd.openxmlformats-officedocument.spreadsheetml.printerSettings">
        <DigestMethod Algorithm="http://www.w3.org/2001/04/xmlenc#sha256"/>
        <DigestValue>aKO8XWThzgvGlTVSu23kX37OoqtKGS6PBUkmhsicI1Y=</DigestValue>
      </Reference>
      <Reference URI="/xl/printerSettings/printerSettings6.bin?ContentType=application/vnd.openxmlformats-officedocument.spreadsheetml.printerSettings">
        <DigestMethod Algorithm="http://www.w3.org/2001/04/xmlenc#sha256"/>
        <DigestValue>aKO8XWThzgvGlTVSu23kX37OoqtKGS6PBUkmhsicI1Y=</DigestValue>
      </Reference>
      <Reference URI="/xl/printerSettings/printerSettings7.bin?ContentType=application/vnd.openxmlformats-officedocument.spreadsheetml.printerSettings">
        <DigestMethod Algorithm="http://www.w3.org/2001/04/xmlenc#sha256"/>
        <DigestValue>aKO8XWThzgvGlTVSu23kX37OoqtKGS6PBUkmhsicI1Y=</DigestValue>
      </Reference>
      <Reference URI="/xl/printerSettings/printerSettings8.bin?ContentType=application/vnd.openxmlformats-officedocument.spreadsheetml.printerSettings">
        <DigestMethod Algorithm="http://www.w3.org/2001/04/xmlenc#sha256"/>
        <DigestValue>TaA6KX/SRWPpmiasS8KGCRFI/mFTpQlGqiM07LbibG8=</DigestValue>
      </Reference>
      <Reference URI="/xl/printerSettings/printerSettings9.bin?ContentType=application/vnd.openxmlformats-officedocument.spreadsheetml.printerSettings">
        <DigestMethod Algorithm="http://www.w3.org/2001/04/xmlenc#sha256"/>
        <DigestValue>TaA6KX/SRWPpmiasS8KGCRFI/mFTpQlGqiM07LbibG8=</DigestValue>
      </Reference>
      <Reference URI="/xl/sharedStrings.xml?ContentType=application/vnd.openxmlformats-officedocument.spreadsheetml.sharedStrings+xml">
        <DigestMethod Algorithm="http://www.w3.org/2001/04/xmlenc#sha256"/>
        <DigestValue>QvVF4bp5df9x3pBg92d5/fmVvYw6Ml+tX7HmylT5Igc=</DigestValue>
      </Reference>
      <Reference URI="/xl/styles.xml?ContentType=application/vnd.openxmlformats-officedocument.spreadsheetml.styles+xml">
        <DigestMethod Algorithm="http://www.w3.org/2001/04/xmlenc#sha256"/>
        <DigestValue>nC4/HdReaQCNySpjgSf4gTla5w9a/8dmu5Qsc30qc10=</DigestValue>
      </Reference>
      <Reference URI="/xl/theme/theme1.xml?ContentType=application/vnd.openxmlformats-officedocument.theme+xml">
        <DigestMethod Algorithm="http://www.w3.org/2001/04/xmlenc#sha256"/>
        <DigestValue>JNGnPKHKsPy6kmCp11/sNt3bmMqQkZWAeEqk2KQCTYU=</DigestValue>
      </Reference>
      <Reference URI="/xl/workbook.xml?ContentType=application/vnd.openxmlformats-officedocument.spreadsheetml.sheet.main+xml">
        <DigestMethod Algorithm="http://www.w3.org/2001/04/xmlenc#sha256"/>
        <DigestValue>EpNppB9XO0vzIizSQqr/PTCjL2ON2KV6zaAnjMtHi3E=</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AkNhP713P2yRa4Dh2ARGFlwE9QoRTO7fyLFTfcPffHI=</DigestValue>
      </Reference>
      <Reference URI="/xl/worksheets/_rels/sheet10.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Transform>
          <Transform Algorithm="http://www.w3.org/TR/2001/REC-xml-c14n-20010315"/>
        </Transforms>
        <DigestMethod Algorithm="http://www.w3.org/2001/04/xmlenc#sha256"/>
        <DigestValue>4bYvybo9YzwV6KulmbRUnD7CuOiKSlNna4MIkRHvDL4=</DigestValue>
      </Reference>
      <Reference URI="/xl/worksheets/_rels/sheet1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Y0hxzBHSJKQ5TDZyTeD3siELCJnxxRQwp0hdGT8I0iE=</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Transform>
          <Transform Algorithm="http://www.w3.org/TR/2001/REC-xml-c14n-20010315"/>
        </Transforms>
        <DigestMethod Algorithm="http://www.w3.org/2001/04/xmlenc#sha256"/>
        <DigestValue>Gx16C5dumkRfcQCmjU/oAH17xviEqn1OAt+lwcez0GQ=</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Transform>
          <Transform Algorithm="http://www.w3.org/TR/2001/REC-xml-c14n-20010315"/>
        </Transforms>
        <DigestMethod Algorithm="http://www.w3.org/2001/04/xmlenc#sha256"/>
        <DigestValue>ThZ1d2jbK2L2DJNluKr/gNXTPuXzxG5DkRGhAlWMjh0=</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Transform>
          <Transform Algorithm="http://www.w3.org/TR/2001/REC-xml-c14n-20010315"/>
        </Transforms>
        <DigestMethod Algorithm="http://www.w3.org/2001/04/xmlenc#sha256"/>
        <DigestValue>uBko/o7c1LO0vwadwZdIwVPMPtkpyX9Si4yJupQDlww=</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5"/>
          </Transform>
          <Transform Algorithm="http://www.w3.org/TR/2001/REC-xml-c14n-20010315"/>
        </Transforms>
        <DigestMethod Algorithm="http://www.w3.org/2001/04/xmlenc#sha256"/>
        <DigestValue>G+GKeaPU452MFaAIGHH8EVjARCErhoXkmaYvK/4l9+k=</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Transform>
          <Transform Algorithm="http://www.w3.org/TR/2001/REC-xml-c14n-20010315"/>
        </Transforms>
        <DigestMethod Algorithm="http://www.w3.org/2001/04/xmlenc#sha256"/>
        <DigestValue>A0EXk387XtGHbkQi275KvDUfJ80I/fpQJqnQKkwPMUk=</DigestValue>
      </Reference>
      <Reference URI="/xl/worksheets/sheet1.xml?ContentType=application/vnd.openxmlformats-officedocument.spreadsheetml.worksheet+xml">
        <DigestMethod Algorithm="http://www.w3.org/2001/04/xmlenc#sha256"/>
        <DigestValue>/W5gssur76urecXvcCWK/fH0SOuT18rMrVozkg+Seos=</DigestValue>
      </Reference>
      <Reference URI="/xl/worksheets/sheet10.xml?ContentType=application/vnd.openxmlformats-officedocument.spreadsheetml.worksheet+xml">
        <DigestMethod Algorithm="http://www.w3.org/2001/04/xmlenc#sha256"/>
        <DigestValue>UGQrOUkbvcpSiM/SmreCoTYW0sO3IBUvvDPShFBp5h0=</DigestValue>
      </Reference>
      <Reference URI="/xl/worksheets/sheet11.xml?ContentType=application/vnd.openxmlformats-officedocument.spreadsheetml.worksheet+xml">
        <DigestMethod Algorithm="http://www.w3.org/2001/04/xmlenc#sha256"/>
        <DigestValue>8C7PN5sgEGfPOfnNQ2N/WHHCLrgyHLIexwSDfTRYRdU=</DigestValue>
      </Reference>
      <Reference URI="/xl/worksheets/sheet2.xml?ContentType=application/vnd.openxmlformats-officedocument.spreadsheetml.worksheet+xml">
        <DigestMethod Algorithm="http://www.w3.org/2001/04/xmlenc#sha256"/>
        <DigestValue>9wYYH/cQi0x2vx82eUe4cT5HggeP9GwQ0M5Z5IrTsIg=</DigestValue>
      </Reference>
      <Reference URI="/xl/worksheets/sheet3.xml?ContentType=application/vnd.openxmlformats-officedocument.spreadsheetml.worksheet+xml">
        <DigestMethod Algorithm="http://www.w3.org/2001/04/xmlenc#sha256"/>
        <DigestValue>2fvddXsLCxodYt2H2wlsIzvCh8M3QhaC1OJaddt6F08=</DigestValue>
      </Reference>
      <Reference URI="/xl/worksheets/sheet4.xml?ContentType=application/vnd.openxmlformats-officedocument.spreadsheetml.worksheet+xml">
        <DigestMethod Algorithm="http://www.w3.org/2001/04/xmlenc#sha256"/>
        <DigestValue>GnJcGqvuM8JWQN/S9CVN6JWllCCUVmrKy/Gk68LFxWg=</DigestValue>
      </Reference>
      <Reference URI="/xl/worksheets/sheet5.xml?ContentType=application/vnd.openxmlformats-officedocument.spreadsheetml.worksheet+xml">
        <DigestMethod Algorithm="http://www.w3.org/2001/04/xmlenc#sha256"/>
        <DigestValue>E7MiItfI43VVA0OnNk/PFwGymFfkSJc+a+SaLzVU7/0=</DigestValue>
      </Reference>
      <Reference URI="/xl/worksheets/sheet6.xml?ContentType=application/vnd.openxmlformats-officedocument.spreadsheetml.worksheet+xml">
        <DigestMethod Algorithm="http://www.w3.org/2001/04/xmlenc#sha256"/>
        <DigestValue>EMKTvTKnijU9FeVkSFOibjilywPsopsOW1oGMQIx1Tw=</DigestValue>
      </Reference>
      <Reference URI="/xl/worksheets/sheet7.xml?ContentType=application/vnd.openxmlformats-officedocument.spreadsheetml.worksheet+xml">
        <DigestMethod Algorithm="http://www.w3.org/2001/04/xmlenc#sha256"/>
        <DigestValue>CNOi9G1nvB0ASUsMuUhHRU1Z0shK/kYIYCE3QSJ+YkU=</DigestValue>
      </Reference>
      <Reference URI="/xl/worksheets/sheet8.xml?ContentType=application/vnd.openxmlformats-officedocument.spreadsheetml.worksheet+xml">
        <DigestMethod Algorithm="http://www.w3.org/2001/04/xmlenc#sha256"/>
        <DigestValue>/Fr66ll6y3LZJVDuvv0cnTT0QuD+uSx8Ubhe2FViU0A=</DigestValue>
      </Reference>
      <Reference URI="/xl/worksheets/sheet9.xml?ContentType=application/vnd.openxmlformats-officedocument.spreadsheetml.worksheet+xml">
        <DigestMethod Algorithm="http://www.w3.org/2001/04/xmlenc#sha256"/>
        <DigestValue>5N7rn/KTp7EuH/7611VCXlNSD1f6pW+taVF5SF6xvwg=</DigestValue>
      </Reference>
    </Manifest>
    <SignatureProperties>
      <SignatureProperty Id="idSignatureTime" Target="#idPackageSignature">
        <mdssi:SignatureTime xmlns:mdssi="http://schemas.openxmlformats.org/package/2006/digital-signature">
          <mdssi:Format>YYYY-MM-DDThh:mm:ssTZD</mdssi:Format>
          <mdssi:Value>2022-04-29T15:49:35Z</mdssi:Value>
        </mdssi:SignatureTime>
      </SignatureProperty>
    </SignatureProperties>
  </Object>
  <Object Id="idOfficeObject">
    <SignatureProperties>
      <SignatureProperty Id="idOfficeV1Details" Target="#idPackageSignature">
        <SignatureInfoV1 xmlns="http://schemas.microsoft.com/office/2006/digsig">
          <SetupID>{0C60DAD7-C0EF-4A78-9430-64D66DBCFB4E}</SetupID>
          <SignatureText>Shirley Vichini</SignatureText>
          <SignatureImage/>
          <SignatureComments/>
          <WindowsVersion>10.0</WindowsVersion>
          <OfficeVersion>16.0.15128/23</OfficeVersion>
          <ApplicationVersion>16.0.15128</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2022-04-29T15:49:35Z</xd:SigningTime>
          <xd:SigningCertificate>
            <xd:Cert>
              <xd:CertDigest>
                <DigestMethod Algorithm="http://www.w3.org/2001/04/xmlenc#sha256"/>
                <DigestValue>N0dKsT4EdoXsColTJVvLkxJ3DlWTfesK3f5a4JiEjKg=</DigestValue>
              </xd:CertDigest>
              <xd:IssuerSerial>
                <X509IssuerName>C=PY, O=DOCUMENTA S.A., CN=CA-DOCUMENTA S.A., SERIALNUMBER=RUC 80050172-1</X509IssuerName>
                <X509SerialNumber>2594165763403955501</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qTCCBZGgAwIBAgIQWC+ij8rcjflWoRe765RflzANBgkqhkiG9w0BAQsFADBvMQswCQYDVQQGEwJQWTErMCkGA1UECgwiTWluaXN0ZXJpbyBkZSBJbmR1c3RyaWEgeSBDb21lcmNpbzEzMDEGA1UEAwwqQXV0b3JpZGFkIENlcnRpZmljYWRvcmEgUmHDrXogZGVsIFBhcmFndWF5MB4XDTE2MDEyMTE3MzkwN1oXDTI2MDEyMTE3MzkwN1owWzEXMBUGA1UEBRMOUlVDIDgwMDUwMTcyLTExGjAYBgNVBAMTEUNBLURPQ1VNRU5UQSBTLkEuMRcwFQYDVQQKEw5ET0NVTUVOVEEgUy5BLjELMAkGA1UEBhMCUFkwggIiMA0GCSqGSIb3DQEBAQUAA4ICDwAwggIKAoICAQD945XFHgasDzMiYEmYi3plyca69N8oZ2P/hk+D/VTF+X5H6btEEiBu1KNEf35B5e2pyeOAOBsduFcJAgh3tjNAQGcY057ad1eCdBf6pbXv8Mhio0jlcGSvlmF+OVTTYvTUwF2HbgHDqOiQDJpnDzMhVXmNKfKH7W62QYKp0fKB8F8li1ChNt30za2bqzeTntqq3kCXHlhbjHlLMHqV76MgsEeHuSJMtxOBbQatlxyJRmcEfUyF/hu8A8q3caWLFOzfsJbTfpAxkxo3/ewkRVF/SAj70/3VBrw+IY/9TTTeS2oYrWkurC3tT5KTmwr1mMKIBprkVRVqzWuh+4HyPmgF/u4kqI6A8xiA1mdsk+hCP5zICkEv+qwjP9mK4pq1gTvjvuQ6sbu2+qBaUi5nTr/L81Y5vSvLOR0Hod7GmCx9p7JWMzEVAGmh28F0ZqPt5Ry37w4DLdtrBJPzdyso36OZseNaXM3puukBisbv2vyt2ydUvuLwEbl2oYDKcvfifCLauqlgwCv5BKFuxBDL/KKaxnJZBYKbEtgY9ztwYEY8xyAbyQqH/JAB88VW04vw7GVkdUPu7mw1udKafyJXRrqlsrAbCTWdtwYuXJPj3mi/x3z6+Fg1+kx9izYU/5+DtGLhk3YN0eIObqtjUjBhqT+u1rJ3iZtalwRtDBhEb5ehrQIDAQABo4ICUzCCAk8wEgYDVR0TAQH/BAgwBgEB/wIBADAOBgNVHQ8BAf8EBAMCAQYwHQYDVR0OBBYEFEAmrCZcYo/G9QJU5I3BGibW7qWyMB8GA1UdIwQYMBaAFMLEEfIqaEQMACjsTNYp25L7Xr3WMIGJBggrBgEFBQcBAQR9MHswPgYIKwYBBQUHMAKGMmh0dHA6Ly93d3cuYWNyYWl6Lmdvdi5weS9jcnQvYWNfcmFpel9weV9zaGEyNTYuY3J0MDkGCCsGAQUFBzABhi1odHRwOi8vd3d3LmRvY3VtZW50YS5jb20ucHkvZmlybWFkaWdpdGFsL29jc3AwggEdBgNVHSAEggEUMIIBEDCCAQwGA1UdIDCCAQMwNgYIKwYBBQUHAgEWKmh0dHA6Ly93d3cuYWNyYWl6Lmdvdi5weS9jcHMvcG9saXRpY2FzLnBkZjBmBggrBgEFBQcCAjBaGlhDZXJ0aWZpY2Fkb3MgZW1pdGlkb3MgZGVudHJvIGRlbCBtYXJjbyBkZSBsYSBQS0kgUGFyYWd1YXkgYmFqbyBsYSBqZXJhcnF1aWEgZGUgc3UgQUNSYWl6MGEGCCsGAQUFBwICMFUaU0lzc3VlZCBDZXJ0aWZpY2F0ZXMgaW4gdGhlIHNjb3BlIG9mIHRoZSBQS0kgUGFyYWd1YXkgdW5kZXIgdGhlIGhpZXJhY2h5IG9mIFJPT1QgQ0EuMDwGA1UdHwQ1MDMwMaAvoC2GK2h0dHA6Ly93d3cuYWNyYWl6Lmdvdi5weS9hcmwvYWNfcmFpel9weS5jcmwwDQYJKoZIhvcNAQELBQADggIBAGK+wo/po7oT9Qq40OltXGGgBIA3i4NGFQ5UBsWU3tI+O3jNkBi/9k/BkYHVT9UxWNHUxoZw+QJsAKl5f8wQksVH18Scq5Z+RUSBQ7v1hvvH1m2P7FXcB0nf+nwDVoDyGv57EmhKofwQibUzKajDts6JrsXyugQhVbLynSCw4qPMJLpImpL21LxxVMcryQMYymYUAr3DrMLOUuXxKLXCSOf8oP/PSmBvKldr2xeGJ5kowMxq0Af8mn7+pnm3yi0Ons5plFugKv3eSAmBY3zBS5NGPt9FFY/9FeNbCNXLEIRhaCx3T/6lSfIJZU5fCfLUY3y0hkSwuoK1gf/hHFyqyN/PrJ8E9PbyEzpMYwc51K+PhRRMcrJaD9txveHz8XjDrjjoISL+ZV54LMzUi5sF++nG79TLxDaC4vBtg6I8mOooFqzbsYgM3R4SaElTQIv6dSEZX1wKJXh25RbldqePe4Alnwe3vU97ZrTEpKPQkRM4lPJVElOicbYR1Wx5xrvyFucagF6IVeP4IZLJt1L4rbiSzPq027Q8jECgeJeRQWVKS8nQ8KyMfA0tgAuL3Vtub5pSbMI3xqtQwdJtOgwFj2iVp1BQv3XegF6OySbw/sk46AGWOTwb6vwUPq5TfnuNzO92keBxGg+aWylEC25zYFPYpAq384g5lmVaV53zmp1f</xd:EncapsulatedX509Certificate>
            <xd:EncapsulatedX509Certificate>MIIF+TCCA+GgAwIBAgIQDCG0OEbFG/VQINOr7TNcpTANBgkqhkiG9w0BAQsFADBvMQswCQYDVQQGEwJQWTErMCkGA1UECgwiTWluaXN0ZXJpbyBkZSBJbmR1c3RyaWEgeSBDb21lcmNpbzEzMDEGA1UEAwwqQXV0b3JpZGFkIENlcnRpZmljYWRvcmEgUmHDrXogZGVsIFBhcmFndWF5MB4XDTEyMDgwNzA4MzY1OVoXDTMyMDgwNzA4MzY1OVowbzELMAkGA1UEBhMCUFkxKzApBgNVBAoMIk1pbmlzdGVyaW8gZGUgSW5kdXN0cmlhIHkgQ29tZXJjaW8xMzAxBgNVBAMMKkF1dG9yaWRhZCBDZXJ0aWZpY2Fkb3JhIFJhw616IGRlbCBQYXJhZ3VheTCCAiIwDQYJKoZIhvcNAQEBBQADggIPADCCAgoCggIBAK6HfW/cm6CSmT+jjZqFSsUDVF/dhuVxBS93gNy7t8XCJBugnJ6t+HUiVeziPNNVoVn9tOhVFxeJrOlfJxmvl9TTax0QbTwJUmw3AiPNNd1rdJL1gsQCKV0h4f+5djd/ZbnOV8B9VYtXpU/E6csQHEkYodpkKUQswcftFPjcyhPDub8DoZfx1oBno0MJ0RhqDB6IxO5PHP5vbIggEDtezYneIyJsJyuC/KqeaJO30275dqN4rDZ8smOIOII/9L/z3agbfkiuc9vKgXi9N7UXm0Vcb/tjvBiey9U7cahNA+W5x+mcwC2bnkGLMVVMCrW9JbYvFCjyrg306IjoKQcVMoHcuxrYSME7ILqzglWgws26G45/khG2f9IpS6EDTqt5uaKU9ogocmmUMtHfGqDRvp1yOKRs9jPuYcju6hJlkD9c8McKxkr9NMBR0q/SswzRwNm8KhoPubjzCj0nYx6N2fnLBy6PhCpsmyf+z0LbT36voKNTSDKYYt03Ih2qL2uM0PeaSim5bsw+kwDcIPTX1CS/OxIBgLUHlxAs28VIVKA/OE/m9eHcn6N3lYOt3vEWkHr/wJqhk2JPw0G5apqj4nM74qX4YIONx/lGQSf47elkliPsGftfp4KsHB+9o1bNrRCTfk6EpELx23RPwArCiA1dyjQofa4YW9yqGraAHp5bAgMBAAGjgZAwgY0wDwYDVR0TAQH/BAUwAwEB/zAOBgNVHQ8BAf8EBAMCAQYwSwYDVR0gBEQwQjBABgRVHSAAMDgwNgYIKwYBBQUHAgEWKmh0dHA6Ly93d3cuYWNyYWl6Lmdvdi5weS9jcHMvcG9saXRpY2FzLnBkZjAdBgNVHQ4EFgQUwsQR8ipoRAwAKOxM1inbkvtevdYwDQYJKoZIhvcNAQELBQADggIBAJFz7SmvWakrRTF2RukHs5OMUMDEOyLq2U6qdmmI7G4RPfpwBFVvnCgHs9o6R4aNNUk6i6itTNNwnsaExxiYtAUdx1wwQudv62doKEuBKGAplfjwYuPN1zCEImEhSi2/e9OvgiJE3Hin++Gd2+j0gzIrKZ1xEO7KdvRPrOj9D7xl63oK+VFX6d/FvUISJdPvsRjsvwbEm71FYe7Y5bDRLV1Zsti4pSOJMGl1ZgkCKgLEBfTQpnGuOzRlD30ddt4aCQnj/nSSJBsKHJ5MDed5f09ufzS5g6gRudIeoa6kV0vA2KI+28Fafz1F/TRuE451nhb3M2vRBmcFj/nEZYt7adecYY98gXefxmwosPwOeKZq2EjGL7/Si3l2sOiOazOprbV4XJfeVajBZY7o39U5SoPSMNqrPVeZfELwRqgX/LCUPqFEePTYrHaOdu3A7AoJb7q1rj9SEtB10hfIsg+BKF7ukFcqkoeys9ug5X16A1//LmaNuku471ePVUzKw30WGTawFzOgxc1CsKqyVHxeGfmRdoqDwGl37S16NJSSPU9rloIe77LqiQR7NZfFW/9cWnsPLHS3pCWJEYNbc4UL8pIOOBKt1edM6wK+Wkd8J+/1EBu+LFCdjEgW07kZqe300S6TQYFxgD6KOCSM6ou33kR4rVF20lSWwwhDSf/DLn8e</xd:EncapsulatedX509Certificate>
          </xd:CertificateValues>
        </xd:UnsignedSignatureProperties>
      </xd:UnsignedProperties>
    </xd:QualifyingProperties>
  </Object>
  <Object Id="idValidSigLnImg">AQAAAGwAAAAAAAAAAAAAAD8BAACfAAAAAAAAAAAAAABmFgAAOwsAACBFTUYAAAEArBsAAKoAAAAGAAAAAAAAAAAAAAAAAAAAgAcAADgEAABYAQAAwgAAAAAAAAAAAAAAAAAAAMA/BQDQ9QI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lAAAADAAAAAEAAABMAAAAZAAAAPUAAAAFAAAAMQEAABUAAAD1AAAABQAAAD0AAAARAAAAIQDwAAAAAAAAAAAAAACAPwAAAAAAAAAAAACAPwAAAAAAAAAAAAAAAAAAAAAAAAAAAAAAAAAAAAAAAAAAJQAAAAwAAAAAAACAKAAAAAwAAAABAAAAUgAAAHABAAABAAAA8////wAAAAAAAAAAAAAAAJABAAAAAAABAAAAAHMAZQBnAG8AZQAgAHUAaQAAAAAAAAAAAAAAAAAAAAAAAAAAAAAAAAAAAAAAAAAAAAAAAAAAAAAAAAAAAAAAAAAAAAAA0Fn8A9BdBXegj9EDDlRTYdBZ/ACgKfwDcNJndRzJrwMYXvwDAgAAAN4XAAAcya8DcMWvAxJUZ3UIUvwDAAAAAFAAAAA5AAAAUFRndQAAAAArm9e2UMWvAzA/+QPwUfwDGDH5AxJUZ3UQUPwDAAAAAFAAAAA6AAAAUFRndQAAAABbm9e2gMWvAzA/+QP4T/wDgDUAABgx+QNgbvwDfCqRd3DzV3esAAAAAAAAAKTFrwMwP/kDAF9ndWBu/AMAAGd1oMWvAzA/+QMAX2d1xMWvA2mrj3fMIHR1YG78A4LQwWCwB2h1AAAAAL7teo4gxq8D0dhodQAAAAA4fN4GZHYACAAAAAAlAAAADAAAAAEAAAAYAAAADAAAAAAAAAASAAAADAAAAAEAAAAeAAAAGAAAAPUAAAAFAAAAMgEAABYAAAAlAAAADAAAAAEAAABUAAAAhAAAAPYAAAAFAAAAMAEAABUAAAABAAAAVVWPQSa0j0H2AAAABQAAAAkAAABMAAAAAAAAAAAAAAAAAAAA//////////9gAAAAMgA5AC8ANAAvADIAMAAyADIAdGUHAAAABwAAAAUAAAAHAAAABQAAAAcAAAAHAAAABwAAAAcAAABLAAAAQAAAADAAAAAFAAAAIAAAAAEAAAABAAAAEAAAAAAAAAAAAAAAQAEAAKAAAAAAAAAAAAAAAEABAACgAAAAUgAAAHABAAACAAAAFAAAAAkAAAAAAAAAAAAAALwCAAAAAAAAAQICIlMAeQBzAHQAZQBtAAAAAAAAAAAAAAAAAAAAAAAAAAAAAAAAAAAAAAAAAAAAAAAAAAAAAAAAAAAAAAAAAAAAAAAAAJJ3CQAAANg40QMAAAAAoI/RA6CP0QPkU1NhAAAAAMdfbnUJAAAAAAAAAAAAAAAAAAAAAAAAAIiQ0QMAAAAAAAAAAAAAAAAAAAAAAAAAAAAAAAAAAAAAAAAAAAAAAAAAAAAAAAAAAAAAAAAAAAAAAAAAAAAAAABg468Dwsp6jgAAnHdU5K8D6NGOd6CP0QPHX251AAAAAPjSjnf//wAAAAAAANvTjnfb0453hOSvA4jkrwPkU1NhAAAAAAAAAAAAAAAAAAAAANGOVncJAAAABwAAALzkrwO85K8DAAIAAPz///8BAAAAAAAAAAAAAAAAAAAAAAAAAAAAAAA4fN4GZHYACAAAAAAlAAAADAAAAAIAAAAnAAAAGAAAAAMAAAAAAAAAAAAAAAAAAAAlAAAADAAAAAMAAABMAAAAZAAAAAAAAAAAAAAA//////////8AAAAAHAAAAAAAAAA/AAAAIQDwAAAAAAAAAAAAAACAPwAAAAAAAAAAAACAPwAAAAAAAAAAAAAAAAAAAAAAAAAAAAAAAAAAAAAAAAAAJQAAAAwAAAAAAACAKAAAAAwAAAADAAAAJwAAABgAAAADAAAAAAAAAAAAAAAAAAAAJQAAAAwAAAADAAAATAAAAGQAAAAAAAAAAAAAAP//////////AAAAABwAAABAAQAAAAAAACEA8AAAAAAAAAAAAAAAgD8AAAAAAAAAAAAAgD8AAAAAAAAAAAAAAAAAAAAAAAAAAAAAAAAAAAAAAAAAACUAAAAMAAAAAAAAgCgAAAAMAAAAAwAAACcAAAAYAAAAAwAAAAAAAAAAAAAAAAAAACUAAAAMAAAAAwAAAEwAAABkAAAAAAAAAAAAAAD//////////0ABAAAcAAAAAAAAAD8AAAAhAPAAAAAAAAAAAAAAAIA/AAAAAAAAAAAAAIA/AAAAAAAAAAAAAAAAAAAAAAAAAAAAAAAAAAAAAAAAAAAlAAAADAAAAAAAAIAoAAAADAAAAAMAAAAnAAAAGAAAAAMAAAAAAAAAAAAAAAAAAAAlAAAADAAAAAMAAABMAAAAZAAAAAAAAABbAAAAPwEAAFwAAAAAAAAAWwAAAEABAAACAAAAIQDwAAAAAAAAAAAAAACAPwAAAAAAAAAAAACAPwAAAAAAAAAAAAAAAAAAAAAAAAAAAAAAAAAAAAAAAAAAJQAAAAwAAAAAAACAKAAAAAwAAAADAAAAJwAAABgAAAADAAAAAAAAAP///wAAAAAAJQAAAAwAAAADAAAATAAAAGQAAAAAAAAAHAAAAD8BAABaAAAAAAAAABwAAABAAQAAPwAAACEA8AAAAAAAAAAAAAAAgD8AAAAAAAAAAAAAgD8AAAAAAAAAAAAAAAAAAAAAAAAAAAAAAAAAAAAAAAAAACUAAAAMAAAAAAAAgCgAAAAMAAAAAwAAACcAAAAYAAAAAwAAAAAAAAD///8AAAAAACUAAAAMAAAAAwAAAEwAAABkAAAACwAAADcAAAAhAAAAWgAAAAsAAAA3AAAAFwAAACQAAAAhAPAAAAAAAAAAAAAAAIA/AAAAAAAAAAAAAIA/AAAAAAAAAAAAAAAAAAAAAAAAAAAAAAAAAAAAAAAAAAAlAAAADAAAAAAAAIAoAAAADAAAAAMAAABSAAAAcAEAAAMAAADg////AAAAAAAAAAAAAAAAkAEAAAAAAAEAAAAAYQByAGkAYQBsAAAAAAAAAAAAAAAAAAAAAAAAAAAAAAAAAAAAAAAAAAAAAAAAAAAAAAAAAAAAAAAAAAAAAAAAAAAAAAACAAAABQAAAAAA7ATMAewEAAAAACAAAAA0IuwEAAAAAAAA0QMwIuwEIEkyGuzLrwPOXY531NCvA85djncAAAAAAAAAACAAAABY7W5glMyvAwjMrwP6t2BhAADRAwAAAAAgAAAAwDonGpCFLBoczK8DeF4OYCAAAAABAAAAAAAAAJTQrwN4PAlgyDQPYJkbHzXAOicaAAAAAFjtbmC4SrYSMM2vA8A6Jxr/////WO1uYPOXF2B8yW9g1NCvAwAAAAAAAAAA0Y5Wd/RdcGAGAAAAhM2vA4TNrwMAAgAA/P///wEAAAAAAAAAAAAAAAAAAAAAAAAAAAAAADh83gZkdgAIAAAAACUAAAAMAAAAAwAAABgAAAAMAAAAAAAAABIAAAAMAAAAAQAAABYAAAAMAAAACAAAAFQAAABUAAAADAAAADcAAAAgAAAAWgAAAAEAAABVVY9BJrSPQQwAAABbAAAAAQAAAEwAAAAEAAAACwAAADcAAAAiAAAAWwAAAFAAAABYAK8DFQAAABYAAAAMAAAAAAAAACUAAAAMAAAAAgAAACcAAAAYAAAABAAAAAAAAAD///8AAAAAACUAAAAMAAAABAAAAEwAAABkAAAAMAAAACAAAAA0AQAAWgAAADAAAAAgAAAABQEAADsAAAAhAPAAAAAAAAAAAAAAAIA/AAAAAAAAAAAAAIA/AAAAAAAAAAAAAAAAAAAAAAAAAAAAAAAAAAAAAAAAAAAlAAAADAAAAAAAAIAoAAAADAAAAAQAAAAnAAAAGAAAAAQAAAAAAAAA////AAAAAAAlAAAADAAAAAQAAABMAAAAZAAAADAAAAAgAAAANAEAAFYAAAAwAAAAIAAAAAUBAAA3AAAAIQDwAAAAAAAAAAAAAACAPwAAAAAAAAAAAACAPwAAAAAAAAAAAAAAAAAAAAAAAAAAAAAAAAAAAAAAAAAAJQAAAAwAAAAAAACAKAAAAAwAAAAEAAAAJwAAABgAAAAEAAAAAAAAAP///wAAAAAAJQAAAAwAAAAEAAAATAAAAGQAAAAwAAAAOwAAAKsAAABWAAAAMAAAADsAAAB8AAAAHAAAACEA8AAAAAAAAAAAAAAAgD8AAAAAAAAAAAAAgD8AAAAAAAAAAAAAAAAAAAAAAAAAAAAAAAAAAAAAAAAAACUAAAAMAAAAAAAAgCgAAAAMAAAABAAAAFIAAABwAQAABAAAAOz///8AAAAAAAAAAAAAAACQAQAAAAAAAQAAAABzAGUAZwBvAGUAIAB1AGkAAAAAAAAAAAAAAAAAAAAAAAAAAAAAAAAAAAAAAAAAAAAAAAAAAAAAAAAAAAAAAAAAAAB0AGUAbQAAAAAAAAAAAAAAAAAAAAAAAAAAANlzYCUAAAAAFMyvAxNUUl4BAAAAzMyvAyANAIQAAAAAy2OCjiDMrwNraMlgSNbZBqhhoxIhBx81AgAAAODNrwOBhS5g/////+zNrwOAGBZg4QYfNTkAAADA0q8DURQWYEjW2QYAAAAAAAAAAAAAAEIBhS5gAAAAAAAAAEAAVn0aAQAAAEzOrwMgAAAAoMkjFgAAAABIzq8DAAAAAAAAAAACAAAAAAAAAAAAAADRjlZ39NjQFQkAAAC0za8DtM2vAwACAAD8////AQAAAAAAAAAAAAAAAAAAAAAAAAAAAAAAOHzeBmR2AAgAAAAAJQAAAAwAAAAEAAAAGAAAAAwAAAAAAAAAEgAAAAwAAAABAAAAHgAAABgAAAAwAAAAOwAAAKwAAABXAAAAJQAAAAwAAAAEAAAAVAAAAKgAAAAxAAAAOwAAAKoAAABWAAAAAQAAAFVVj0EmtI9BMQAAADsAAAAPAAAATAAAAAAAAAAAAAAAAAAAAP//////////bAAAAFMAaABpAHIAbABlAHkAIABWAGkAYwBoAGkAbgBpALcSCwAAAAsAAAAFAAAABwAAAAUAAAAKAAAACgAAAAUAAAAMAAAABQAAAAkAAAALAAAABQAAAAsAAAAFAAAASwAAAEAAAAAwAAAABQAAACAAAAABAAAAAQAAABAAAAAAAAAAAAAAAEABAACgAAAAAAAAAAAAAABAAQAAoAAAACUAAAAMAAAAAgAAACcAAAAYAAAABQAAAAAAAAD///8AAAAAACUAAAAMAAAABQAAAEwAAABkAAAAAAAAAGEAAAA/AQAAmwAAAAAAAABhAAAAQAEAADsAAAAhAPAAAAAAAAAAAAAAAIA/AAAAAAAAAAAAAIA/AAAAAAAAAAAAAAAAAAAAAAAAAAAAAAAAAAAAAAAAAAAlAAAADAAAAAAAAIAoAAAADAAAAAUAAAAnAAAAGAAAAAUAAAAAAAAA////AAAAAAAlAAAADAAAAAUAAABMAAAAZAAAAA4AAABhAAAAMQEAAHEAAAAOAAAAYQAAACQBAAARAAAAIQDwAAAAAAAAAAAAAACAPwAAAAAAAAAAAACAPwAAAAAAAAAAAAAAAAAAAAAAAAAAAAAAAAAAAAAAAAAAJQAAAAwAAAAAAACAKAAAAAwAAAAFAAAAJQAAAAwAAAABAAAAGAAAAAwAAAAAAAAAEgAAAAwAAAABAAAAHgAAABgAAAAOAAAAYQAAADIBAAByAAAAJQAAAAwAAAABAAAAVAAAAKgAAAAPAAAAYQAAAF0AAABxAAAAAQAAAFVVj0EmtI9BDwAAAGEAAAAPAAAATAAAAAAAAAAAAAAAAAAAAP//////////bAAAAFMAaABpAHIAbABlAHkAIABWAGkAYwBoAGkAbgBpANohBwAAAAcAAAADAAAABQAAAAMAAAAHAAAABgAAAAQAAAAIAAAAAwAAAAYAAAAHAAAAAwAAAAcAAAADAAAASwAAAEAAAAAwAAAABQAAACAAAAABAAAAAQAAABAAAAAAAAAAAAAAAEABAACgAAAAAAAAAAAAAABAAQAAoAAAACUAAAAMAAAAAgAAACcAAAAYAAAABQAAAAAAAAD///8AAAAAACUAAAAMAAAABQAAAEwAAABkAAAADgAAAHYAAAAxAQAAhgAAAA4AAAB2AAAAJAEAABEAAAAhAPAAAAAAAAAAAAAAAIA/AAAAAAAAAAAAAIA/AAAAAAAAAAAAAAAAAAAAAAAAAAAAAAAAAAAAAAAAAAAlAAAADAAAAAAAAIAoAAAADAAAAAUAAAAlAAAADAAAAAEAAAAYAAAADAAAAAAAAAASAAAADAAAAAEAAAAeAAAAGAAAAA4AAAB2AAAAMgEAAIcAAAAlAAAADAAAAAEAAABUAAAAhAAAAA8AAAB2AAAATAAAAIYAAAABAAAAVVWPQSa0j0EPAAAAdgAAAAkAAABMAAAAAAAAAAAAAAAAAAAA//////////9gAAAAQwBvAG4AdABhAGQAbwByAGEA3QkIAAAACAAAAAcAAAAEAAAABwAAAAgAAAAIAAAABQAAAAcAAABLAAAAQAAAADAAAAAFAAAAIAAAAAEAAAABAAAAEAAAAAAAAAAAAAAAQAEAAKAAAAAAAAAAAAAAAEABAACgAAAAJQAAAAwAAAACAAAAJwAAABgAAAAFAAAAAAAAAP///wAAAAAAJQAAAAwAAAAFAAAATAAAAGQAAAAOAAAAiwAAACgBAACbAAAADgAAAIsAAAAbAQAAEQAAACEA8AAAAAAAAAAAAAAAgD8AAAAAAAAAAAAAgD8AAAAAAAAAAAAAAAAAAAAAAAAAAAAAAAAAAAAAAAAAACUAAAAMAAAAAAAAgCgAAAAMAAAABQAAACUAAAAMAAAAAQAAABgAAAAMAAAAAAAAABIAAAAMAAAAAQAAABYAAAAMAAAAAAAAAFQAAABIAQAADwAAAIsAAAAnAQAAmwAAAAEAAABVVY9BJrSPQQ8AAACLAAAAKgAAAEwAAAAEAAAADgAAAIsAAAApAQAAnAAAAKAAAABGAGkAcgBtAGEAZABvACAAcABvAHIAOgAgAFMASABJAFIATABFAFkAIABSAEEAUQBVAEUATAAgAFYASQBDAEgASQBOAEkAIABGAFIAQQBOAEMATwAGAAAAAwAAAAUAAAALAAAABwAAAAgAAAAIAAAABAAAAAgAAAAIAAAABQAAAAMAAAAEAAAABwAAAAkAAAADAAAACAAAAAYAAAAHAAAABwAAAAQAAAAIAAAACAAAAAoAAAAJAAAABwAAAAYAAAAEAAAACAAAAAMAAAAIAAAACQAAAAMAAAAKAAAAAwAAAAQAAAAGAAAACAAAAAgAAAAKAAAACAAAAAoAAAAWAAAADAAAAAAAAAAlAAAADAAAAAIAAAAOAAAAFAAAAAAAAAAQAAAAFAAAAA==</Object>
  <Object Id="idInvalidSigLnImg">AQAAAGwAAAAAAAAAAAAAAD8BAACfAAAAAAAAAAAAAABmFgAAOwsAACBFTUYAAAEALCIAALEAAAAGAAAAAAAAAAAAAAAAAAAAgAcAADgEAABYAQAAwgAAAAAAAAAAAAAAAAAAAMA/BQDQ9QI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lAAAADAAAAAEAAABMAAAAZAAAAA4AAAAEAAAAIQAAABcAAAAOAAAABAAAABQAAAAUAAAAIQDwAAAAAAAAAAAAAACAPwAAAAAAAAAAAACAPwAAAAAAAAAAAAAAAAAAAAAAAAAAAAAAAAAAAAAAAAAAJQAAAAwAAAAAAACAKAAAAAwAAAABAAAAFQAAAAwAAAADAAAAcgAAALAFAAAQAAAABQAAAB8AAAAUAAAAEAAAAAUAAAAQAAAAEAAAAAAA/wEAAAAAAAAAAAAAgD8AAAAAAAAAAAAAgD8AAAAAAAAAAP///wAAAAAAbAAAADQAAACgAAAAEAUAABAAAAAQAAAAKAAAABIAAAASAAAAAQAgAAMAAAAQBQAAAAAAAAAAAAAAAAAAAAAAAAAA/wAA/wAA/wAAAAAAAAAAAAAAAAAAAAAAAAAAAAAAAAAAAAAAAAAAAAAAAAAAAAAAAAAAAAAAAAAAAAAAAAAAAAAAAAAAAAAAAAAAAAAAAAAAAAAAAAAAAAAAAAAAAAAAAAAAAAAAAAAAAAAAAAAAAAAAAAAAAAAAAAAAAAAAAAAAAAAAAAAAAAAAAAAAAAAAAAAAAAAAAAAAAAAAAAAAAAAAAAAAAAAAAAArLCzDCwsLMQAAAAAAAAAAAAAAAC0us8ETE0tRAAAAAAAAAAAAAAAAExNLUS0us8EAAAAAAAAAAAAAAAAAAAAAAAAAAAAAAAA4Ojr/PkBA+SEiIpcLCwsxBgYGHBMTS1E1N9bmExNLUQAAAAATE0tRNTfW5hMTS1EAAAAAAAAAAAAAAAAAAAAAAAAAAAAAAAA4Ojr/5eXl/3R2dvg4Ojr/g4SE5h4eHh8TE0tRNTfW5h4fd4A1N9bmExNLUQAAAAAAAAAAAAAAAAAAAAAAAAAAAAAAAAAAAAA4Ojr/+vr6//r6+v/6+vr/+vr6/8HBwcUAAAAAHh93gDs97f8eH3eAAAAAAAAAAAAAAAAAAAAAAAAAAAAAAAAAAAAAAAAAAAA4Ojr/+vr6//r6+v/6+vr/3t7e4h4eHh8TE0tRNTfW5h4fd4A1N9bmExNLUQAAAAAAAAAAAAAAAAAAAAAAAAAAAAAAAAAAAAA4Ojr/+vr6//r6+v/e3t7iHh4eHxMTS1E1N9bmExNLUQAAAAATE0tRNTfW5hMTS1EAAAAAAAAAAAAAAAAAAAAAAAAAAAAAAAA4Ojr/+vr6//r6+v88PDw9AAAAAC0us8ETE0tRAAAAAAAAAAAAAAAAExNLUS0us8EAAAAAAAAAAAAAAAAAAAAAAAAAAAAAAAA4Ojr/kZKS/05QUP9UVlb6ISEhOAAAAAAGBgYcAAAAAAAAAAAAAAAAAAAAAAAAAAAAAAAAAAAAAAAAAAAAAAAAAAAAAAAAAAA4Ojr/cXJy/9XV1f/6+vr/zMzM5Ts7O1JERkbpAAAAAAAAAAAAAAAAAAAAAAAAAAAAAAAAAAAAAAAAAAAAAAAAAAAAAB4fH4poaWn3+vr6//r6+v/6+vr/+vr6//r6+v9oaWn3Hh8figAAAAAAAAAAAAAAAAAAAAAAAAAAAAAAAAAAAAAAAAAAAAAAAEJERPLV1dX/+vr6//r6+v/6+vr/+vr6//r6+v/V1dX/QkRE8gAAAAAAAAAAAAAAAAAAAAAAAAAAAAAAAAAAAAAAAAAAAAAAADg6Ov/6+vr/+vr6//r6+v/6+vr/+vr6//r6+v/6+vr/ODo6/wAAAAAAAAAAAAAAAAAAAAAAAAAAAAAAAAAAAAAAAAAAAAAAAERGRvTV1dX/+vr6//r6+v/6+vr/+vr6//r6+v/V1dX/REZG9AAAAAAAAAAAAAAAAAAAAAAAAAAAAAAAAAAAAAAAAAAAAAAAACwtLZhub2/8+vr6//r6+v/6+vr/+vr6//r6+v9ub2/8LC0tmAAAAAAAAAAAAAAAAAAAAAAAAAAAAAAAAAAAAAAAAAAAAAAAAAYGBhxERkbpbm9v/NXV1f/6+vr/1dXV/25vb/xHSUnsBgYGHAAAAAAAAAAAAAAAAAAAAAAAAAAAAAAAAAAAAAAAAAAAAAAAAAAAAAAGBgYcOjs7pkVHR/Y4Ojr/RUdH9jo7O6YGBgYcAAAAAAAAAAAAAAAAAAAAAAAAAAAAAAAAAAAAACcAAAAYAAAAAQAAAAAAAAD///8AAAAAACUAAAAMAAAAAQAAAEwAAABkAAAAMAAAAAUAAACKAAAAFQAAADAAAAAFAAAAWwAAABEAAAAhAPAAAAAAAAAAAAAAAIA/AAAAAAAAAAAAAIA/AAAAAAAAAAAAAAAAAAAAAAAAAAAAAAAAAAAAAAAAAAAlAAAADAAAAAAAAIAoAAAADAAAAAEAAABSAAAAcAEAAAEAAADz////AAAAAAAAAAAAAAAAkAEAAAAAAAEAAAAAcwBlAGcAbwBlACAAdQBpAAAAAAAAAAAAAAAAAAAAAAAAAAAAAAAAAAAAAAAAAAAAAAAAAAAAAAAAAAAAAAAAAAAAAADQWfwD0F0Fd6CP0QMOVFNh0Fn8AKAp/ANw0md1HMmvAxhe/AMCAAAA3hcAABzJrwNwxa8DElRndQhS/AMAAAAAUAAAADkAAABQVGd1AAAAACub17ZQxa8DMD/5A/BR/AMYMfkDElRndRBQ/AMAAAAAUAAAADoAAABQVGd1AAAAAFub17aAxa8DMD/5A/hP/AOANQAAGDH5A2Bu/AN8KpF3cPNXd6wAAAAAAAAApMWvAzA/+QMAX2d1YG78AwAAZ3Wgxa8DMD/5AwBfZ3XExa8DaauPd8wgdHVgbvwDgtDBYLAHaHUAAAAAvu16jiDGrwPR2Gh1AAAAADh83gZkdgAIAAAAACUAAAAMAAAAAQAAABgAAAAMAAAA/wAAABIAAAAMAAAAAQAAAB4AAAAYAAAAMAAAAAUAAACLAAAAFgAAACUAAAAMAAAAAQAAAFQAAACoAAAAMQAAAAUAAACJAAAAFQAAAAEAAABVVY9BJrSPQTEAAAAFAAAADwAAAEwAAAAAAAAAAAAAAAAAAAD//////////2wAAABGAGkAcgBtAGEAIABuAG8AIAB2AOEAbABpAGQAYQDRAwYAAAADAAAABQAAAAsAAAAHAAAABAAAAAcAAAAIAAAABAAAAAYAAAAHAAAAAwAAAAMAAAAIAAAABwAAAEsAAABAAAAAMAAAAAUAAAAgAAAAAQAAAAEAAAAQAAAAAAAAAAAAAABAAQAAoAAAAAAAAAAAAAAAQAEAAKAAAABSAAAAcAEAAAIAAAAUAAAACQAAAAAAAAAAAAAAvAIAAAAAAAABAgIiUwB5AHMAdABlAG0AAAAAAAAAAAAAAAAAAAAAAAAAAAAAAAAAAAAAAAAAAAAAAAAAAAAAAAAAAAAAAAAAAAAAAAAAkncJAAAA2DjRAwAAAACgj9EDoI/RA+RTU2EAAAAAx19udQkAAAAAAAAAAAAAAAAAAAAAAAAAiJDRAwAAAAAAAAAAAAAAAAAAAAAAAAAAAAAAAAAAAAAAAAAAAAAAAAAAAAAAAAAAAAAAAAAAAAAAAAAAAAAAAGDjrwPCynqOAACcd1TkrwPo0Y53oI/RA8dfbnUAAAAA+NKOd///AAAAAAAA29OOd9vTjneE5K8DiOSvA+RTU2EAAAAAAAAAAAAAAAAAAAAA0Y5WdwkAAAAHAAAAvOSvA7zkrwMAAgAA/P///wEAAAAAAAAAAAAAAAAAAAAAAAAAAAAAADh83gZkdgAIAAAAACUAAAAMAAAAAgAAACcAAAAYAAAAAwAAAAAAAAAAAAAAAAAAACUAAAAMAAAAAwAAAEwAAABkAAAAAAAAAAAAAAD//////////wAAAAAcAAAAAAAAAD8AAAAhAPAAAAAAAAAAAAAAAIA/AAAAAAAAAAAAAIA/AAAAAAAAAAAAAAAAAAAAAAAAAAAAAAAAAAAAAAAAAAAlAAAADAAAAAAAAIAoAAAADAAAAAMAAAAnAAAAGAAAAAMAAAAAAAAAAAAAAAAAAAAlAAAADAAAAAMAAABMAAAAZAAAAAAAAAAAAAAA//////////8AAAAAHAAAAEABAAAAAAAAIQDwAAAAAAAAAAAAAACAPwAAAAAAAAAAAACAPwAAAAAAAAAAAAAAAAAAAAAAAAAAAAAAAAAAAAAAAAAAJQAAAAwAAAAAAACAKAAAAAwAAAADAAAAJwAAABgAAAADAAAAAAAAAAAAAAAAAAAAJQAAAAwAAAADAAAATAAAAGQAAAAAAAAAAAAAAP//////////QAEAABwAAAAAAAAAPwAAACEA8AAAAAAAAAAAAAAAgD8AAAAAAAAAAAAAgD8AAAAAAAAAAAAAAAAAAAAAAAAAAAAAAAAAAAAAAAAAACUAAAAMAAAAAAAAgCgAAAAMAAAAAwAAACcAAAAYAAAAAwAAAAAAAAAAAAAAAAAAACUAAAAMAAAAAwAAAEwAAABkAAAAAAAAAFsAAAA/AQAAXAAAAAAAAABbAAAAQAEAAAIAAAAhAPAAAAAAAAAAAAAAAIA/AAAAAAAAAAAAAIA/AAAAAAAAAAAAAAAAAAAAAAAAAAAAAAAAAAAAAAAAAAAlAAAADAAAAAAAAIAoAAAADAAAAAMAAAAnAAAAGAAAAAMAAAAAAAAA////AAAAAAAlAAAADAAAAAMAAABMAAAAZAAAAAAAAAAcAAAAPwEAAFoAAAAAAAAAHAAAAEABAAA/AAAAIQDwAAAAAAAAAAAAAACAPwAAAAAAAAAAAACAPwAAAAAAAAAAAAAAAAAAAAAAAAAAAAAAAAAAAAAAAAAAJQAAAAwAAAAAAACAKAAAAAwAAAADAAAAJwAAABgAAAADAAAAAAAAAP///wAAAAAAJQAAAAwAAAADAAAATAAAAGQAAAALAAAANwAAACEAAABaAAAACwAAADcAAAAXAAAAJAAAACEA8AAAAAAAAAAAAAAAgD8AAAAAAAAAAAAAgD8AAAAAAAAAAAAAAAAAAAAAAAAAAAAAAAAAAAAAAAAAACUAAAAMAAAAAAAAgCgAAAAMAAAAAwAAAFIAAABwAQAAAwAAAOD///8AAAAAAAAAAAAAAACQAQAAAAAAAQAAAABhAHIAaQBhAGwAAAAAAAAAAAAAAAAAAAAAAAAAAAAAAAAAAAAAAAAAAAAAAAAAAAAAAAAAAAAAAAAAAAAAAAAAAAAAAAIAAAAFAAAAAADsBMwB7AQAAAAAIAAAADQi7AQAAAAAAADRAzAi7AQgSTIa7MuvA85djnfU0K8Dzl2OdwAAAAAAAAAAIAAAAFjtbmCUzK8DCMyvA/q3YGEAANEDAAAAACAAAADAOicakIUsGhzMrwN4Xg5gIAAAAAEAAAAAAAAAlNCvA3g8CWDINA9gmRsfNcA6JxoAAAAAWO1uYLhKthIwza8DwDonGv////9Y7W5g85cXYHzJb2DU0K8DAAAAAAAAAADRjlZ39F1wYAYAAACEza8DhM2vAwACAAD8////AQAAAAAAAAAAAAAAAAAAAAAAAAAAAAAAOHzeBmR2AAgAAAAAJQAAAAwAAAADAAAAGAAAAAwAAAAAAAAAEgAAAAwAAAABAAAAFgAAAAwAAAAIAAAAVAAAAFQAAAAMAAAANwAAACAAAABaAAAAAQAAAFVVj0EmtI9BDAAAAFsAAAABAAAATAAAAAQAAAALAAAANwAAACIAAABbAAAAUAAAAFgAaAAVAAAAFgAAAAwAAAAAAAAAJQAAAAwAAAACAAAAJwAAABgAAAAEAAAAAAAAAP///wAAAAAAJQAAAAwAAAAEAAAATAAAAGQAAAAwAAAAIAAAADQBAABaAAAAMAAAACAAAAAFAQAAOwAAACEA8AAAAAAAAAAAAAAAgD8AAAAAAAAAAAAAgD8AAAAAAAAAAAAAAAAAAAAAAAAAAAAAAAAAAAAAAAAAACUAAAAMAAAAAAAAgCgAAAAMAAAABAAAACcAAAAYAAAABAAAAAAAAAD///8AAAAAACUAAAAMAAAABAAAAEwAAABkAAAAMAAAACAAAAA0AQAAVgAAADAAAAAgAAAABQEAADcAAAAhAPAAAAAAAAAAAAAAAIA/AAAAAAAAAAAAAIA/AAAAAAAAAAAAAAAAAAAAAAAAAAAAAAAAAAAAAAAAAAAlAAAADAAAAAAAAIAoAAAADAAAAAQAAAAnAAAAGAAAAAQAAAAAAAAA////AAAAAAAlAAAADAAAAAQAAABMAAAAZAAAADAAAAA7AAAAqwAAAFYAAAAwAAAAOwAAAHwAAAAcAAAAIQDwAAAAAAAAAAAAAACAPwAAAAAAAAAAAACAPwAAAAAAAAAAAAAAAAAAAAAAAAAAAAAAAAAAAAAAAAAAJQAAAAwAAAAAAACAKAAAAAwAAAAEAAAAUgAAAHABAAAEAAAA7P///wAAAAAAAAAAAAAAAJABAAAAAAABAAAAAHMAZQBnAG8AZQAgAHUAaQAAAAAAAAAAAAAAAAAAAAAAAAAAAAAAAAAAAAAAAAAAAAAAAAAAAAAAAAAAAAAAAAAAAHQAZQBtAAAAAAAAAAAAAAAAAAAAAAAAAAAA2XNgJQAAAAAUzK8DE1RSXgEAAADMzK8DIA0AhAAAAADLY4KOIMyvA2toyWBI1tkGqGGjEiEHHzUCAAAA4M2vA4GFLmD/////7M2vA4AYFmDhBh81OQAAAMDSrwNRFBZgSNbZBgAAAAAAAAAAAAAAQgGFLmAAAAAAAAAAQABWfRoBAAAATM6vAyAAAACgySMWAAAAAEjOrwMAAAAAAAAAAAIAAAAAAAAAAAAAANGOVnf02NAVCQAAALTNrwO0za8DAAIAAPz///8BAAAAAAAAAAAAAAAAAAAAAAAAAAAAAAA4fN4GZHYACAAAAAAlAAAADAAAAAQAAAAYAAAADAAAAAAAAAASAAAADAAAAAEAAAAeAAAAGAAAADAAAAA7AAAArAAAAFcAAAAlAAAADAAAAAQAAABUAAAAqAAAADEAAAA7AAAAqgAAAFYAAAABAAAAVVWPQSa0j0ExAAAAOwAAAA8AAABMAAAAAAAAAAAAAAAAAAAA//////////9sAAAAUwBoAGkAcgBsAGUAeQAgAFYAaQBjAGgAaQBuAGkAAAALAAAACwAAAAUAAAAHAAAABQAAAAoAAAAKAAAABQAAAAwAAAAFAAAACQAAAAsAAAAFAAAACwAAAAUAAABLAAAAQAAAADAAAAAFAAAAIAAAAAEAAAABAAAAEAAAAAAAAAAAAAAAQAEAAKAAAAAAAAAAAAAAAEABAACgAAAAJQAAAAwAAAACAAAAJwAAABgAAAAFAAAAAAAAAP///wAAAAAAJQAAAAwAAAAFAAAATAAAAGQAAAAAAAAAYQAAAD8BAACbAAAAAAAAAGEAAABAAQAAOwAAACEA8AAAAAAAAAAAAAAAgD8AAAAAAAAAAAAAgD8AAAAAAAAAAAAAAAAAAAAAAAAAAAAAAAAAAAAAAAAAACUAAAAMAAAAAAAAgCgAAAAMAAAABQAAACcAAAAYAAAABQAAAAAAAAD///8AAAAAACUAAAAMAAAABQAAAEwAAABkAAAADgAAAGEAAAAxAQAAcQAAAA4AAABhAAAAJAEAABEAAAAhAPAAAAAAAAAAAAAAAIA/AAAAAAAAAAAAAIA/AAAAAAAAAAAAAAAAAAAAAAAAAAAAAAAAAAAAAAAAAAAlAAAADAAAAAAAAIAoAAAADAAAAAUAAAAlAAAADAAAAAEAAAAYAAAADAAAAAAAAAASAAAADAAAAAEAAAAeAAAAGAAAAA4AAABhAAAAMgEAAHIAAAAlAAAADAAAAAEAAABUAAAAqAAAAA8AAABhAAAAXQAAAHEAAAABAAAAVVWPQSa0j0EPAAAAYQAAAA8AAABMAAAAAAAAAAAAAAAAAAAA//////////9sAAAAUwBoAGkAcgBsAGUAeQAgAFYAaQBjAGgAaQBuAGkACv8HAAAABwAAAAMAAAAFAAAAAwAAAAcAAAAGAAAABAAAAAgAAAADAAAABgAAAAcAAAADAAAABwAAAAMAAABLAAAAQAAAADAAAAAFAAAAIAAAAAEAAAABAAAAEAAAAAAAAAAAAAAAQAEAAKAAAAAAAAAAAAAAAEABAACgAAAAJQAAAAwAAAACAAAAJwAAABgAAAAFAAAAAAAAAP///wAAAAAAJQAAAAwAAAAFAAAATAAAAGQAAAAOAAAAdgAAADEBAACGAAAADgAAAHYAAAAkAQAAEQAAACEA8AAAAAAAAAAAAAAAgD8AAAAAAAAAAAAAgD8AAAAAAAAAAAAAAAAAAAAAAAAAAAAAAAAAAAAAAAAAACUAAAAMAAAAAAAAgCgAAAAMAAAABQAAACUAAAAMAAAAAQAAABgAAAAMAAAAAAAAABIAAAAMAAAAAQAAAB4AAAAYAAAADgAAAHYAAAAyAQAAhwAAACUAAAAMAAAAAQAAAFQAAACEAAAADwAAAHYAAABMAAAAhgAAAAEAAABVVY9BJrSPQQ8AAAB2AAAACQAAAEwAAAAAAAAAAAAAAAAAAAD//////////2AAAABDAG8AbgB0AGEAZABvAHIAYQCg5QgAAAAIAAAABwAAAAQAAAAHAAAACAAAAAgAAAAFAAAABwAAAEsAAABAAAAAMAAAAAUAAAAgAAAAAQAAAAEAAAAQAAAAAAAAAAAAAABAAQAAoAAAAAAAAAAAAAAAQAEAAKAAAAAlAAAADAAAAAIAAAAnAAAAGAAAAAUAAAAAAAAA////AAAAAAAlAAAADAAAAAUAAABMAAAAZAAAAA4AAACLAAAAKAEAAJsAAAAOAAAAiwAAABsBAAARAAAAIQDwAAAAAAAAAAAAAACAPwAAAAAAAAAAAACAPwAAAAAAAAAAAAAAAAAAAAAAAAAAAAAAAAAAAAAAAAAAJQAAAAwAAAAAAACAKAAAAAwAAAAFAAAAJQAAAAwAAAABAAAAGAAAAAwAAAAAAAAAEgAAAAwAAAABAAAAFgAAAAwAAAAAAAAAVAAAAEgBAAAPAAAAiwAAACcBAACbAAAAAQAAAFVVj0EmtI9BDwAAAIsAAAAqAAAATAAAAAQAAAAOAAAAiwAAACkBAACcAAAAoAAAAEYAaQByAG0AYQBkAG8AIABwAG8AcgA6ACAAUwBIAEkAUgBMAEUAWQAgAFIAQQBRAFUARQBMACAAVgBJAEMASABJAE4ASQAgAEYAUgBBAE4AQwBPAAYAAAADAAAABQAAAAsAAAAHAAAACAAAAAgAAAAEAAAACAAAAAgAAAAFAAAAAwAAAAQAAAAHAAAACQAAAAMAAAAIAAAABgAAAAcAAAAHAAAABAAAAAgAAAAIAAAACgAAAAkAAAAHAAAABgAAAAQAAAAIAAAAAwAAAAgAAAAJAAAAAwAAAAoAAAADAAAABAAAAAYAAAAIAAAACAAAAAoAAAAIAAAACgAAABYAAAAMAAAAAAAAACUAAAAMAAAAAgAAAA4AAAAUAAAAAAAAABAAAAAUAAAA</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GdtJ3lq8B8upQSKl9WthVjDuMQTlue/gUvdgKpt8fmY=</DigestValue>
    </Reference>
    <Reference Type="http://www.w3.org/2000/09/xmldsig#Object" URI="#idOfficeObject">
      <DigestMethod Algorithm="http://www.w3.org/2001/04/xmlenc#sha256"/>
      <DigestValue>/Xo8h3Wf3MK85sIsn5mIKqBhkN7F6qVTT5JO6rvx8tQ=</DigestValue>
    </Reference>
    <Reference Type="http://uri.etsi.org/01903#SignedProperties" URI="#idSignedProperties">
      <Transforms>
        <Transform Algorithm="http://www.w3.org/TR/2001/REC-xml-c14n-20010315"/>
      </Transforms>
      <DigestMethod Algorithm="http://www.w3.org/2001/04/xmlenc#sha256"/>
      <DigestValue>IS0j6YBWI8jadZXLVBS46iMHxVHJQlI0BpzzGplUW4A=</DigestValue>
    </Reference>
    <Reference Type="http://www.w3.org/2000/09/xmldsig#Object" URI="#idValidSigLnImg">
      <DigestMethod Algorithm="http://www.w3.org/2001/04/xmlenc#sha256"/>
      <DigestValue>oA+Gmi/MzIqoxU9zvjaOcT7SEAlg5Dlw519x7TnIUFg=</DigestValue>
    </Reference>
    <Reference Type="http://www.w3.org/2000/09/xmldsig#Object" URI="#idInvalidSigLnImg">
      <DigestMethod Algorithm="http://www.w3.org/2001/04/xmlenc#sha256"/>
      <DigestValue>5HGIL1Uv4WPYMA8hW55yNjqUYnAZCcIhJZyUss0yfd0=</DigestValue>
    </Reference>
  </SignedInfo>
  <SignatureValue>H/e0x1DMgVdz+Kp5rhr6rR/MrmwRABrgTkeig6N+r9gtsszSQUAw7ukL6K5UAoipTYXWALA3UJAf
lFWzGKw5WmuZSHPiqVOtEK2l5cyqii74T0HcCNh2xzc9ZCPKav77hBy6b6ZpyTNzEK5kzcm0SAsH
CoHi1beAHJJOgVwmGvQKhILIIMtXpiDRa3lfKDBb7QAuB9p1tPjUVJ5v+7OEIMT2/7aDNLzaj6eP
aa6hPU6Q9AUfCOs5xA5XrtVLBBrZrJNMjZl+S7Vnpm67414PJsbCaxC//zSWLe0Z1hCO6m5Mnogs
FmWKDKDnDE+Jk/YGffpvf5DTkqZPs/CAFm59XQ==</SignatureValue>
  <KeyInfo>
    <X509Data>
      <X509Certificate>MIIIFTCCBf2gAwIBAgIIJEIANcm6IrYwDQYJKoZIhvcNAQELBQAwWzEXMBUGA1UEBRMOUlVDIDgwMDUwMTcyLTExGjAYBgNVBAMTEUNBLURPQ1VNRU5UQSBTLkEuMRcwFQYDVQQKEw5ET0NVTUVOVEEgUy5BLjELMAkGA1UEBhMCUFkwHhcNMjEwODExMTUzNDU0WhcNMjMwODExMTU0NDU0WjCBpDELMAkGA1UEBhMCUFkxFjAUBgNVBAQMDVRST0NJVUsgUExFVkExETAPBgNVBAUTCENJNzk5NDI3MRcwFQYDVQQqDA5NSVJUSEEgVklWSUFOQTEXMBUGA1UECgwOUEVSU09OQSBGSVNJQ0ExETAPBgNVBAsMCEZJUk1BIEYyMSUwIwYDVQQDDBxNSVJUSEEgVklWSUFOQSBUUk9DSVVLIFBMRVZBMIIBIjANBgkqhkiG9w0BAQEFAAOCAQ8AMIIBCgKCAQEAsq7o69U+bX1K6cjugJLGR9TUEOJ6kAiIhp8zySjbRyY71ybj2MeaKcnzC5wQkDhJY6xgcuKJ0SGElfv8VwmCpdijPrkVhdmVHp0NOGvvyrtrrXifMbwryRlm1jiqS4MhwA4LIJO0di1/h8dDTaUXw0GD6VVZGPFz7JifvRtw43e9rd34Jn4jcjvqEP1SXO9N9r47DWTOjliuaQLPEobskNGM6FEkCvdiQsMab/s9cdFwL/71deaRRNGP1bfHpfQLXLC3INtJ3HZj48w4HtRrz2OQwcUqh2TRKSISZUN/Osl+j02uPO+adiT2CRWW6EShRwXciwMrhRTTm6LOoHyzlwIDAQABo4IDkTCCA40wDAYDVR0TAQH/BAIwADAOBgNVHQ8BAf8EBAMCBeAwKgYDVR0lAQH/BCAwHgYIKwYBBQUHAwEGCCsGAQUFBwMCBggrBgEFBQcDBDAdBgNVHQ4EFgQUAKmJthHJJ0g9grrBSilWuQpMZnQwgZcGCCsGAQUFBwEBBIGKMIGHMDoGCCsGAQUFBzABhi5odHRwczovL3d3dy5kb2N1bWVudGEuY29tLnB5L2Zpcm1hZGlnaXRhbC9vc2NwMEkGCCsGAQUFBzAChj1odHRwczovL3d3dy5kb2N1bWVudGEuY29tLnB5L2Zpcm1hZGlnaXRhbC9kZXNjYXJnYXMvY2Fkb2MuY3J0MB8GA1UdIwQYMBaAFEAmrCZcYo/G9QJU5I3BGibW7qWyME8GA1UdHwRIMEYwRKBCoECGPmh0dHBzOi8vd3d3LmRvY3VtZW50YS5jb20ucHkvZmlybWFkaWdpdGFsL2Rlc2Nhcmdhcy9jcmxkb2MuY3JsMDUGA1UdEQQuMCyBKnZpdmlhbmEudHJvY2l1a0ByZWdpb25hbGNhc2FkZWJvbHNhLmNvbS5weTCCAd0GA1UdIASCAdQwggHQMIIBzAYOKwYBBAGC+TsBAQEGAQEwggG4MD8GCCsGAQUFBwIBFjNodHRwczovL3d3dy5kb2N1bWVudGEuY29tLnB5L2Zpcm1hZGlnaXRhbC9kZXNjYXJnYXMwgcAGCCsGAQUFBwICMIGzGoGwRXN0ZSBlcyB1biBjZXJ0aWZpY2FkbyBkZSBwZXJzb25hIGbtc2ljYSBjdXlhIGNsYXZlIHByaXZhZGEgZXN04SBjb250ZW5pZGEgZW4gdW4gbfNkdWxvIGRlIGhhcmR3YXJlIHNlZ3VybyB5IHN1IGZpbmFsaWRhZCBlcyBhdXRlbnRpY2FyIGEgc3UgdGl0dWxhciBvIGdlbmVyYXIgZmlybWFzIGRpZ2l0YWxlcy4wgbEGCCsGAQUFBwICMIGkGoGhVGhpcyBpcyBhbiBlbmQgdXNlciBjZXJ0aWZpY2F0ZSB3aG9zZSBwcml2YXRlIGtleSBpcyBlbWJlZGRlZCB3aXRoaW4gYSBzZWN1cmUgaGFyZHdhcmUgbW9kdWxlIHRoYXQgYWltcyB0byBhdXRoZW50aWNhdGUgaXRzIG93bmVyIG9yIGdlbmVyYXRlIGRpZ2l0YWwgc2lnbmF0dXJlcy4wDQYJKoZIhvcNAQELBQADggIBAAm1Z60hlMrBgIRND0aimX4yBfyNVBxWAMNBlcpgevQrorPyTYgUCr96AGizqBswHwX6KjFnjhoXNwvfXgkXzm2ior6jvg2+q/icVcY3Uww6Y2Yi++Jx0pXGLXNoTVijVA84EuMjEkLzgd1f5tX6mQWawuzx7rDcpfqPeQutJmOjahIuY8CSy7PIorM9F97XLkMrxZ5ZCtV2RoeIRA7yG1or00qvryGmEL3sGrwuv/y/GGAV0gk1hQCPdLwJYxhehCo6/MxBHiWRbp/qxVs3m0moODFTY6MowniUSck1Eoa4k+osby/VRHAELIE0WMoNlRpsknX5dO9OMqr0GIjsJSdjxnx0uAe6K4xWuM5ii0WPtW22ResqjyRtdghBDur8uDyAPNkq2jNy67tAgXfL7PWh+oAM0g6qX5ktp6OPGlt21GRr9D75xoMH4wF15olrHoTBY/MZ7sfF8p2x5qHuin+7FXdZr/XMItsaz35y11w0db1RhrOjRNq6hm5hn11LSS0ahfquZnZxiZyCndqJSop65GoElKGl2vU3jJXoYX/IlxOJCDAiuOJAmeiX4stfFohyJZylaskRyxPtOtxdH/Fwx6UGx9LYUlwLkBKwMrFUuDefSBGf15oEix1SJRiQZydA2C1Nxj5u/zL2UJ2UeaezvKCX392L8a/UCUhWwCrS</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Transform>
          <Transform Algorithm="http://www.w3.org/TR/2001/REC-xml-c14n-20010315"/>
        </Transforms>
        <DigestMethod Algorithm="http://www.w3.org/2001/04/xmlenc#sha256"/>
        <DigestValue>dasyj24FQyf48g6cTuKsz3GSGSjFUpiD2yFd9fdEhNM=</DigestValue>
      </Reference>
      <Reference URI="/xl/calcChain.xml?ContentType=application/vnd.openxmlformats-officedocument.spreadsheetml.calcChain+xml">
        <DigestMethod Algorithm="http://www.w3.org/2001/04/xmlenc#sha256"/>
        <DigestValue>HBrCY3nEDo2rFT2q+SXCbSWl2v3qjt9/S6uWc584/xk=</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_rels/drawing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_rels/drawing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_rels/drawing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_rels/drawing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_rels/drawing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_rels/drawing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rMLlAni5uA27ai4TDN8G/raWhlfE6WSiTXBHi4C7iUw=</DigestValue>
      </Reference>
      <Reference URI="/xl/drawings/drawing1.xml?ContentType=application/vnd.openxmlformats-officedocument.drawing+xml">
        <DigestMethod Algorithm="http://www.w3.org/2001/04/xmlenc#sha256"/>
        <DigestValue>8iNPI4XzOr3pcY3Kr6CEHLKCkJc1WWrcozNQhQnlUpE=</DigestValue>
      </Reference>
      <Reference URI="/xl/drawings/drawing2.xml?ContentType=application/vnd.openxmlformats-officedocument.drawing+xml">
        <DigestMethod Algorithm="http://www.w3.org/2001/04/xmlenc#sha256"/>
        <DigestValue>NHLvLVIyQqKaLQnPwFxJ/z8TbfszBGOfhv0mB3c7IoA=</DigestValue>
      </Reference>
      <Reference URI="/xl/drawings/drawing3.xml?ContentType=application/vnd.openxmlformats-officedocument.drawing+xml">
        <DigestMethod Algorithm="http://www.w3.org/2001/04/xmlenc#sha256"/>
        <DigestValue>mbwTuRrqoAmOXM6OlIMqmNcd2nwh/meoSfUt6/rWOUU=</DigestValue>
      </Reference>
      <Reference URI="/xl/drawings/drawing4.xml?ContentType=application/vnd.openxmlformats-officedocument.drawing+xml">
        <DigestMethod Algorithm="http://www.w3.org/2001/04/xmlenc#sha256"/>
        <DigestValue>GR52jMQqvLxkQiOiigQ9sukMtWLQowOfpoejn/IK3AM=</DigestValue>
      </Reference>
      <Reference URI="/xl/drawings/drawing5.xml?ContentType=application/vnd.openxmlformats-officedocument.drawing+xml">
        <DigestMethod Algorithm="http://www.w3.org/2001/04/xmlenc#sha256"/>
        <DigestValue>3+1MHyZwCK67U1piuQ4mjSzAGQ0pEgmIp/3JNiiJpzI=</DigestValue>
      </Reference>
      <Reference URI="/xl/drawings/drawing6.xml?ContentType=application/vnd.openxmlformats-officedocument.drawing+xml">
        <DigestMethod Algorithm="http://www.w3.org/2001/04/xmlenc#sha256"/>
        <DigestValue>WZdsApIFxQtMQSMJNNPoqHXljTdJxnmGiqurjLoEaJc=</DigestValue>
      </Reference>
      <Reference URI="/xl/drawings/drawing7.xml?ContentType=application/vnd.openxmlformats-officedocument.drawing+xml">
        <DigestMethod Algorithm="http://www.w3.org/2001/04/xmlenc#sha256"/>
        <DigestValue>TCZQzckQfYd4B9hUSF2+zlljlG/xOoicU3Me6ms1X4k=</DigestValue>
      </Reference>
      <Reference URI="/xl/drawings/vmlDrawing1.vml?ContentType=application/vnd.openxmlformats-officedocument.vmlDrawing">
        <DigestMethod Algorithm="http://www.w3.org/2001/04/xmlenc#sha256"/>
        <DigestValue>FiL/jRMiJmGeLaOQp3ENQOleG6DtACkghtCU3sXHC3c=</DigestValue>
      </Reference>
      <Reference URI="/xl/media/image1.png?ContentType=image/png">
        <DigestMethod Algorithm="http://www.w3.org/2001/04/xmlenc#sha256"/>
        <DigestValue>Z8kWGLxkj7oBcmG8PjTH8/dyQY7Wl7msklQGi7bQXyg=</DigestValue>
      </Reference>
      <Reference URI="/xl/media/image2.emf?ContentType=image/x-emf">
        <DigestMethod Algorithm="http://www.w3.org/2001/04/xmlenc#sha256"/>
        <DigestValue>jBFvWsOJLKc/B7CC+hhkh+wAOfr8f9yb/6NeidE4b1k=</DigestValue>
      </Reference>
      <Reference URI="/xl/media/image3.emf?ContentType=image/x-emf">
        <DigestMethod Algorithm="http://www.w3.org/2001/04/xmlenc#sha256"/>
        <DigestValue>ctTmsg5/5F3p6VE2rTxHg7FaKhSFXo4bFF5J7J7uzFc=</DigestValue>
      </Reference>
      <Reference URI="/xl/media/image4.emf?ContentType=image/x-emf">
        <DigestMethod Algorithm="http://www.w3.org/2001/04/xmlenc#sha256"/>
        <DigestValue>mYiuvz0wZQqvg2X1k3z3eRwut28wpx2WKSbCNMiSC+I=</DigestValue>
      </Reference>
      <Reference URI="/xl/printerSettings/printerSettings1.bin?ContentType=application/vnd.openxmlformats-officedocument.spreadsheetml.printerSettings">
        <DigestMethod Algorithm="http://www.w3.org/2001/04/xmlenc#sha256"/>
        <DigestValue>RM7vSymHedknyL9ZBPKS3Yj8NE0Llp11CVmFELOZK6E=</DigestValue>
      </Reference>
      <Reference URI="/xl/printerSettings/printerSettings10.bin?ContentType=application/vnd.openxmlformats-officedocument.spreadsheetml.printerSettings">
        <DigestMethod Algorithm="http://www.w3.org/2001/04/xmlenc#sha256"/>
        <DigestValue>TRrCOIAvgyay9+dOHANtMRhI4Mlj24DaFIyKQoKcdPw=</DigestValue>
      </Reference>
      <Reference URI="/xl/printerSettings/printerSettings11.bin?ContentType=application/vnd.openxmlformats-officedocument.spreadsheetml.printerSettings">
        <DigestMethod Algorithm="http://www.w3.org/2001/04/xmlenc#sha256"/>
        <DigestValue>BCq9O5HHwm91X0cDGi4bjZg0oXnSgv7WGiCfkpesuIU=</DigestValue>
      </Reference>
      <Reference URI="/xl/printerSettings/printerSettings12.bin?ContentType=application/vnd.openxmlformats-officedocument.spreadsheetml.printerSettings">
        <DigestMethod Algorithm="http://www.w3.org/2001/04/xmlenc#sha256"/>
        <DigestValue>TRrCOIAvgyay9+dOHANtMRhI4Mlj24DaFIyKQoKcdPw=</DigestValue>
      </Reference>
      <Reference URI="/xl/printerSettings/printerSettings13.bin?ContentType=application/vnd.openxmlformats-officedocument.spreadsheetml.printerSettings">
        <DigestMethod Algorithm="http://www.w3.org/2001/04/xmlenc#sha256"/>
        <DigestValue>TaA6KX/SRWPpmiasS8KGCRFI/mFTpQlGqiM07LbibG8=</DigestValue>
      </Reference>
      <Reference URI="/xl/printerSettings/printerSettings14.bin?ContentType=application/vnd.openxmlformats-officedocument.spreadsheetml.printerSettings">
        <DigestMethod Algorithm="http://www.w3.org/2001/04/xmlenc#sha256"/>
        <DigestValue>qVZqZMlSb9eBjkUv2GgUVGrc2Ai0SwDAAJNjVG7l3nA=</DigestValue>
      </Reference>
      <Reference URI="/xl/printerSettings/printerSettings15.bin?ContentType=application/vnd.openxmlformats-officedocument.spreadsheetml.printerSettings">
        <DigestMethod Algorithm="http://www.w3.org/2001/04/xmlenc#sha256"/>
        <DigestValue>ZVxXhJn6XmjT/m1Dw2UhwYZPVXYMSYE+DUFTlsgHV4s=</DigestValue>
      </Reference>
      <Reference URI="/xl/printerSettings/printerSettings16.bin?ContentType=application/vnd.openxmlformats-officedocument.spreadsheetml.printerSettings">
        <DigestMethod Algorithm="http://www.w3.org/2001/04/xmlenc#sha256"/>
        <DigestValue>ZVxXhJn6XmjT/m1Dw2UhwYZPVXYMSYE+DUFTlsgHV4s=</DigestValue>
      </Reference>
      <Reference URI="/xl/printerSettings/printerSettings17.bin?ContentType=application/vnd.openxmlformats-officedocument.spreadsheetml.printerSettings">
        <DigestMethod Algorithm="http://www.w3.org/2001/04/xmlenc#sha256"/>
        <DigestValue>ZVxXhJn6XmjT/m1Dw2UhwYZPVXYMSYE+DUFTlsgHV4s=</DigestValue>
      </Reference>
      <Reference URI="/xl/printerSettings/printerSettings18.bin?ContentType=application/vnd.openxmlformats-officedocument.spreadsheetml.printerSettings">
        <DigestMethod Algorithm="http://www.w3.org/2001/04/xmlenc#sha256"/>
        <DigestValue>GyyR84UYFfbFvVrs+ip9vPggIMAXC0nxkmeUVNsGxCc=</DigestValue>
      </Reference>
      <Reference URI="/xl/printerSettings/printerSettings19.bin?ContentType=application/vnd.openxmlformats-officedocument.spreadsheetml.printerSettings">
        <DigestMethod Algorithm="http://www.w3.org/2001/04/xmlenc#sha256"/>
        <DigestValue>vgaglTYY8ldDI3np+fkDPkAMI9Om5H1Khp+orjrXFAQ=</DigestValue>
      </Reference>
      <Reference URI="/xl/printerSettings/printerSettings2.bin?ContentType=application/vnd.openxmlformats-officedocument.spreadsheetml.printerSettings">
        <DigestMethod Algorithm="http://www.w3.org/2001/04/xmlenc#sha256"/>
        <DigestValue>aKO8XWThzgvGlTVSu23kX37OoqtKGS6PBUkmhsicI1Y=</DigestValue>
      </Reference>
      <Reference URI="/xl/printerSettings/printerSettings20.bin?ContentType=application/vnd.openxmlformats-officedocument.spreadsheetml.printerSettings">
        <DigestMethod Algorithm="http://www.w3.org/2001/04/xmlenc#sha256"/>
        <DigestValue>8ULINyTSns7e3+F/twyhXb2p4OEI5M6paxloUp/0tKM=</DigestValue>
      </Reference>
      <Reference URI="/xl/printerSettings/printerSettings21.bin?ContentType=application/vnd.openxmlformats-officedocument.spreadsheetml.printerSettings">
        <DigestMethod Algorithm="http://www.w3.org/2001/04/xmlenc#sha256"/>
        <DigestValue>8ULINyTSns7e3+F/twyhXb2p4OEI5M6paxloUp/0tKM=</DigestValue>
      </Reference>
      <Reference URI="/xl/printerSettings/printerSettings22.bin?ContentType=application/vnd.openxmlformats-officedocument.spreadsheetml.printerSettings">
        <DigestMethod Algorithm="http://www.w3.org/2001/04/xmlenc#sha256"/>
        <DigestValue>8ULINyTSns7e3+F/twyhXb2p4OEI5M6paxloUp/0tKM=</DigestValue>
      </Reference>
      <Reference URI="/xl/printerSettings/printerSettings23.bin?ContentType=application/vnd.openxmlformats-officedocument.spreadsheetml.printerSettings">
        <DigestMethod Algorithm="http://www.w3.org/2001/04/xmlenc#sha256"/>
        <DigestValue>8ULINyTSns7e3+F/twyhXb2p4OEI5M6paxloUp/0tKM=</DigestValue>
      </Reference>
      <Reference URI="/xl/printerSettings/printerSettings24.bin?ContentType=application/vnd.openxmlformats-officedocument.spreadsheetml.printerSettings">
        <DigestMethod Algorithm="http://www.w3.org/2001/04/xmlenc#sha256"/>
        <DigestValue>NDWrMie8USMeuK4vnTyKRn1lK1b17bBTSTUo7MI+mLs=</DigestValue>
      </Reference>
      <Reference URI="/xl/printerSettings/printerSettings25.bin?ContentType=application/vnd.openxmlformats-officedocument.spreadsheetml.printerSettings">
        <DigestMethod Algorithm="http://www.w3.org/2001/04/xmlenc#sha256"/>
        <DigestValue>TRrCOIAvgyay9+dOHANtMRhI4Mlj24DaFIyKQoKcdPw=</DigestValue>
      </Reference>
      <Reference URI="/xl/printerSettings/printerSettings26.bin?ContentType=application/vnd.openxmlformats-officedocument.spreadsheetml.printerSettings">
        <DigestMethod Algorithm="http://www.w3.org/2001/04/xmlenc#sha256"/>
        <DigestValue>aKO8XWThzgvGlTVSu23kX37OoqtKGS6PBUkmhsicI1Y=</DigestValue>
      </Reference>
      <Reference URI="/xl/printerSettings/printerSettings27.bin?ContentType=application/vnd.openxmlformats-officedocument.spreadsheetml.printerSettings">
        <DigestMethod Algorithm="http://www.w3.org/2001/04/xmlenc#sha256"/>
        <DigestValue>TRrCOIAvgyay9+dOHANtMRhI4Mlj24DaFIyKQoKcdPw=</DigestValue>
      </Reference>
      <Reference URI="/xl/printerSettings/printerSettings28.bin?ContentType=application/vnd.openxmlformats-officedocument.spreadsheetml.printerSettings">
        <DigestMethod Algorithm="http://www.w3.org/2001/04/xmlenc#sha256"/>
        <DigestValue>hqnMLvZ6XBY2fH1KhK00vJXWuxlSZRWkoKrdKDrIF2Q=</DigestValue>
      </Reference>
      <Reference URI="/xl/printerSettings/printerSettings29.bin?ContentType=application/vnd.openxmlformats-officedocument.spreadsheetml.printerSettings">
        <DigestMethod Algorithm="http://www.w3.org/2001/04/xmlenc#sha256"/>
        <DigestValue>82lw6sm57LAZKDcAOrer8Dq0JuSR9K7a6PanFoORimg=</DigestValue>
      </Reference>
      <Reference URI="/xl/printerSettings/printerSettings3.bin?ContentType=application/vnd.openxmlformats-officedocument.spreadsheetml.printerSettings">
        <DigestMethod Algorithm="http://www.w3.org/2001/04/xmlenc#sha256"/>
        <DigestValue>aKO8XWThzgvGlTVSu23kX37OoqtKGS6PBUkmhsicI1Y=</DigestValue>
      </Reference>
      <Reference URI="/xl/printerSettings/printerSettings30.bin?ContentType=application/vnd.openxmlformats-officedocument.spreadsheetml.printerSettings">
        <DigestMethod Algorithm="http://www.w3.org/2001/04/xmlenc#sha256"/>
        <DigestValue>ZVxXhJn6XmjT/m1Dw2UhwYZPVXYMSYE+DUFTlsgHV4s=</DigestValue>
      </Reference>
      <Reference URI="/xl/printerSettings/printerSettings31.bin?ContentType=application/vnd.openxmlformats-officedocument.spreadsheetml.printerSettings">
        <DigestMethod Algorithm="http://www.w3.org/2001/04/xmlenc#sha256"/>
        <DigestValue>ZVxXhJn6XmjT/m1Dw2UhwYZPVXYMSYE+DUFTlsgHV4s=</DigestValue>
      </Reference>
      <Reference URI="/xl/printerSettings/printerSettings32.bin?ContentType=application/vnd.openxmlformats-officedocument.spreadsheetml.printerSettings">
        <DigestMethod Algorithm="http://www.w3.org/2001/04/xmlenc#sha256"/>
        <DigestValue>ZVxXhJn6XmjT/m1Dw2UhwYZPVXYMSYE+DUFTlsgHV4s=</DigestValue>
      </Reference>
      <Reference URI="/xl/printerSettings/printerSettings33.bin?ContentType=application/vnd.openxmlformats-officedocument.spreadsheetml.printerSettings">
        <DigestMethod Algorithm="http://www.w3.org/2001/04/xmlenc#sha256"/>
        <DigestValue>qVZqZMlSb9eBjkUv2GgUVGrc2Ai0SwDAAJNjVG7l3nA=</DigestValue>
      </Reference>
      <Reference URI="/xl/printerSettings/printerSettings34.bin?ContentType=application/vnd.openxmlformats-officedocument.spreadsheetml.printerSettings">
        <DigestMethod Algorithm="http://www.w3.org/2001/04/xmlenc#sha256"/>
        <DigestValue>OGD3iF2+l78gTInlDCWFPycZVuHBpUE02raJ/Wr5XCI=</DigestValue>
      </Reference>
      <Reference URI="/xl/printerSettings/printerSettings35.bin?ContentType=application/vnd.openxmlformats-officedocument.spreadsheetml.printerSettings">
        <DigestMethod Algorithm="http://www.w3.org/2001/04/xmlenc#sha256"/>
        <DigestValue>aKO8XWThzgvGlTVSu23kX37OoqtKGS6PBUkmhsicI1Y=</DigestValue>
      </Reference>
      <Reference URI="/xl/printerSettings/printerSettings36.bin?ContentType=application/vnd.openxmlformats-officedocument.spreadsheetml.printerSettings">
        <DigestMethod Algorithm="http://www.w3.org/2001/04/xmlenc#sha256"/>
        <DigestValue>aKO8XWThzgvGlTVSu23kX37OoqtKGS6PBUkmhsicI1Y=</DigestValue>
      </Reference>
      <Reference URI="/xl/printerSettings/printerSettings37.bin?ContentType=application/vnd.openxmlformats-officedocument.spreadsheetml.printerSettings">
        <DigestMethod Algorithm="http://www.w3.org/2001/04/xmlenc#sha256"/>
        <DigestValue>TaA6KX/SRWPpmiasS8KGCRFI/mFTpQlGqiM07LbibG8=</DigestValue>
      </Reference>
      <Reference URI="/xl/printerSettings/printerSettings4.bin?ContentType=application/vnd.openxmlformats-officedocument.spreadsheetml.printerSettings">
        <DigestMethod Algorithm="http://www.w3.org/2001/04/xmlenc#sha256"/>
        <DigestValue>uEytLUZB2XUIlp4S1X1OrZfSDIJ97PEGHsjzk1VUV2A=</DigestValue>
      </Reference>
      <Reference URI="/xl/printerSettings/printerSettings5.bin?ContentType=application/vnd.openxmlformats-officedocument.spreadsheetml.printerSettings">
        <DigestMethod Algorithm="http://www.w3.org/2001/04/xmlenc#sha256"/>
        <DigestValue>aKO8XWThzgvGlTVSu23kX37OoqtKGS6PBUkmhsicI1Y=</DigestValue>
      </Reference>
      <Reference URI="/xl/printerSettings/printerSettings6.bin?ContentType=application/vnd.openxmlformats-officedocument.spreadsheetml.printerSettings">
        <DigestMethod Algorithm="http://www.w3.org/2001/04/xmlenc#sha256"/>
        <DigestValue>aKO8XWThzgvGlTVSu23kX37OoqtKGS6PBUkmhsicI1Y=</DigestValue>
      </Reference>
      <Reference URI="/xl/printerSettings/printerSettings7.bin?ContentType=application/vnd.openxmlformats-officedocument.spreadsheetml.printerSettings">
        <DigestMethod Algorithm="http://www.w3.org/2001/04/xmlenc#sha256"/>
        <DigestValue>aKO8XWThzgvGlTVSu23kX37OoqtKGS6PBUkmhsicI1Y=</DigestValue>
      </Reference>
      <Reference URI="/xl/printerSettings/printerSettings8.bin?ContentType=application/vnd.openxmlformats-officedocument.spreadsheetml.printerSettings">
        <DigestMethod Algorithm="http://www.w3.org/2001/04/xmlenc#sha256"/>
        <DigestValue>TaA6KX/SRWPpmiasS8KGCRFI/mFTpQlGqiM07LbibG8=</DigestValue>
      </Reference>
      <Reference URI="/xl/printerSettings/printerSettings9.bin?ContentType=application/vnd.openxmlformats-officedocument.spreadsheetml.printerSettings">
        <DigestMethod Algorithm="http://www.w3.org/2001/04/xmlenc#sha256"/>
        <DigestValue>TaA6KX/SRWPpmiasS8KGCRFI/mFTpQlGqiM07LbibG8=</DigestValue>
      </Reference>
      <Reference URI="/xl/sharedStrings.xml?ContentType=application/vnd.openxmlformats-officedocument.spreadsheetml.sharedStrings+xml">
        <DigestMethod Algorithm="http://www.w3.org/2001/04/xmlenc#sha256"/>
        <DigestValue>QvVF4bp5df9x3pBg92d5/fmVvYw6Ml+tX7HmylT5Igc=</DigestValue>
      </Reference>
      <Reference URI="/xl/styles.xml?ContentType=application/vnd.openxmlformats-officedocument.spreadsheetml.styles+xml">
        <DigestMethod Algorithm="http://www.w3.org/2001/04/xmlenc#sha256"/>
        <DigestValue>nC4/HdReaQCNySpjgSf4gTla5w9a/8dmu5Qsc30qc10=</DigestValue>
      </Reference>
      <Reference URI="/xl/theme/theme1.xml?ContentType=application/vnd.openxmlformats-officedocument.theme+xml">
        <DigestMethod Algorithm="http://www.w3.org/2001/04/xmlenc#sha256"/>
        <DigestValue>JNGnPKHKsPy6kmCp11/sNt3bmMqQkZWAeEqk2KQCTYU=</DigestValue>
      </Reference>
      <Reference URI="/xl/workbook.xml?ContentType=application/vnd.openxmlformats-officedocument.spreadsheetml.sheet.main+xml">
        <DigestMethod Algorithm="http://www.w3.org/2001/04/xmlenc#sha256"/>
        <DigestValue>EpNppB9XO0vzIizSQqr/PTCjL2ON2KV6zaAnjMtHi3E=</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AkNhP713P2yRa4Dh2ARGFlwE9QoRTO7fyLFTfcPffHI=</DigestValue>
      </Reference>
      <Reference URI="/xl/worksheets/_rels/sheet10.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Transform>
          <Transform Algorithm="http://www.w3.org/TR/2001/REC-xml-c14n-20010315"/>
        </Transforms>
        <DigestMethod Algorithm="http://www.w3.org/2001/04/xmlenc#sha256"/>
        <DigestValue>4bYvybo9YzwV6KulmbRUnD7CuOiKSlNna4MIkRHvDL4=</DigestValue>
      </Reference>
      <Reference URI="/xl/worksheets/_rels/sheet1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Y0hxzBHSJKQ5TDZyTeD3siELCJnxxRQwp0hdGT8I0iE=</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Gx16C5dumkRfcQCmjU/oAH17xviEqn1OAt+lwcez0GQ=</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Transform>
          <Transform Algorithm="http://www.w3.org/TR/2001/REC-xml-c14n-20010315"/>
        </Transforms>
        <DigestMethod Algorithm="http://www.w3.org/2001/04/xmlenc#sha256"/>
        <DigestValue>ThZ1d2jbK2L2DJNluKr/gNXTPuXzxG5DkRGhAlWMjh0=</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Transform>
          <Transform Algorithm="http://www.w3.org/TR/2001/REC-xml-c14n-20010315"/>
        </Transforms>
        <DigestMethod Algorithm="http://www.w3.org/2001/04/xmlenc#sha256"/>
        <DigestValue>uBko/o7c1LO0vwadwZdIwVPMPtkpyX9Si4yJupQDlww=</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5"/>
          </Transform>
          <Transform Algorithm="http://www.w3.org/TR/2001/REC-xml-c14n-20010315"/>
        </Transforms>
        <DigestMethod Algorithm="http://www.w3.org/2001/04/xmlenc#sha256"/>
        <DigestValue>G+GKeaPU452MFaAIGHH8EVjARCErhoXkmaYvK/4l9+k=</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A0EXk387XtGHbkQi275KvDUfJ80I/fpQJqnQKkwPMUk=</DigestValue>
      </Reference>
      <Reference URI="/xl/worksheets/sheet1.xml?ContentType=application/vnd.openxmlformats-officedocument.spreadsheetml.worksheet+xml">
        <DigestMethod Algorithm="http://www.w3.org/2001/04/xmlenc#sha256"/>
        <DigestValue>/W5gssur76urecXvcCWK/fH0SOuT18rMrVozkg+Seos=</DigestValue>
      </Reference>
      <Reference URI="/xl/worksheets/sheet10.xml?ContentType=application/vnd.openxmlformats-officedocument.spreadsheetml.worksheet+xml">
        <DigestMethod Algorithm="http://www.w3.org/2001/04/xmlenc#sha256"/>
        <DigestValue>UGQrOUkbvcpSiM/SmreCoTYW0sO3IBUvvDPShFBp5h0=</DigestValue>
      </Reference>
      <Reference URI="/xl/worksheets/sheet11.xml?ContentType=application/vnd.openxmlformats-officedocument.spreadsheetml.worksheet+xml">
        <DigestMethod Algorithm="http://www.w3.org/2001/04/xmlenc#sha256"/>
        <DigestValue>8C7PN5sgEGfPOfnNQ2N/WHHCLrgyHLIexwSDfTRYRdU=</DigestValue>
      </Reference>
      <Reference URI="/xl/worksheets/sheet2.xml?ContentType=application/vnd.openxmlformats-officedocument.spreadsheetml.worksheet+xml">
        <DigestMethod Algorithm="http://www.w3.org/2001/04/xmlenc#sha256"/>
        <DigestValue>9wYYH/cQi0x2vx82eUe4cT5HggeP9GwQ0M5Z5IrTsIg=</DigestValue>
      </Reference>
      <Reference URI="/xl/worksheets/sheet3.xml?ContentType=application/vnd.openxmlformats-officedocument.spreadsheetml.worksheet+xml">
        <DigestMethod Algorithm="http://www.w3.org/2001/04/xmlenc#sha256"/>
        <DigestValue>2fvddXsLCxodYt2H2wlsIzvCh8M3QhaC1OJaddt6F08=</DigestValue>
      </Reference>
      <Reference URI="/xl/worksheets/sheet4.xml?ContentType=application/vnd.openxmlformats-officedocument.spreadsheetml.worksheet+xml">
        <DigestMethod Algorithm="http://www.w3.org/2001/04/xmlenc#sha256"/>
        <DigestValue>GnJcGqvuM8JWQN/S9CVN6JWllCCUVmrKy/Gk68LFxWg=</DigestValue>
      </Reference>
      <Reference URI="/xl/worksheets/sheet5.xml?ContentType=application/vnd.openxmlformats-officedocument.spreadsheetml.worksheet+xml">
        <DigestMethod Algorithm="http://www.w3.org/2001/04/xmlenc#sha256"/>
        <DigestValue>E7MiItfI43VVA0OnNk/PFwGymFfkSJc+a+SaLzVU7/0=</DigestValue>
      </Reference>
      <Reference URI="/xl/worksheets/sheet6.xml?ContentType=application/vnd.openxmlformats-officedocument.spreadsheetml.worksheet+xml">
        <DigestMethod Algorithm="http://www.w3.org/2001/04/xmlenc#sha256"/>
        <DigestValue>EMKTvTKnijU9FeVkSFOibjilywPsopsOW1oGMQIx1Tw=</DigestValue>
      </Reference>
      <Reference URI="/xl/worksheets/sheet7.xml?ContentType=application/vnd.openxmlformats-officedocument.spreadsheetml.worksheet+xml">
        <DigestMethod Algorithm="http://www.w3.org/2001/04/xmlenc#sha256"/>
        <DigestValue>CNOi9G1nvB0ASUsMuUhHRU1Z0shK/kYIYCE3QSJ+YkU=</DigestValue>
      </Reference>
      <Reference URI="/xl/worksheets/sheet8.xml?ContentType=application/vnd.openxmlformats-officedocument.spreadsheetml.worksheet+xml">
        <DigestMethod Algorithm="http://www.w3.org/2001/04/xmlenc#sha256"/>
        <DigestValue>/Fr66ll6y3LZJVDuvv0cnTT0QuD+uSx8Ubhe2FViU0A=</DigestValue>
      </Reference>
      <Reference URI="/xl/worksheets/sheet9.xml?ContentType=application/vnd.openxmlformats-officedocument.spreadsheetml.worksheet+xml">
        <DigestMethod Algorithm="http://www.w3.org/2001/04/xmlenc#sha256"/>
        <DigestValue>5N7rn/KTp7EuH/7611VCXlNSD1f6pW+taVF5SF6xvwg=</DigestValue>
      </Reference>
    </Manifest>
    <SignatureProperties>
      <SignatureProperty Id="idSignatureTime" Target="#idPackageSignature">
        <mdssi:SignatureTime xmlns:mdssi="http://schemas.openxmlformats.org/package/2006/digital-signature">
          <mdssi:Format>YYYY-MM-DDThh:mm:ssTZD</mdssi:Format>
          <mdssi:Value>2022-04-29T19:58:27Z</mdssi:Value>
        </mdssi:SignatureTime>
      </SignatureProperty>
    </SignatureProperties>
  </Object>
  <Object Id="idOfficeObject">
    <SignatureProperties>
      <SignatureProperty Id="idOfficeV1Details" Target="#idPackageSignature">
        <SignatureInfoV1 xmlns="http://schemas.microsoft.com/office/2006/digsig">
          <SetupID>{6D0F61E2-D62C-4254-B9B8-AB9420EF69C2}</SetupID>
          <SignatureText>Viviana Trociuk</SignatureText>
          <SignatureImage/>
          <SignatureComments/>
          <WindowsVersion>10.0</WindowsVersion>
          <OfficeVersion>16.0.15028/23</OfficeVersion>
          <ApplicationVersion>16.0.15028</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2022-04-29T19:58:27Z</xd:SigningTime>
          <xd:SigningCertificate>
            <xd:Cert>
              <xd:CertDigest>
                <DigestMethod Algorithm="http://www.w3.org/2001/04/xmlenc#sha256"/>
                <DigestValue>scC8fSvQhikVN+r1FJtPybUupTyYRTS5Ti94/Y2l1xg=</DigestValue>
              </xd:CertDigest>
              <xd:IssuerSerial>
                <X509IssuerName>C=PY, O=DOCUMENTA S.A., CN=CA-DOCUMENTA S.A., SERIALNUMBER=RUC 80050172-1</X509IssuerName>
                <X509SerialNumber>2612650964845994678</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qTCCBZGgAwIBAgIQWC+ij8rcjflWoRe765RflzANBgkqhkiG9w0BAQsFADBvMQswCQYDVQQGEwJQWTErMCkGA1UECgwiTWluaXN0ZXJpbyBkZSBJbmR1c3RyaWEgeSBDb21lcmNpbzEzMDEGA1UEAwwqQXV0b3JpZGFkIENlcnRpZmljYWRvcmEgUmHDrXogZGVsIFBhcmFndWF5MB4XDTE2MDEyMTE3MzkwN1oXDTI2MDEyMTE3MzkwN1owWzEXMBUGA1UEBRMOUlVDIDgwMDUwMTcyLTExGjAYBgNVBAMTEUNBLURPQ1VNRU5UQSBTLkEuMRcwFQYDVQQKEw5ET0NVTUVOVEEgUy5BLjELMAkGA1UEBhMCUFkwggIiMA0GCSqGSIb3DQEBAQUAA4ICDwAwggIKAoICAQD945XFHgasDzMiYEmYi3plyca69N8oZ2P/hk+D/VTF+X5H6btEEiBu1KNEf35B5e2pyeOAOBsduFcJAgh3tjNAQGcY057ad1eCdBf6pbXv8Mhio0jlcGSvlmF+OVTTYvTUwF2HbgHDqOiQDJpnDzMhVXmNKfKH7W62QYKp0fKB8F8li1ChNt30za2bqzeTntqq3kCXHlhbjHlLMHqV76MgsEeHuSJMtxOBbQatlxyJRmcEfUyF/hu8A8q3caWLFOzfsJbTfpAxkxo3/ewkRVF/SAj70/3VBrw+IY/9TTTeS2oYrWkurC3tT5KTmwr1mMKIBprkVRVqzWuh+4HyPmgF/u4kqI6A8xiA1mdsk+hCP5zICkEv+qwjP9mK4pq1gTvjvuQ6sbu2+qBaUi5nTr/L81Y5vSvLOR0Hod7GmCx9p7JWMzEVAGmh28F0ZqPt5Ry37w4DLdtrBJPzdyso36OZseNaXM3puukBisbv2vyt2ydUvuLwEbl2oYDKcvfifCLauqlgwCv5BKFuxBDL/KKaxnJZBYKbEtgY9ztwYEY8xyAbyQqH/JAB88VW04vw7GVkdUPu7mw1udKafyJXRrqlsrAbCTWdtwYuXJPj3mi/x3z6+Fg1+kx9izYU/5+DtGLhk3YN0eIObqtjUjBhqT+u1rJ3iZtalwRtDBhEb5ehrQIDAQABo4ICUzCCAk8wEgYDVR0TAQH/BAgwBgEB/wIBADAOBgNVHQ8BAf8EBAMCAQYwHQYDVR0OBBYEFEAmrCZcYo/G9QJU5I3BGibW7qWyMB8GA1UdIwQYMBaAFMLEEfIqaEQMACjsTNYp25L7Xr3WMIGJBggrBgEFBQcBAQR9MHswPgYIKwYBBQUHMAKGMmh0dHA6Ly93d3cuYWNyYWl6Lmdvdi5weS9jcnQvYWNfcmFpel9weV9zaGEyNTYuY3J0MDkGCCsGAQUFBzABhi1odHRwOi8vd3d3LmRvY3VtZW50YS5jb20ucHkvZmlybWFkaWdpdGFsL29jc3AwggEdBgNVHSAEggEUMIIBEDCCAQwGA1UdIDCCAQMwNgYIKwYBBQUHAgEWKmh0dHA6Ly93d3cuYWNyYWl6Lmdvdi5weS9jcHMvcG9saXRpY2FzLnBkZjBmBggrBgEFBQcCAjBaGlhDZXJ0aWZpY2Fkb3MgZW1pdGlkb3MgZGVudHJvIGRlbCBtYXJjbyBkZSBsYSBQS0kgUGFyYWd1YXkgYmFqbyBsYSBqZXJhcnF1aWEgZGUgc3UgQUNSYWl6MGEGCCsGAQUFBwICMFUaU0lzc3VlZCBDZXJ0aWZpY2F0ZXMgaW4gdGhlIHNjb3BlIG9mIHRoZSBQS0kgUGFyYWd1YXkgdW5kZXIgdGhlIGhpZXJhY2h5IG9mIFJPT1QgQ0EuMDwGA1UdHwQ1MDMwMaAvoC2GK2h0dHA6Ly93d3cuYWNyYWl6Lmdvdi5weS9hcmwvYWNfcmFpel9weS5jcmwwDQYJKoZIhvcNAQELBQADggIBAGK+wo/po7oT9Qq40OltXGGgBIA3i4NGFQ5UBsWU3tI+O3jNkBi/9k/BkYHVT9UxWNHUxoZw+QJsAKl5f8wQksVH18Scq5Z+RUSBQ7v1hvvH1m2P7FXcB0nf+nwDVoDyGv57EmhKofwQibUzKajDts6JrsXyugQhVbLynSCw4qPMJLpImpL21LxxVMcryQMYymYUAr3DrMLOUuXxKLXCSOf8oP/PSmBvKldr2xeGJ5kowMxq0Af8mn7+pnm3yi0Ons5plFugKv3eSAmBY3zBS5NGPt9FFY/9FeNbCNXLEIRhaCx3T/6lSfIJZU5fCfLUY3y0hkSwuoK1gf/hHFyqyN/PrJ8E9PbyEzpMYwc51K+PhRRMcrJaD9txveHz8XjDrjjoISL+ZV54LMzUi5sF++nG79TLxDaC4vBtg6I8mOooFqzbsYgM3R4SaElTQIv6dSEZX1wKJXh25RbldqePe4Alnwe3vU97ZrTEpKPQkRM4lPJVElOicbYR1Wx5xrvyFucagF6IVeP4IZLJt1L4rbiSzPq027Q8jECgeJeRQWVKS8nQ8KyMfA0tgAuL3Vtub5pSbMI3xqtQwdJtOgwFj2iVp1BQv3XegF6OySbw/sk46AGWOTwb6vwUPq5TfnuNzO92keBxGg+aWylEC25zYFPYpAq384g5lmVaV53zmp1f</xd:EncapsulatedX509Certificate>
            <xd:EncapsulatedX509Certificate>MIIF+TCCA+GgAwIBAgIQDCG0OEbFG/VQINOr7TNcpTANBgkqhkiG9w0BAQsFADBvMQswCQYDVQQGEwJQWTErMCkGA1UECgwiTWluaXN0ZXJpbyBkZSBJbmR1c3RyaWEgeSBDb21lcmNpbzEzMDEGA1UEAwwqQXV0b3JpZGFkIENlcnRpZmljYWRvcmEgUmHDrXogZGVsIFBhcmFndWF5MB4XDTEyMDgwNzA4MzY1OVoXDTMyMDgwNzA4MzY1OVowbzELMAkGA1UEBhMCUFkxKzApBgNVBAoMIk1pbmlzdGVyaW8gZGUgSW5kdXN0cmlhIHkgQ29tZXJjaW8xMzAxBgNVBAMMKkF1dG9yaWRhZCBDZXJ0aWZpY2Fkb3JhIFJhw616IGRlbCBQYXJhZ3VheTCCAiIwDQYJKoZIhvcNAQEBBQADggIPADCCAgoCggIBAK6HfW/cm6CSmT+jjZqFSsUDVF/dhuVxBS93gNy7t8XCJBugnJ6t+HUiVeziPNNVoVn9tOhVFxeJrOlfJxmvl9TTax0QbTwJUmw3AiPNNd1rdJL1gsQCKV0h4f+5djd/ZbnOV8B9VYtXpU/E6csQHEkYodpkKUQswcftFPjcyhPDub8DoZfx1oBno0MJ0RhqDB6IxO5PHP5vbIggEDtezYneIyJsJyuC/KqeaJO30275dqN4rDZ8smOIOII/9L/z3agbfkiuc9vKgXi9N7UXm0Vcb/tjvBiey9U7cahNA+W5x+mcwC2bnkGLMVVMCrW9JbYvFCjyrg306IjoKQcVMoHcuxrYSME7ILqzglWgws26G45/khG2f9IpS6EDTqt5uaKU9ogocmmUMtHfGqDRvp1yOKRs9jPuYcju6hJlkD9c8McKxkr9NMBR0q/SswzRwNm8KhoPubjzCj0nYx6N2fnLBy6PhCpsmyf+z0LbT36voKNTSDKYYt03Ih2qL2uM0PeaSim5bsw+kwDcIPTX1CS/OxIBgLUHlxAs28VIVKA/OE/m9eHcn6N3lYOt3vEWkHr/wJqhk2JPw0G5apqj4nM74qX4YIONx/lGQSf47elkliPsGftfp4KsHB+9o1bNrRCTfk6EpELx23RPwArCiA1dyjQofa4YW9yqGraAHp5bAgMBAAGjgZAwgY0wDwYDVR0TAQH/BAUwAwEB/zAOBgNVHQ8BAf8EBAMCAQYwSwYDVR0gBEQwQjBABgRVHSAAMDgwNgYIKwYBBQUHAgEWKmh0dHA6Ly93d3cuYWNyYWl6Lmdvdi5weS9jcHMvcG9saXRpY2FzLnBkZjAdBgNVHQ4EFgQUwsQR8ipoRAwAKOxM1inbkvtevdYwDQYJKoZIhvcNAQELBQADggIBAJFz7SmvWakrRTF2RukHs5OMUMDEOyLq2U6qdmmI7G4RPfpwBFVvnCgHs9o6R4aNNUk6i6itTNNwnsaExxiYtAUdx1wwQudv62doKEuBKGAplfjwYuPN1zCEImEhSi2/e9OvgiJE3Hin++Gd2+j0gzIrKZ1xEO7KdvRPrOj9D7xl63oK+VFX6d/FvUISJdPvsRjsvwbEm71FYe7Y5bDRLV1Zsti4pSOJMGl1ZgkCKgLEBfTQpnGuOzRlD30ddt4aCQnj/nSSJBsKHJ5MDed5f09ufzS5g6gRudIeoa6kV0vA2KI+28Fafz1F/TRuE451nhb3M2vRBmcFj/nEZYt7adecYY98gXefxmwosPwOeKZq2EjGL7/Si3l2sOiOazOprbV4XJfeVajBZY7o39U5SoPSMNqrPVeZfELwRqgX/LCUPqFEePTYrHaOdu3A7AoJb7q1rj9SEtB10hfIsg+BKF7ukFcqkoeys9ug5X16A1//LmaNuku471ePVUzKw30WGTawFzOgxc1CsKqyVHxeGfmRdoqDwGl37S16NJSSPU9rloIe77LqiQR7NZfFW/9cWnsPLHS3pCWJEYNbc4UL8pIOOBKt1edM6wK+Wkd8J+/1EBu+LFCdjEgW07kZqe300S6TQYFxgD6KOCSM6ou33kR4rVF20lSWwwhDSf/DLn8e</xd:EncapsulatedX509Certificate>
          </xd:CertificateValues>
        </xd:UnsignedSignatureProperties>
      </xd:UnsignedProperties>
    </xd:QualifyingProperties>
  </Object>
  <Object Id="idValidSigLnImg">AQAAAGwAAAAAAAAAAAAAAH8BAAC/AAAAAAAAAAAAAADkFgAAdgsAACBFTUYAAAEAsBsAAKoAAAAGAAAAAAAAAAAAAAAAAAAAgAcAADgEAAAlAQAApQAAAAAAAAAAAAAAAAAAAIh4BACIhAIACgAAABAAAAAAAAAAAAAAAEsAAAAQAAAAAAAAAAUAAAAeAAAAGAAAAAAAAAAAAAAAgAEAAMAAAAAnAAAAGAAAAAEAAAAAAAAAAAAAAAAAAAAlAAAADAAAAAEAAABMAAAAZAAAAAAAAAAAAAAAfwEAAL8AAAAAAAAAAAAAAIABAADAAAAAIQDwAAAAAAAAAAAAAACAPwAAAAAAAAAAAACAPwAAAAAAAAAAAAAAAAAAAAAAAAAAAAAAAAAAAAAAAAAAJQAAAAwAAAAAAACAKAAAAAwAAAABAAAAJwAAABgAAAABAAAAAAAAAP///wAAAAAAJQAAAAwAAAABAAAATAAAAGQAAAAAAAAAAAAAAH8BAAC/AAAAAAAAAAAAAACAAQAAwAAAACEA8AAAAAAAAAAAAAAAgD8AAAAAAAAAAAAAgD8AAAAAAAAAAAAAAAAAAAAAAAAAAAAAAAAAAAAAAAAAACUAAAAMAAAAAAAAgCgAAAAMAAAAAQAAACcAAAAYAAAAAQAAAAAAAADw8PAAAAAAACUAAAAMAAAAAQAAAEwAAABkAAAAAAAAAAAAAAB/AQAAvwAAAAAAAAAAAAAAgAEAAMAAAAAhAPAAAAAAAAAAAAAAAIA/AAAAAAAAAAAAAIA/AAAAAAAAAAAAAAAAAAAAAAAAAAAAAAAAAAAAAAAAAAAlAAAADAAAAAAAAIAoAAAADAAAAAEAAAAnAAAAGAAAAAEAAAAAAAAA8PDwAAAAAAAlAAAADAAAAAEAAABMAAAAZAAAAAAAAAAAAAAAfwEAAL8AAAAAAAAAAAAAAIABAADAAAAAIQDwAAAAAAAAAAAAAACAPwAAAAAAAAAAAACAPwAAAAAAAAAAAAAAAAAAAAAAAAAAAAAAAAAAAAAAAAAAJQAAAAwAAAAAAACAKAAAAAwAAAABAAAAJwAAABgAAAABAAAAAAAAAPDw8AAAAAAAJQAAAAwAAAABAAAATAAAAGQAAAAAAAAAAAAAAH8BAAC/AAAAAAAAAAAAAACAAQAAwAAAACEA8AAAAAAAAAAAAAAAgD8AAAAAAAAAAAAAgD8AAAAAAAAAAAAAAAAAAAAAAAAAAAAAAAAAAAAAAAAAACUAAAAMAAAAAAAAgCgAAAAMAAAAAQAAACcAAAAYAAAAAQAAAAAAAADw8PAAAAAAACUAAAAMAAAAAQAAAEwAAABkAAAAAAAAAAAAAAB/AQAAvwAAAAAAAAAAAAAAgAEAAMAAAAAhAPAAAAAAAAAAAAAAAIA/AAAAAAAAAAAAAIA/AAAAAAAAAAAAAAAAAAAAAAAAAAAAAAAAAAAAAAAAAAAlAAAADAAAAAAAAIAoAAAADAAAAAEAAAAnAAAAGAAAAAEAAAAAAAAA////AAAAAAAlAAAADAAAAAEAAABMAAAAZAAAAAAAAAAAAAAAfwEAAL8AAAAAAAAAAAAAAIABAADAAAAAIQDwAAAAAAAAAAAAAACAPwAAAAAAAAAAAACAPwAAAAAAAAAAAAAAAAAAAAAAAAAAAAAAAAAAAAAAAAAAJQAAAAwAAAAAAACAKAAAAAwAAAABAAAAJwAAABgAAAABAAAAAAAAAP///wAAAAAAJQAAAAwAAAABAAAATAAAAGQAAAAAAAAAAAAAAH8BAAC/AAAAAAAAAAAAAACAAQAAwAAAACEA8AAAAAAAAAAAAAAAgD8AAAAAAAAAAAAAgD8AAAAAAAAAAAAAAAAAAAAAAAAAAAAAAAAAAAAAAAAAACUAAAAMAAAAAAAAgCgAAAAMAAAAAQAAACcAAAAYAAAAAQAAAAAAAAD///8AAAAAACUAAAAMAAAAAQAAAEwAAABkAAAAAAAAAAUAAAB/AQAAHAAAAAAAAAAFAAAAgAEAABgAAAAhAPAAAAAAAAAAAAAAAIA/AAAAAAAAAAAAAIA/AAAAAAAAAAAAAAAAAAAAAAAAAAAAAAAAAAAAAAAAAAAlAAAADAAAAAAAAIAoAAAADAAAAAEAAAAnAAAAGAAAAAEAAAAAAAAA////AAAAAAAlAAAADAAAAAEAAABMAAAAZAAAABUBAAAGAAAAagEAABoAAAAVAQAABgAAAFYAAAAVAAAAIQDwAAAAAAAAAAAAAACAPwAAAAAAAAAAAACAPwAAAAAAAAAAAAAAAAAAAAAAAAAAAAAAAAAAAAAAAAAAJQAAAAwAAAAAAACAKAAAAAwAAAABAAAAUgAAAHABAAABAAAA8P///wAAAAAAAAAAAAAAAJABAAAAAAABAAAAAHMAZQBnAG8AZQAgAHUAaQAAAAAAAAAAAAAAAAAAAAAAAAAAAAAAAAAAAAAAAAAAAAAAAAAAAAAAAAAAAAAAAAAAAAAAACAAAAAAAAAAsGHH/38AAACwYcf/fwAAnEhFx/9/AAAAAGYQ+H8AAOEEtsb/fwAAMBZmEPh/AACcSEXH/38AAMgWAAAAAAAAQAAAwP9/AAAAAGYQ+H8AALEHtsb/fwAABAAAAAAAAAAwFmYQ+H8AAJC0b5s8AAAAnEhFxwAAAABIAAAAAAAAAJxIRcf/fwAAqLNhx/9/AADATEXH/38AAAEAAAAAAAAAPnJFx/9/AAAAAGYQ+H8AAAAAAAAAAAAAAAAAAAAAAAAAAAAAAAAAADDviKkVAgAAS6ZoDvh/AABwtW+bPAAAAAm2b5s8AAAAAAAAAAAAAAAAAAAAZHYACAAAAAAlAAAADAAAAAEAAAAYAAAADAAAAAAAAAASAAAADAAAAAEAAAAeAAAAGAAAABUBAAAGAAAAawEAABsAAAAlAAAADAAAAAEAAABUAAAAiAAAABYBAAAGAAAAaQEAABoAAAABAAAAqyp0QcdxdEEWAQAABgAAAAoAAABMAAAAAAAAAAAAAAAAAAAA//////////9gAAAAMgA5AC8AMAA0AC8AMgAwADIAMgAJAAAACQAAAAYAAAAJAAAACQAAAAYAAAAJAAAACQAAAAkAAAAJAAAASwAAAEAAAAAwAAAABQAAACAAAAABAAAAAQAAABAAAAAAAAAAAAAAAIABAADAAAAAAAAAAAAAAACAAQAAwAAAAFIAAABwAQAAAgAAABAAAAAHAAAAAAAAAAAAAAC8AgAAAAAAAAECAiJTAHkAcwB0AGUAbQAAAAAAAAAAAAAAAAAAAAAAAAAAAAAAAAAAAAAAAAAAAAAAAAAAAAAAAAAAAAAAAAAAAAAAAAAAAJCwXqcVAgAAAAAAAAAAAAABAAAAHeAAAIiuiw74fwAAAAAAAAAAAACAP2YQ+H8AAAkAAAABAAAACQAAAAAAAAAAAAAAAAAAAAAAAAAAAAAAxDLQgiJ4AAAw74ipFQIAAAQAAAAAAAAAEHKkqRUCAAAw74ipFQIAAFASbpsAAAAAAAAAAAAAAAAHAAAAAAAAAAAAAAAAAAAAjBFumzwAAADJEW6bPAAAAGG3ZA74fwAAaQBhAGwAAAAAAAAAAAAAAAAAAAAAAAAAAAAAAAAAAAAw74ipFQIAAEumaA74fwAAMBFumzwAAADJEW6bPAAAACBX57cVAgAAAAAAAGR2AAgAAAAAJQAAAAwAAAACAAAAJwAAABgAAAADAAAAAAAAAAAAAAAAAAAAJQAAAAwAAAADAAAATAAAAGQAAAAAAAAAAAAAAP//////////AAAAACIAAAAAAAAASQAAACEA8AAAAAAAAAAAAAAAgD8AAAAAAAAAAAAAgD8AAAAAAAAAAAAAAAAAAAAAAAAAAAAAAAAAAAAAAAAAACUAAAAMAAAAAAAAgCgAAAAMAAAAAwAAACcAAAAYAAAAAwAAAAAAAAAAAAAAAAAAACUAAAAMAAAAAwAAAEwAAABkAAAAAAAAAAAAAAD//////////wAAAAAiAAAAgAEAAAAAAAAhAPAAAAAAAAAAAAAAAIA/AAAAAAAAAAAAAIA/AAAAAAAAAAAAAAAAAAAAAAAAAAAAAAAAAAAAAAAAAAAlAAAADAAAAAAAAIAoAAAADAAAAAMAAAAnAAAAGAAAAAMAAAAAAAAAAAAAAAAAAAAlAAAADAAAAAMAAABMAAAAZAAAAAAAAAAAAAAA//////////+AAQAAIgAAAAAAAABJAAAAIQDwAAAAAAAAAAAAAACAPwAAAAAAAAAAAACAPwAAAAAAAAAAAAAAAAAAAAAAAAAAAAAAAAAAAAAAAAAAJQAAAAwAAAAAAACAKAAAAAwAAAADAAAAJwAAABgAAAADAAAAAAAAAAAAAAAAAAAAJQAAAAwAAAADAAAATAAAAGQAAAAAAAAAawAAAH8BAABsAAAAAAAAAGsAAACAAQAAAgAAACEA8AAAAAAAAAAAAAAAgD8AAAAAAAAAAAAAgD8AAAAAAAAAAAAAAAAAAAAAAAAAAAAAAAAAAAAAAAAAACUAAAAMAAAAAAAAgCgAAAAMAAAAAwAAACcAAAAYAAAAAwAAAAAAAAD///8AAAAAACUAAAAMAAAAAwAAAEwAAABkAAAAAAAAACIAAAB/AQAAagAAAAAAAAAiAAAAgAEAAEkAAAAhAPAAAAAAAAAAAAAAAIA/AAAAAAAAAAAAAIA/AAAAAAAAAAAAAAAAAAAAAAAAAAAAAAAAAAAAAAAAAAAlAAAADAAAAAAAAIAoAAAADAAAAAMAAAAnAAAAGAAAAAMAAAAAAAAA////AAAAAAAlAAAADAAAAAMAAABMAAAAZAAAAA4AAABHAAAAJAAAAGoAAAAOAAAARwAAABcAAAAkAAAAIQDwAAAAAAAAAAAAAACAPwAAAAAAAAAAAACAPwAAAAAAAAAAAAAAAAAAAAAAAAAAAAAAAAAAAAAAAAAAJQAAAAwAAAAAAACAKAAAAAwAAAADAAAAUgAAAHABAAADAAAA4P///wAAAAAAAAAAAAAAAJABAAAAAAABAAAAAGEAcgBpAGEAbAAAAAAAAAAAAAAAAAAAAAAAAAAAAAAAAAAAAAAAAAAAAAAAAAAAAAAAAAAAAAAAAAAAAAAAAAAAAAAAKAAAAAAAAAAAAAAA/38AAAAAAAD/fwAAiK6LDvh/AAAAAAAAAAAAAIBNC7kVAgAAcLZ3qRUCAACUpD7F/38AAAAAAAAAAAAAAAAAAAAAAABEMtCCIngAAPi3d6kVAgAAIHSBqRUCAADg////AAAAADDviKkVAgAA6BFumwAAAAAAAAAAAAAAAAYAAAAAAAAAAAAAAAAAAAAMEW6bPAAAAEkRbps8AAAAYbdkDvh/AAABAAAAAAAAAKA19rgAAAAAWDnoxf9/AAAASgu5FQIAADDviKkVAgAAS6ZoDvh/AACwEG6bPAAAAEkRbps8AAAAgEjntxUCAAAAAAAAZHYACAAAAAAlAAAADAAAAAMAAAAYAAAADAAAAAAAAAASAAAADAAAAAEAAAAWAAAADAAAAAgAAABUAAAAVAAAAA8AAABHAAAAIwAAAGoAAAABAAAAqyp0QcdxdEEPAAAAawAAAAEAAABMAAAABAAAAA4AAABHAAAAJQAAAGsAAABQAAAAWACAtxUAAAAWAAAADAAAAAAAAAAlAAAADAAAAAIAAAAnAAAAGAAAAAQAAAAAAAAA////AAAAAAAlAAAADAAAAAQAAABMAAAAZAAAADoAAAAnAAAAcQEAAGoAAAA6AAAAJwAAADgBAABEAAAAIQDwAAAAAAAAAAAAAACAPwAAAAAAAAAAAACAPwAAAAAAAAAAAAAAAAAAAAAAAAAAAAAAAAAAAAAAAAAAJQAAAAwAAAAAAACAKAAAAAwAAAAEAAAAJwAAABgAAAAEAAAAAAAAAP///wAAAAAAJQAAAAwAAAAEAAAATAAAAGQAAAA6AAAAJwAAAHEBAABlAAAAOgAAACcAAAA4AQAAPwAAACEA8AAAAAAAAAAAAAAAgD8AAAAAAAAAAAAAgD8AAAAAAAAAAAAAAAAAAAAAAAAAAAAAAAAAAAAAAAAAACUAAAAMAAAAAAAAgCgAAAAMAAAABAAAACcAAAAYAAAABAAAAAAAAAD///8AAAAAACUAAAAMAAAABAAAAEwAAABkAAAAOgAAAEYAAADdAAAAZQAAADoAAABGAAAApAAAACAAAAAhAPAAAAAAAAAAAAAAAIA/AAAAAAAAAAAAAIA/AAAAAAAAAAAAAAAAAAAAAAAAAAAAAAAAAAAAAAAAAAAlAAAADAAAAAAAAIAoAAAADAAAAAQAAABSAAAAcAEAAAQAAADo////AAAAAAAAAAAAAAAAkAEAAAAAAAEAAAAAcwBlAGcAbwBlACAAdQBpAAAAAAAAAAAAAAAAAAAAAAAAAAAAAAAAAAAAAAAAAAAAAAAAAAAAAAAAAAAAAAAAAAAAAADwu9XF/38AAAAAAAD/fwAA8LvVxf9/AACIrosO+H8AAAAAAAAAAAAAAAAAAAAAAAAgPfa4FQIAAAAAAAAAAAAAAAAAAAAAAAAAAAAAAAAAACQy0IIieAAAtoI5xf9/AACotNXF/38AAOj///8AAAAAMO+IqRUCAABIEm6bAAAAAAAAAAAAAAAACQAAAAAAAAAAAAAAAAAAAGwRbps8AAAAqRFumzwAAABht2QO+H8AAPC71cX/fwAAUVhJxQAAAACgGW6bPAAAAAAAAAAAAAAAMO+IqRUCAABLpmgO+H8AABARbps8AAAAqRFumzwAAACQWee3FQIAAAAAAABkdgAIAAAAACUAAAAMAAAABAAAABgAAAAMAAAAAAAAABIAAAAMAAAAAQAAAB4AAAAYAAAAOgAAAEYAAADeAAAAZgAAACUAAAAMAAAABAAAAFQAAACoAAAAOwAAAEYAAADcAAAAZQAAAAEAAACrKnRBx3F0QTsAAABGAAAADwAAAEwAAAAAAAAAAAAAAAAAAAD//////////2wAAABWAGkAdgBpAGEAbgBhACAAVAByAG8AYwBpAHUAawDiqw8AAAAGAAAADAAAAAYAAAAMAAAADgAAAAwAAAAHAAAADQAAAAgAAAAOAAAACwAAAAYAAAAOAAAADAAAAEsAAABAAAAAMAAAAAUAAAAgAAAAAQAAAAEAAAAQAAAAAAAAAAAAAACAAQAAwAAAAAAAAAAAAAAAgAEAAMAAAAAlAAAADAAAAAIAAAAnAAAAGAAAAAUAAAAAAAAA////AAAAAAAlAAAADAAAAAUAAABMAAAAZAAAAAAAAAByAAAAfwEAALoAAAAAAAAAcgAAAIABAABJAAAAIQDwAAAAAAAAAAAAAACAPwAAAAAAAAAAAACAPwAAAAAAAAAAAAAAAAAAAAAAAAAAAAAAAAAAAAAAAAAAJQAAAAwAAAAAAACAKAAAAAwAAAAFAAAAJwAAABgAAAAFAAAAAAAAAP///wAAAAAAJQAAAAwAAAAFAAAATAAAAGQAAAAVAAAAcgAAAGoBAACGAAAAFQAAAHIAAABWAQAAFQAAACEA8AAAAAAAAAAAAAAAgD8AAAAAAAAAAAAAgD8AAAAAAAAAAAAAAAAAAAAAAAAAAAAAAAAAAAAAAAAAACUAAAAMAAAAAAAAgCgAAAAMAAAABQAAACUAAAAMAAAAAQAAABgAAAAMAAAAAAAAABIAAAAMAAAAAQAAAB4AAAAYAAAAFQAAAHIAAABrAQAAhwAAACUAAAAMAAAAAQAAAFQAAACoAAAAFgAAAHIAAAB/AAAAhgAAAAEAAACrKnRBx3F0QRYAAAByAAAADwAAAEwAAAAAAAAAAAAAAAAAAAD//////////2wAAABWAGkAdgBpAGEAbgBhACAAVAByAG8AYwBpAHUAawAGtQoAAAAEAAAACAAAAAQAAAAIAAAACQAAAAgAAAAEAAAACAAAAAYAAAAJAAAABwAAAAQAAAAJAAAACAAAAEsAAABAAAAAMAAAAAUAAAAgAAAAAQAAAAEAAAAQAAAAAAAAAAAAAACAAQAAwAAAAAAAAAAAAAAAgAEAAMAAAAAlAAAADAAAAAIAAAAnAAAAGAAAAAUAAAAAAAAA////AAAAAAAlAAAADAAAAAUAAABMAAAAZAAAABUAAACMAAAAagEAAKAAAAAVAAAAjAAAAFYBAAAVAAAAIQDwAAAAAAAAAAAAAACAPwAAAAAAAAAAAACAPwAAAAAAAAAAAAAAAAAAAAAAAAAAAAAAAAAAAAAAAAAAJQAAAAwAAAAAAACAKAAAAAwAAAAFAAAAJQAAAAwAAAABAAAAGAAAAAwAAAAAAAAAEgAAAAwAAAABAAAAHgAAABgAAAAVAAAAjAAAAGsBAAChAAAAJQAAAAwAAAABAAAAVAAAAIgAAAAWAAAAjAAAAF4AAACgAAAAAQAAAKsqdEHHcXRBFgAAAIwAAAAKAAAATAAAAAAAAAAAAAAAAAAAAP//////////YAAAAFAAcgBlAHMAaQBkAGUAbgB0AGUACQAAAAYAAAAIAAAABwAAAAQAAAAJAAAACAAAAAkAAAAFAAAACAAAAEsAAABAAAAAMAAAAAUAAAAgAAAAAQAAAAEAAAAQAAAAAAAAAAAAAACAAQAAwAAAAAAAAAAAAAAAgAEAAMAAAAAlAAAADAAAAAIAAAAnAAAAGAAAAAUAAAAAAAAA////AAAAAAAlAAAADAAAAAUAAABMAAAAZAAAABUAAACmAAAAYQEAALoAAAAVAAAApgAAAE0BAAAVAAAAIQDwAAAAAAAAAAAAAACAPwAAAAAAAAAAAACAPwAAAAAAAAAAAAAAAAAAAAAAAAAAAAAAAAAAAAAAAAAAJQAAAAwAAAAAAACAKAAAAAwAAAAFAAAAJQAAAAwAAAABAAAAGAAAAAwAAAAAAAAAEgAAAAwAAAABAAAAFgAAAAwAAAAAAAAAVAAAAEQBAAAWAAAApgAAAGABAAC6AAAAAQAAAKsqdEHHcXRBFgAAAKYAAAApAAAATAAAAAQAAAAVAAAApgAAAGIBAAC7AAAAoAAAAEYAaQByAG0AYQBkAG8AIABwAG8AcgA6ACAATQBJAFIAVABIAEEAIABWAEkAVgBJAEEATgBBACAAVABSAE8AQwBJAFUASwAgAFAATABFAFYAQQALpAgAAAAEAAAABgAAAA4AAAAIAAAACQAAAAkAAAAEAAAACQAAAAkAAAAGAAAAAwAAAAQAAAAOAAAABAAAAAoAAAAIAAAACwAAAAoAAAAEAAAACgAAAAQAAAAKAAAABAAAAAoAAAAMAAAACgAAAAQAAAAIAAAACgAAAAwAAAAKAAAABAAAAAsAAAAJAAAABAAAAAkAAAAIAAAACAAAAAoAAAAKAAAAFgAAAAwAAAAAAAAAJQAAAAwAAAACAAAADgAAABQAAAAAAAAAEAAAABQAAAA=</Object>
  <Object Id="idInvalidSigLnImg">AQAAAGwAAAAAAAAAAAAAAH8BAAC/AAAAAAAAAAAAAADkFgAAdgsAACBFTUYAAAEArCQAALEAAAAGAAAAAAAAAAAAAAAAAAAAgAcAADgEAAAlAQAApQAAAAAAAAAAAAAAAAAAAIh4BACIhAIACgAAABAAAAAAAAAAAAAAAEsAAAAQAAAAAAAAAAUAAAAeAAAAGAAAAAAAAAAAAAAAgAEAAMAAAAAnAAAAGAAAAAEAAAAAAAAAAAAAAAAAAAAlAAAADAAAAAEAAABMAAAAZAAAAAAAAAAAAAAAfwEAAL8AAAAAAAAAAAAAAIABAADAAAAAIQDwAAAAAAAAAAAAAACAPwAAAAAAAAAAAACAPwAAAAAAAAAAAAAAAAAAAAAAAAAAAAAAAAAAAAAAAAAAJQAAAAwAAAAAAACAKAAAAAwAAAABAAAAJwAAABgAAAABAAAAAAAAAP///wAAAAAAJQAAAAwAAAABAAAATAAAAGQAAAAAAAAAAAAAAH8BAAC/AAAAAAAAAAAAAACAAQAAwAAAACEA8AAAAAAAAAAAAAAAgD8AAAAAAAAAAAAAgD8AAAAAAAAAAAAAAAAAAAAAAAAAAAAAAAAAAAAAAAAAACUAAAAMAAAAAAAAgCgAAAAMAAAAAQAAACcAAAAYAAAAAQAAAAAAAADw8PAAAAAAACUAAAAMAAAAAQAAAEwAAABkAAAAAAAAAAAAAAB/AQAAvwAAAAAAAAAAAAAAgAEAAMAAAAAhAPAAAAAAAAAAAAAAAIA/AAAAAAAAAAAAAIA/AAAAAAAAAAAAAAAAAAAAAAAAAAAAAAAAAAAAAAAAAAAlAAAADAAAAAAAAIAoAAAADAAAAAEAAAAnAAAAGAAAAAEAAAAAAAAA8PDwAAAAAAAlAAAADAAAAAEAAABMAAAAZAAAAAAAAAAAAAAAfwEAAL8AAAAAAAAAAAAAAIABAADAAAAAIQDwAAAAAAAAAAAAAACAPwAAAAAAAAAAAACAPwAAAAAAAAAAAAAAAAAAAAAAAAAAAAAAAAAAAAAAAAAAJQAAAAwAAAAAAACAKAAAAAwAAAABAAAAJwAAABgAAAABAAAAAAAAAPDw8AAAAAAAJQAAAAwAAAABAAAATAAAAGQAAAAAAAAAAAAAAH8BAAC/AAAAAAAAAAAAAACAAQAAwAAAACEA8AAAAAAAAAAAAAAAgD8AAAAAAAAAAAAAgD8AAAAAAAAAAAAAAAAAAAAAAAAAAAAAAAAAAAAAAAAAACUAAAAMAAAAAAAAgCgAAAAMAAAAAQAAACcAAAAYAAAAAQAAAAAAAADw8PAAAAAAACUAAAAMAAAAAQAAAEwAAABkAAAAAAAAAAAAAAB/AQAAvwAAAAAAAAAAAAAAgAEAAMAAAAAhAPAAAAAAAAAAAAAAAIA/AAAAAAAAAAAAAIA/AAAAAAAAAAAAAAAAAAAAAAAAAAAAAAAAAAAAAAAAAAAlAAAADAAAAAAAAIAoAAAADAAAAAEAAAAnAAAAGAAAAAEAAAAAAAAA////AAAAAAAlAAAADAAAAAEAAABMAAAAZAAAAAAAAAAAAAAAfwEAAL8AAAAAAAAAAAAAAIABAADAAAAAIQDwAAAAAAAAAAAAAACAPwAAAAAAAAAAAACAPwAAAAAAAAAAAAAAAAAAAAAAAAAAAAAAAAAAAAAAAAAAJQAAAAwAAAAAAACAKAAAAAwAAAABAAAAJwAAABgAAAABAAAAAAAAAP///wAAAAAAJQAAAAwAAAABAAAATAAAAGQAAAAAAAAAAAAAAH8BAAC/AAAAAAAAAAAAAACAAQAAwAAAACEA8AAAAAAAAAAAAAAAgD8AAAAAAAAAAAAAgD8AAAAAAAAAAAAAAAAAAAAAAAAAAAAAAAAAAAAAAAAAACUAAAAMAAAAAAAAgCgAAAAMAAAAAQAAACcAAAAYAAAAAQAAAAAAAAD///8AAAAAACUAAAAMAAAAAQAAAEwAAABkAAAAAAAAAAUAAAB/AQAAHAAAAAAAAAAFAAAAgAEAABgAAAAhAPAAAAAAAAAAAAAAAIA/AAAAAAAAAAAAAIA/AAAAAAAAAAAAAAAAAAAAAAAAAAAAAAAAAAAAAAAAAAAlAAAADAAAAAAAAIAoAAAADAAAAAEAAAAnAAAAGAAAAAEAAAAAAAAA////AAAAAAAlAAAADAAAAAEAAABMAAAAZAAAABUAAAAFAAAALAAAABwAAAAVAAAABQAAABgAAAAYAAAAIQDwAAAAAAAAAAAAAACAPwAAAAAAAAAAAACAPwAAAAAAAAAAAAAAAAAAAAAAAAAAAAAAAAAAAAAAAAAAJQAAAAwAAAAAAACAKAAAAAwAAAABAAAAFQAAAAwAAAADAAAAcgAAADAIAAAXAAAABgAAACoAAAAZAAAAFwAAAAYAAAAUAAAAFAAAAAAA/wEAAAAAAAAAAAAAgD8AAAAAAAAAAAAAgD8AAAAAAAAAAP///wAAAAAAbAAAADQAAACgAAAAkAcAABQAAAAUAAAAKAAAABYAAAAWAAAAAQAgAAMAAACQBwAAAAAAAAAAAAAAAAAAAAAAAAAA/wAA/wAA/wAAAAAAAAAAAAAAAAAAAAAAAAAAAAAAAAAAAAAAAAAAAAAAAAAAAAAAAAAAAAAAAAAAAAAAAAAAAAAAAAAAAAAAAAAAAAAAAAAAAAAAAAAAAAAAAAAAAAAAAAAAAAAAAAAAAAAAAAAAAAAAAAAAAAAAAAAAAAAAAAAAAAAAAAAAAAAAAAAAAAAAAAAAAAAAAAAAAAAAAAAAAAAAAAAAAAAAAAAAAAAAAAAAAAAAAAAAAAAAAAAAAAAAAAAAAAAAAAAAAAAAAAArLCzDCwsLMQAAAAAAAAAAAAAAAAAAAAAkJY+aHh93gAAAAAAAAAAAAAAAAAAAAAAAAAAAExNLUS0us8EAAAAAAAAAAAAAAAAAAAAAAAAAAAAAAAAAAAAAODo6/zg6Ov8hIiKXBgYGHAAAAAAAAAAACAghIzI0y9oeH3eAAAAAAAAAAAAAAAAAExNLUTU31uYTE0tRAAAAAAAAAAAAAAAAAAAAAAAAAAAAAAAAAAAAADg6Ov+HiIj/SUtL+Tk7O/QoKSm1Ojs7kQAAAAAICCEjMjTL2h4fd4AAAAAAExNLUTU31uYTE0tRAAAAAAAAAAAAAAAAAAAAAAAAAAAAAAAAAAAAAAAAAAA4Ojr/vb29//r6+v+RkpL/VFZW+rGysv+Ojo6RAAAAAAgIISMyNMvaJCWPmjU31uYTE0tRAAAAAAAAAAAAAAAAAAAAAAAAAAAAAAAAAAAAAAAAAAAAAAAAODo6/729vf/6+vr/+vr6//r6+v/6+vr/8PDw9R4eHh8AAAAAFxdbYjs97f8kJY+aAAAAAAAAAAAAAAAAAAAAAAAAAAAAAAAAAAAAAAAAAAAAAAAAAAAAADg6Ov+9vb3/+vr6//r6+v/6+vr/8PDw9VRUVFYAAAAAExNLUTU31uYXF1tiMjTL2h4fd4AAAAAAAAAAAAAAAAAAAAAAAAAAAAAAAAAAAAAAAAAAAAAAAAA4Ojr/vb29//r6+v/6+vr/8PDw9VRUVFYAAAAAExNLUTU31uYTE0tRAAAAAAgIISMyNMvaHh93gAAAAAAAAAAAAAAAAAAAAAAAAAAAAAAAAAAAAAAAAAAAODo6/729vf/6+vr/8PDw9VRUVFYAAAAAExNLUTU31uYTE0tRAAAAAAAAAAAAAAAACAghIzI0y9oeH3eAAAAAAAAAAAAAAAAAAAAAAAAAAAAAAAAAAAAAADg6Ov+9vb3/+vr6/8DBwfhPT092AAAAAB4fd4ATE0tRAAAAAAAAAAAAAAAAAAAAAAAAAAAICCEjJCWPmgAAAAAAAAAAAAAAAAAAAAAAAAAAAAAAAAAAAAA4Ojr/cXJy/05QUP84Ojr/Q0VF/kxNTYIAAAAAAAAAAAYGBhwAAAAAAAAAAAAAAAAAAAAAAAAAAAAAAAAAAAAAAAAAAAAAAAAAAAAAAAAAAAAAAAAAAAAAODo6/0RGRv+mp6f/5eXl//r6+v/Nzc33VFRUVkxNTYJAQUHOAAAAAAAAAAAAAAAAAAAAAAAAAAAAAAAAAAAAAAAAAAAAAAAAAAAAAAAAAAAAAAAAGxwcfEBCQvzHyMj/+vr6//r6+v/6+vr/+vr6//Dw8PWgoaH5ODo6/w4PD0IAAAAAAAAAAAAAAAAAAAAAAAAAAAAAAAAAAAAAAAAAAAAAAAAAAAAAAAAAADg6Ouimp6f/+vr6//r6+v/6+vr/+vr6//r6+v/6+vr/+vr6/25vb/woKSm1AAAAAAAAAAAAAAAAAAAAAAAAAAAAAAAAAAAAAAAAAAAAAAAAAAAAAA4PD0I4Ojr/5eXl//r6+v/6+vr/+vr6//r6+v/6+vr/+vr6//r6+v+xsrL/Oz099gAAAAAAAAAAAAAAAAAAAAAAAAAAAAAAAAAAAAAAAAAAAAAAAAAAAAASEhJRODo6//r6+v/6+vr/+vr6//r6+v/6+vr/+vr6//r6+v/6+vr/vb29/zg6Ov8AAAAAAAAAAAAAAAAAAAAAAAAAAAAAAAAAAAAAAAAAAAAAAAAAAAAACwsLMTg6Ov/V1dX/+vr6//r6+v/6+vr/+vr6//r6+v/6+vr/+vr6/6anp/8+QEDuAAAAAAAAAAAAAAAAAAAAAAAAAAAAAAAAAAAAAAAAAAAAAAAAAAAAAAAAAAA7PT3rkZKS//r6+v/6+vr/+vr6//r6+v/6+vr/+vr6//r6+v9jZGT9JCYmpgAAAAAAAAAAAAAAAAAAAAAAAAAAAAAAAAAAAAAAAAAAAAAAAAAAAAAAAAAAFRYWYDg6Ov+mp6f/+vr6//r6+v/6+vr/+vr6//r6+v97fX3/PT8/+QsLCzEAAAAAAAAAAAAAAAAAAAAAAAAAAAAAAAAAAAAAAAAAAAAAAAAAAAAAAAAAAAAAAAAYGRluODo6/3t9ff+xsrL/vb29/6anp/9jZGT9PT8/+Q4PD0IAAAAAAAAAAAAAAAAAAAAAAAAAAAAAAAAAAAAAAAAAAAAAAAAAAAAAAAAAAAAAAAAAAAAAAAAAABISElE5OjrHPkBA+Tg6Ov9CRETyLjAwsQsLCzEAAAAAAAAAAAAAAAAAAAAAAAAAAAAAAAAAAAAAAAAAAAAAAAAnAAAAGAAAAAEAAAAAAAAA////AAAAAAAlAAAADAAAAAEAAABMAAAAZAAAAEIAAAAGAAAArgAAABoAAABCAAAABgAAAG0AAAAVAAAAIQDwAAAAAAAAAAAAAACAPwAAAAAAAAAAAACAPwAAAAAAAAAAAAAAAAAAAAAAAAAAAAAAAAAAAAAAAAAAJQAAAAwAAAAAAACAKAAAAAwAAAABAAAAUgAAAHABAAABAAAA8P///wAAAAAAAAAAAAAAAJABAAAAAAABAAAAAHMAZQBnAG8AZQAgAHUAaQAAAAAAAAAAAAAAAAAAAAAAAAAAAAAAAAAAAAAAAAAAAAAAAAAAAAAAAAAAAAAAAAAAAAAAACAAAAAAAAAAsGHH/38AAACwYcf/fwAAnEhFx/9/AAAAAGYQ+H8AAOEEtsb/fwAAMBZmEPh/AACcSEXH/38AAMgWAAAAAAAAQAAAwP9/AAAAAGYQ+H8AALEHtsb/fwAABAAAAAAAAAAwFmYQ+H8AAJC0b5s8AAAAnEhFxwAAAABIAAAAAAAAAJxIRcf/fwAAqLNhx/9/AADATEXH/38AAAEAAAAAAAAAPnJFx/9/AAAAAGYQ+H8AAAAAAAAAAAAAAAAAAAAAAAAAAAAAAAAAADDviKkVAgAAS6ZoDvh/AABwtW+bPAAAAAm2b5s8AAAAAAAAAAAAAAAAAAAAZHYACAAAAAAlAAAADAAAAAEAAAAYAAAADAAAAP8AAAASAAAADAAAAAEAAAAeAAAAGAAAAEIAAAAGAAAArwAAABsAAAAlAAAADAAAAAEAAABUAAAAqAAAAEMAAAAGAAAArQAAABoAAAABAAAAqyp0QcdxdEFDAAAABgAAAA8AAABMAAAAAAAAAAAAAAAAAAAA//////////9sAAAARgBpAHIAbQBhACAAbgBvACAAdgDhAGwAaQBkAGEAAAAIAAAABAAAAAYAAAAOAAAACAAAAAQAAAAJAAAACQAAAAQAAAAIAAAACAAAAAQAAAAEAAAACQAAAAgAAABLAAAAQAAAADAAAAAFAAAAIAAAAAEAAAABAAAAEAAAAAAAAAAAAAAAgAEAAMAAAAAAAAAAAAAAAIABAADAAAAAUgAAAHABAAACAAAAEAAAAAcAAAAAAAAAAAAAALwCAAAAAAAAAQICIlMAeQBzAHQAZQBtAAAAAAAAAAAAAAAAAAAAAAAAAAAAAAAAAAAAAAAAAAAAAAAAAAAAAAAAAAAAAAAAAAAAAAAAAAAAkLBepxUCAAAAAAAAAAAAAAEAAAAd4AAAiK6LDvh/AAAAAAAAAAAAAIA/ZhD4fwAACQAAAAEAAAAJAAAAAAAAAAAAAAAAAAAAAAAAAAAAAADEMtCCIngAADDviKkVAgAABAAAAAAAAAAQcqSpFQIAADDviKkVAgAAUBJumwAAAAAAAAAAAAAAAAcAAAAAAAAAAAAAAAAAAACMEW6bPAAAAMkRbps8AAAAYbdkDvh/AABpAGEAbAAAAAAAAAAAAAAAAAAAAAAAAAAAAAAAAAAAADDviKkVAgAAS6ZoDvh/AAAwEW6bPAAAAMkRbps8AAAAIFfntxUCAAAAAAAAZHYACAAAAAAlAAAADAAAAAIAAAAnAAAAGAAAAAMAAAAAAAAAAAAAAAAAAAAlAAAADAAAAAMAAABMAAAAZAAAAAAAAAAAAAAA//////////8AAAAAIgAAAAAAAABJAAAAIQDwAAAAAAAAAAAAAACAPwAAAAAAAAAAAACAPwAAAAAAAAAAAAAAAAAAAAAAAAAAAAAAAAAAAAAAAAAAJQAAAAwAAAAAAACAKAAAAAwAAAADAAAAJwAAABgAAAADAAAAAAAAAAAAAAAAAAAAJQAAAAwAAAADAAAATAAAAGQAAAAAAAAAAAAAAP//////////AAAAACIAAACAAQAAAAAAACEA8AAAAAAAAAAAAAAAgD8AAAAAAAAAAAAAgD8AAAAAAAAAAAAAAAAAAAAAAAAAAAAAAAAAAAAAAAAAACUAAAAMAAAAAAAAgCgAAAAMAAAAAwAAACcAAAAYAAAAAwAAAAAAAAAAAAAAAAAAACUAAAAMAAAAAwAAAEwAAABkAAAAAAAAAAAAAAD//////////4ABAAAiAAAAAAAAAEkAAAAhAPAAAAAAAAAAAAAAAIA/AAAAAAAAAAAAAIA/AAAAAAAAAAAAAAAAAAAAAAAAAAAAAAAAAAAAAAAAAAAlAAAADAAAAAAAAIAoAAAADAAAAAMAAAAnAAAAGAAAAAMAAAAAAAAAAAAAAAAAAAAlAAAADAAAAAMAAABMAAAAZAAAAAAAAABrAAAAfwEAAGwAAAAAAAAAawAAAIABAAACAAAAIQDwAAAAAAAAAAAAAACAPwAAAAAAAAAAAACAPwAAAAAAAAAAAAAAAAAAAAAAAAAAAAAAAAAAAAAAAAAAJQAAAAwAAAAAAACAKAAAAAwAAAADAAAAJwAAABgAAAADAAAAAAAAAP///wAAAAAAJQAAAAwAAAADAAAATAAAAGQAAAAAAAAAIgAAAH8BAABqAAAAAAAAACIAAACAAQAASQAAACEA8AAAAAAAAAAAAAAAgD8AAAAAAAAAAAAAgD8AAAAAAAAAAAAAAAAAAAAAAAAAAAAAAAAAAAAAAAAAACUAAAAMAAAAAAAAgCgAAAAMAAAAAwAAACcAAAAYAAAAAwAAAAAAAAD///8AAAAAACUAAAAMAAAAAwAAAEwAAABkAAAADgAAAEcAAAAkAAAAagAAAA4AAABHAAAAFwAAACQAAAAhAPAAAAAAAAAAAAAAAIA/AAAAAAAAAAAAAIA/AAAAAAAAAAAAAAAAAAAAAAAAAAAAAAAAAAAAAAAAAAAlAAAADAAAAAAAAIAoAAAADAAAAAMAAABSAAAAcAEAAAMAAADg////AAAAAAAAAAAAAAAAkAEAAAAAAAEAAAAAYQByAGkAYQBsAAAAAAAAAAAAAAAAAAAAAAAAAAAAAAAAAAAAAAAAAAAAAAAAAAAAAAAAAAAAAAAAAAAAAAAAAAAAAAAoAAAAAAAAAAAAAAD/fwAAAAAAAP9/AACIrosO+H8AAAAAAAAAAAAAgE0LuRUCAABwtnepFQIAAJSkPsX/fwAAAAAAAAAAAAAAAAAAAAAAAEQy0IIieAAA+Ld3qRUCAAAgdIGpFQIAAOD///8AAAAAMO+IqRUCAADoEW6bAAAAAAAAAAAAAAAABgAAAAAAAAAAAAAAAAAAAAwRbps8AAAASRFumzwAAABht2QO+H8AAAEAAAAAAAAAoDX2uAAAAABYOejF/38AAABKC7kVAgAAMO+IqRUCAABLpmgO+H8AALAQbps8AAAASRFumzwAAACASOe3FQIAAAAAAABkdgAIAAAAACUAAAAMAAAAAwAAABgAAAAMAAAAAAAAABIAAAAMAAAAAQAAABYAAAAMAAAACAAAAFQAAABUAAAADwAAAEcAAAAjAAAAagAAAAEAAACrKnRBx3F0QQ8AAABrAAAAAQAAAEwAAAAEAAAADgAAAEcAAAAlAAAAawAAAFAAAABYAAAAFQAAABYAAAAMAAAAAAAAACUAAAAMAAAAAgAAACcAAAAYAAAABAAAAAAAAAD///8AAAAAACUAAAAMAAAABAAAAEwAAABkAAAAOgAAACcAAABxAQAAagAAADoAAAAnAAAAOAEAAEQAAAAhAPAAAAAAAAAAAAAAAIA/AAAAAAAAAAAAAIA/AAAAAAAAAAAAAAAAAAAAAAAAAAAAAAAAAAAAAAAAAAAlAAAADAAAAAAAAIAoAAAADAAAAAQAAAAnAAAAGAAAAAQAAAAAAAAA////AAAAAAAlAAAADAAAAAQAAABMAAAAZAAAADoAAAAnAAAAcQEAAGUAAAA6AAAAJwAAADgBAAA/AAAAIQDwAAAAAAAAAAAAAACAPwAAAAAAAAAAAACAPwAAAAAAAAAAAAAAAAAAAAAAAAAAAAAAAAAAAAAAAAAAJQAAAAwAAAAAAACAKAAAAAwAAAAEAAAAJwAAABgAAAAEAAAAAAAAAP///wAAAAAAJQAAAAwAAAAEAAAATAAAAGQAAAA6AAAARgAAAN0AAABlAAAAOgAAAEYAAACkAAAAIAAAACEA8AAAAAAAAAAAAAAAgD8AAAAAAAAAAAAAgD8AAAAAAAAAAAAAAAAAAAAAAAAAAAAAAAAAAAAAAAAAACUAAAAMAAAAAAAAgCgAAAAMAAAABAAAAFIAAABwAQAABAAAAOj///8AAAAAAAAAAAAAAACQAQAAAAAAAQAAAABzAGUAZwBvAGUAIAB1AGkAAAAAAAAAAAAAAAAAAAAAAAAAAAAAAAAAAAAAAAAAAAAAAAAAAAAAAAAAAAAAAAAAAAAAAPC71cX/fwAAAAAAAP9/AADwu9XF/38AAIiuiw74fwAAAAAAAAAAAAAAAAAAAAAAACA99rgVAgAAAAAAAAAAAAAAAAAAAAAAAAAAAAAAAAAAJDLQgiJ4AAC2gjnF/38AAKi01cX/fwAA6P///wAAAAAw74ipFQIAAEgSbpsAAAAAAAAAAAAAAAAJAAAAAAAAAAAAAAAAAAAAbBFumzwAAACpEW6bPAAAAGG3ZA74fwAA8LvVxf9/AABRWEnFAAAAAKAZbps8AAAAAAAAAAAAAAAw74ipFQIAAEumaA74fwAAEBFumzwAAACpEW6bPAAAAJBZ57cVAgAAAAAAAGR2AAgAAAAAJQAAAAwAAAAEAAAAGAAAAAwAAAAAAAAAEgAAAAwAAAABAAAAHgAAABgAAAA6AAAARgAAAN4AAABmAAAAJQAAAAwAAAAEAAAAVAAAAKgAAAA7AAAARgAAANwAAABlAAAAAQAAAKsqdEHHcXRBOwAAAEYAAAAPAAAATAAAAAAAAAAAAAAAAAAAAP//////////bAAAAFYAaQB2AGkAYQBuAGEAIABUAHIAbwBjAGkAdQBrABVDDwAAAAYAAAAMAAAABgAAAAwAAAAOAAAADAAAAAcAAAANAAAACAAAAA4AAAALAAAABgAAAA4AAAAMAAAASwAAAEAAAAAwAAAABQAAACAAAAABAAAAAQAAABAAAAAAAAAAAAAAAIABAADAAAAAAAAAAAAAAACAAQAAwAAAACUAAAAMAAAAAgAAACcAAAAYAAAABQAAAAAAAAD///8AAAAAACUAAAAMAAAABQAAAEwAAABkAAAAAAAAAHIAAAB/AQAAugAAAAAAAAByAAAAgAEAAEkAAAAhAPAAAAAAAAAAAAAAAIA/AAAAAAAAAAAAAIA/AAAAAAAAAAAAAAAAAAAAAAAAAAAAAAAAAAAAAAAAAAAlAAAADAAAAAAAAIAoAAAADAAAAAUAAAAnAAAAGAAAAAUAAAAAAAAA////AAAAAAAlAAAADAAAAAUAAABMAAAAZAAAABUAAAByAAAAagEAAIYAAAAVAAAAcgAAAFYBAAAVAAAAIQDwAAAAAAAAAAAAAACAPwAAAAAAAAAAAACAPwAAAAAAAAAAAAAAAAAAAAAAAAAAAAAAAAAAAAAAAAAAJQAAAAwAAAAAAACAKAAAAAwAAAAFAAAAJQAAAAwAAAABAAAAGAAAAAwAAAAAAAAAEgAAAAwAAAABAAAAHgAAABgAAAAVAAAAcgAAAGsBAACHAAAAJQAAAAwAAAABAAAAVAAAAKgAAAAWAAAAcgAAAH8AAACGAAAAAQAAAKsqdEHHcXRBFgAAAHIAAAAPAAAATAAAAAAAAAAAAAAAAAAAAP//////////bAAAAFYAaQB2AGkAYQBuAGEAIABUAHIAbwBjAGkAdQBrAP/4CgAAAAQAAAAIAAAABAAAAAgAAAAJAAAACAAAAAQAAAAIAAAABgAAAAkAAAAHAAAABAAAAAkAAAAIAAAASwAAAEAAAAAwAAAABQAAACAAAAABAAAAAQAAABAAAAAAAAAAAAAAAIABAADAAAAAAAAAAAAAAACAAQAAwAAAACUAAAAMAAAAAgAAACcAAAAYAAAABQAAAAAAAAD///8AAAAAACUAAAAMAAAABQAAAEwAAABkAAAAFQAAAIwAAABqAQAAoAAAABUAAACMAAAAVgEAABUAAAAhAPAAAAAAAAAAAAAAAIA/AAAAAAAAAAAAAIA/AAAAAAAAAAAAAAAAAAAAAAAAAAAAAAAAAAAAAAAAAAAlAAAADAAAAAAAAIAoAAAADAAAAAUAAAAlAAAADAAAAAEAAAAYAAAADAAAAAAAAAASAAAADAAAAAEAAAAeAAAAGAAAABUAAACMAAAAawEAAKEAAAAlAAAADAAAAAEAAABUAAAAiAAAABYAAACMAAAAXgAAAKAAAAABAAAAqyp0QcdxdEEWAAAAjAAAAAoAAABMAAAAAAAAAAAAAAAAAAAA//////////9gAAAAUAByAGUAcwBpAGQAZQBuAHQAZQAJAAAABgAAAAgAAAAHAAAABAAAAAkAAAAIAAAACQAAAAUAAAAIAAAASwAAAEAAAAAwAAAABQAAACAAAAABAAAAAQAAABAAAAAAAAAAAAAAAIABAADAAAAAAAAAAAAAAACAAQAAwAAAACUAAAAMAAAAAgAAACcAAAAYAAAABQAAAAAAAAD///8AAAAAACUAAAAMAAAABQAAAEwAAABkAAAAFQAAAKYAAABhAQAAugAAABUAAACmAAAATQEAABUAAAAhAPAAAAAAAAAAAAAAAIA/AAAAAAAAAAAAAIA/AAAAAAAAAAAAAAAAAAAAAAAAAAAAAAAAAAAAAAAAAAAlAAAADAAAAAAAAIAoAAAADAAAAAUAAAAlAAAADAAAAAEAAAAYAAAADAAAAAAAAAASAAAADAAAAAEAAAAWAAAADAAAAAAAAABUAAAARAEAABYAAACmAAAAYAEAALoAAAABAAAAqyp0QcdxdEEWAAAApgAAACkAAABMAAAABAAAABUAAACmAAAAYgEAALsAAACgAAAARgBpAHIAbQBhAGQAbwAgAHAAbwByADoAIABNAEkAUgBUAEgAQQAgAFYASQBWAEkAQQBOAEEAIABUAFIATwBDAEkAVQBLACAAUABMAEUAVgBBAM3eCAAAAAQAAAAGAAAADgAAAAgAAAAJAAAACQAAAAQAAAAJAAAACQAAAAYAAAADAAAABAAAAA4AAAAEAAAACgAAAAgAAAALAAAACgAAAAQAAAAKAAAABAAAAAoAAAAEAAAACgAAAAwAAAAKAAAABAAAAAgAAAAKAAAADAAAAAoAAAAEAAAACwAAAAkAAAAEAAAACQAAAAgAAAAIAAAACgAAAAoAAAAWAAAADAAAAAAAAAAlAAAADAAAAAIAAAAOAAAAFAAAAAAAAAAQAAAAFAAAAA==</Object>
</Signature>
</file>

<file path=_xmlsignatures/sig3.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hvFBGX4kX61FSc6MG9SqZcCMYfCrzF2zkmgu30t6l8w=</DigestValue>
    </Reference>
    <Reference Type="http://www.w3.org/2000/09/xmldsig#Object" URI="#idOfficeObject">
      <DigestMethod Algorithm="http://www.w3.org/2001/04/xmlenc#sha256"/>
      <DigestValue>SWJjqueoR15tqHQCVZj9OepkD5RW744OVfGwpkFAX1s=</DigestValue>
    </Reference>
    <Reference Type="http://uri.etsi.org/01903#SignedProperties" URI="#idSignedProperties">
      <Transforms>
        <Transform Algorithm="http://www.w3.org/TR/2001/REC-xml-c14n-20010315"/>
      </Transforms>
      <DigestMethod Algorithm="http://www.w3.org/2001/04/xmlenc#sha256"/>
      <DigestValue>cY41wllL7BQDrhJtXIpfD/yxQo+6jpIIx8t9iVHDAlY=</DigestValue>
    </Reference>
    <Reference Type="http://www.w3.org/2000/09/xmldsig#Object" URI="#idValidSigLnImg">
      <DigestMethod Algorithm="http://www.w3.org/2001/04/xmlenc#sha256"/>
      <DigestValue>55yWY8AS3heTQpqsg9u30hdMOTQza380dMTW4p+jxys=</DigestValue>
    </Reference>
    <Reference Type="http://www.w3.org/2000/09/xmldsig#Object" URI="#idInvalidSigLnImg">
      <DigestMethod Algorithm="http://www.w3.org/2001/04/xmlenc#sha256"/>
      <DigestValue>a1ON2aQZPsOCt7OuNqaGkRdopu96L2i4H/kM45MIdwg=</DigestValue>
    </Reference>
  </SignedInfo>
  <SignatureValue>FE5r+ycu5SCj47WJA7k1cVbOaUSGnKszaVGirZ8FJsSY7tOVWdrl0+rfoQauMCAnuvHmp2g+04p+
Va71nQ5FFzFu/EX1b/0HriKTkD+LPYYxBH0aSwOV8c5sR/djKH9lHiQKYFxjIx7w6cLqDnWjd5sn
9ACN87zy33Ibh7y+7+TLFsUkIPBOwkFUTef8342f0zMdMFPBnJawJ+76bCn7a+GV1O+rRAZ/nVdi
Van2letCc8x8+GbivoTL4fOz5Bri36rxozZYqGeeh67d2J97EpM5BFaDNSwmYbLqLdpH9Pb80nrL
Bw1qF2/tPwD63tApRKQUHWrg153SsP0bi0gplA==</SignatureValue>
  <KeyInfo>
    <X509Data>
      <X509Certificate>MIIIGDCCBgCgAwIBAgIIHrXeFBcsk4kwDQYJKoZIhvcNAQELBQAwWzEXMBUGA1UEBRMOUlVDIDgwMDUwMTcyLTExGjAYBgNVBAMTEUNBLURPQ1VNRU5UQSBTLkEuMRcwFQYDVQQKEw5ET0NVTUVOVEEgUy5BLjELMAkGA1UEBhMCUFkwHhcNMjEwODExMTU0MzE2WhcNMjMwODExMTU1MzE2WjCBqTELMAkGA1UEBhMCUFkxFzAVBgNVBAQMDlBST05PIFRPw5FBTkVaMRIwEAYDVQQFEwlDSTEzNTczNzAxGDAWBgNVBCoMD01BUkNFTE8gR0FCUklFTDEXMBUGA1UECgwOUEVSU09OQSBGSVNJQ0ExETAPBgNVBAsMCEZJUk1BIEYyMScwJQYDVQQDDB5NQVJDRUxPIEdBQlJJRUwgUFJPTk8gVE/DkUFORVowggEiMA0GCSqGSIb3DQEBAQUAA4IBDwAwggEKAoIBAQCyWT0EhkF6tfBrkbUOxOBSSTfZXa5YK6F9yBwDESM5u2kelKg0O0z0FEXyJsQZ4nU3LI+TvCZHuD60w8QEYonxFhCcl2JzO4XILTOInc3ci3JMdAfFC0yQuBnZVgLWTHUOD+e7jpDGx5zgOwt7kRpG1tHDGVxE2DMItiFvbnfCUiPY4EXKpZUNe64xxWkzTrP0P79+qvVRh3RSJ/OQqlp7WZwTXAgUCUDxnNqgTyD2GY2jlyqy6UWcLuY4OcGUf5tlwh4rHFBv7DhyddwEkrAESwujLNNsKXCp5VYLQnEfjYtO8rYoXQLb0cs03+rllRQfStfZ0apWSUsNGBTCkvXNAgMBAAGjggOPMIIDizAMBgNVHRMBAf8EAjAAMA4GA1UdDwEB/wQEAwIF4DAqBgNVHSUBAf8EIDAeBggrBgEFBQcDAQYIKwYBBQUHAwIGCCsGAQUFBwMEMB0GA1UdDgQWBBSyHQjaMEnSFw3olJiQcqYyAlWbqzCBlwYIKwYBBQUHAQEEgYowgYcwOgYIKwYBBQUHMAGGLmh0dHBzOi8vd3d3LmRvY3VtZW50YS5jb20ucHkvZmlybWFkaWdpdGFsL29zY3AwSQYIKwYBBQUHMAKGPWh0dHBzOi8vd3d3LmRvY3VtZW50YS5jb20ucHkvZmlybWFkaWdpdGFsL2Rlc2Nhcmdhcy9jYWRvYy5jcnQwHwYDVR0jBBgwFoAUQCasJlxij8b1AlTkjcEaJtbupbIwTwYDVR0fBEgwRjBEoEKgQIY+aHR0cHM6Ly93d3cuZG9jdW1lbnRhLmNvbS5weS9maXJtYWRpZ2l0YWwvZGVzY2FyZ2FzL2NybGRvYy5jcmwwMwYDVR0RBCwwKoEobWFyY2Vsby5wcm9ub0ByZWdpb25hbGNhc2FkZWJvbHNhLmNvbS5weTCCAd0GA1UdIASCAdQwggHQMIIBzAYOKwYBBAGC+TsBAQEGAQEwggG4MD8GCCsGAQUFBwIBFjNodHRwczovL3d3dy5kb2N1bWVudGEuY29tLnB5L2Zpcm1hZGlnaXRhbC9kZXNjYXJnYXMwgcAGCCsGAQUFBwICMIGzGoGwRXN0ZSBlcyB1biBjZXJ0aWZpY2FkbyBkZSBwZXJzb25hIGbtc2ljYSBjdXlhIGNsYXZlIHByaXZhZGEgZXN04SBjb250ZW5pZGEgZW4gdW4gbfNkdWxvIGRlIGhhcmR3YXJlIHNlZ3VybyB5IHN1IGZpbmFsaWRhZCBlcyBhdXRlbnRpY2FyIGEgc3UgdGl0dWxhciBvIGdlbmVyYXIgZmlybWFzIGRpZ2l0YWxlcy4wgbEGCCsGAQUFBwICMIGkGoGhVGhpcyBpcyBhbiBlbmQgdXNlciBjZXJ0aWZpY2F0ZSB3aG9zZSBwcml2YXRlIGtleSBpcyBlbWJlZGRlZCB3aXRoaW4gYSBzZWN1cmUgaGFyZHdhcmUgbW9kdWxlIHRoYXQgYWltcyB0byBhdXRoZW50aWNhdGUgaXRzIG93bmVyIG9yIGdlbmVyYXRlIGRpZ2l0YWwgc2lnbmF0dXJlcy4wDQYJKoZIhvcNAQELBQADggIBADpcHmGd4RfCvdnhNSLNPbH/lf1+eu0Kkrf52hPJC9GbPXCdQPi1RnkZZdfM6SERkr8seAOjyf4WPNP7M8ujl+OJk7qy/SR8sormw8wdbyBWEWCTCutebubet/H7GXfpdNmLs2TdEhAh71wcAMHqr2nG6vmpQsPN7lzJ1O79Otjodezl/MVeYZDWOugpSs5xtbKq8Sjx6Umc34vvGXqdhzKls8oWLQIXC4W82OSQFHs4p65LDqb942rWWQhsZ/iqD1QriPVul+z+sOj0lFkLpg2O7zBLoBr1E7sbOlI41sF5+owsPn0I9Jmhxlc8uCRk9UmstXHBG4HOOEYedHnsos0qTp+YkzNKmZNRCKp1syVuyEjhl4TqSAwXboJVnyDXf9UJvOrIkGhu75ej9A2Gz58RideXXwtSKvJqc/Tw1Fw7fBeMTTwdCyQ9AHBDA5AknMnfDe5buGHrtRyvvnBZZLLBMaTYiC28YdAma0liaPfkGP7pcU6Ly742pOMU93iq4HoDHC5WibEvVpWM3ouE5YkrhHxJCRAbwBFPPze8z9Rt/VRsaV8N6d6qKvUaCbERVYkJYAjiQpR8c30N8U5APdACgUgBRlhsT+/RLCYeLszdGkrCzYanQdMaTY6EdJjg8Cu70Iu5gDhCut92XHKUxYgTsFkFocAGD/vs3TrgSJ+s</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Transform>
          <Transform Algorithm="http://www.w3.org/TR/2001/REC-xml-c14n-20010315"/>
        </Transforms>
        <DigestMethod Algorithm="http://www.w3.org/2001/04/xmlenc#sha256"/>
        <DigestValue>dasyj24FQyf48g6cTuKsz3GSGSjFUpiD2yFd9fdEhNM=</DigestValue>
      </Reference>
      <Reference URI="/xl/calcChain.xml?ContentType=application/vnd.openxmlformats-officedocument.spreadsheetml.calcChain+xml">
        <DigestMethod Algorithm="http://www.w3.org/2001/04/xmlenc#sha256"/>
        <DigestValue>HBrCY3nEDo2rFT2q+SXCbSWl2v3qjt9/S6uWc584/xk=</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_rels/drawing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_rels/drawing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_rels/drawing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_rels/drawing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_rels/drawing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_rels/drawing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rMLlAni5uA27ai4TDN8G/raWhlfE6WSiTXBHi4C7iUw=</DigestValue>
      </Reference>
      <Reference URI="/xl/drawings/drawing1.xml?ContentType=application/vnd.openxmlformats-officedocument.drawing+xml">
        <DigestMethod Algorithm="http://www.w3.org/2001/04/xmlenc#sha256"/>
        <DigestValue>8iNPI4XzOr3pcY3Kr6CEHLKCkJc1WWrcozNQhQnlUpE=</DigestValue>
      </Reference>
      <Reference URI="/xl/drawings/drawing2.xml?ContentType=application/vnd.openxmlformats-officedocument.drawing+xml">
        <DigestMethod Algorithm="http://www.w3.org/2001/04/xmlenc#sha256"/>
        <DigestValue>NHLvLVIyQqKaLQnPwFxJ/z8TbfszBGOfhv0mB3c7IoA=</DigestValue>
      </Reference>
      <Reference URI="/xl/drawings/drawing3.xml?ContentType=application/vnd.openxmlformats-officedocument.drawing+xml">
        <DigestMethod Algorithm="http://www.w3.org/2001/04/xmlenc#sha256"/>
        <DigestValue>mbwTuRrqoAmOXM6OlIMqmNcd2nwh/meoSfUt6/rWOUU=</DigestValue>
      </Reference>
      <Reference URI="/xl/drawings/drawing4.xml?ContentType=application/vnd.openxmlformats-officedocument.drawing+xml">
        <DigestMethod Algorithm="http://www.w3.org/2001/04/xmlenc#sha256"/>
        <DigestValue>GR52jMQqvLxkQiOiigQ9sukMtWLQowOfpoejn/IK3AM=</DigestValue>
      </Reference>
      <Reference URI="/xl/drawings/drawing5.xml?ContentType=application/vnd.openxmlformats-officedocument.drawing+xml">
        <DigestMethod Algorithm="http://www.w3.org/2001/04/xmlenc#sha256"/>
        <DigestValue>3+1MHyZwCK67U1piuQ4mjSzAGQ0pEgmIp/3JNiiJpzI=</DigestValue>
      </Reference>
      <Reference URI="/xl/drawings/drawing6.xml?ContentType=application/vnd.openxmlformats-officedocument.drawing+xml">
        <DigestMethod Algorithm="http://www.w3.org/2001/04/xmlenc#sha256"/>
        <DigestValue>WZdsApIFxQtMQSMJNNPoqHXljTdJxnmGiqurjLoEaJc=</DigestValue>
      </Reference>
      <Reference URI="/xl/drawings/drawing7.xml?ContentType=application/vnd.openxmlformats-officedocument.drawing+xml">
        <DigestMethod Algorithm="http://www.w3.org/2001/04/xmlenc#sha256"/>
        <DigestValue>TCZQzckQfYd4B9hUSF2+zlljlG/xOoicU3Me6ms1X4k=</DigestValue>
      </Reference>
      <Reference URI="/xl/drawings/vmlDrawing1.vml?ContentType=application/vnd.openxmlformats-officedocument.vmlDrawing">
        <DigestMethod Algorithm="http://www.w3.org/2001/04/xmlenc#sha256"/>
        <DigestValue>FiL/jRMiJmGeLaOQp3ENQOleG6DtACkghtCU3sXHC3c=</DigestValue>
      </Reference>
      <Reference URI="/xl/media/image1.png?ContentType=image/png">
        <DigestMethod Algorithm="http://www.w3.org/2001/04/xmlenc#sha256"/>
        <DigestValue>Z8kWGLxkj7oBcmG8PjTH8/dyQY7Wl7msklQGi7bQXyg=</DigestValue>
      </Reference>
      <Reference URI="/xl/media/image2.emf?ContentType=image/x-emf">
        <DigestMethod Algorithm="http://www.w3.org/2001/04/xmlenc#sha256"/>
        <DigestValue>jBFvWsOJLKc/B7CC+hhkh+wAOfr8f9yb/6NeidE4b1k=</DigestValue>
      </Reference>
      <Reference URI="/xl/media/image3.emf?ContentType=image/x-emf">
        <DigestMethod Algorithm="http://www.w3.org/2001/04/xmlenc#sha256"/>
        <DigestValue>ctTmsg5/5F3p6VE2rTxHg7FaKhSFXo4bFF5J7J7uzFc=</DigestValue>
      </Reference>
      <Reference URI="/xl/media/image4.emf?ContentType=image/x-emf">
        <DigestMethod Algorithm="http://www.w3.org/2001/04/xmlenc#sha256"/>
        <DigestValue>mYiuvz0wZQqvg2X1k3z3eRwut28wpx2WKSbCNMiSC+I=</DigestValue>
      </Reference>
      <Reference URI="/xl/printerSettings/printerSettings1.bin?ContentType=application/vnd.openxmlformats-officedocument.spreadsheetml.printerSettings">
        <DigestMethod Algorithm="http://www.w3.org/2001/04/xmlenc#sha256"/>
        <DigestValue>RM7vSymHedknyL9ZBPKS3Yj8NE0Llp11CVmFELOZK6E=</DigestValue>
      </Reference>
      <Reference URI="/xl/printerSettings/printerSettings10.bin?ContentType=application/vnd.openxmlformats-officedocument.spreadsheetml.printerSettings">
        <DigestMethod Algorithm="http://www.w3.org/2001/04/xmlenc#sha256"/>
        <DigestValue>TRrCOIAvgyay9+dOHANtMRhI4Mlj24DaFIyKQoKcdPw=</DigestValue>
      </Reference>
      <Reference URI="/xl/printerSettings/printerSettings11.bin?ContentType=application/vnd.openxmlformats-officedocument.spreadsheetml.printerSettings">
        <DigestMethod Algorithm="http://www.w3.org/2001/04/xmlenc#sha256"/>
        <DigestValue>BCq9O5HHwm91X0cDGi4bjZg0oXnSgv7WGiCfkpesuIU=</DigestValue>
      </Reference>
      <Reference URI="/xl/printerSettings/printerSettings12.bin?ContentType=application/vnd.openxmlformats-officedocument.spreadsheetml.printerSettings">
        <DigestMethod Algorithm="http://www.w3.org/2001/04/xmlenc#sha256"/>
        <DigestValue>TRrCOIAvgyay9+dOHANtMRhI4Mlj24DaFIyKQoKcdPw=</DigestValue>
      </Reference>
      <Reference URI="/xl/printerSettings/printerSettings13.bin?ContentType=application/vnd.openxmlformats-officedocument.spreadsheetml.printerSettings">
        <DigestMethod Algorithm="http://www.w3.org/2001/04/xmlenc#sha256"/>
        <DigestValue>TaA6KX/SRWPpmiasS8KGCRFI/mFTpQlGqiM07LbibG8=</DigestValue>
      </Reference>
      <Reference URI="/xl/printerSettings/printerSettings14.bin?ContentType=application/vnd.openxmlformats-officedocument.spreadsheetml.printerSettings">
        <DigestMethod Algorithm="http://www.w3.org/2001/04/xmlenc#sha256"/>
        <DigestValue>qVZqZMlSb9eBjkUv2GgUVGrc2Ai0SwDAAJNjVG7l3nA=</DigestValue>
      </Reference>
      <Reference URI="/xl/printerSettings/printerSettings15.bin?ContentType=application/vnd.openxmlformats-officedocument.spreadsheetml.printerSettings">
        <DigestMethod Algorithm="http://www.w3.org/2001/04/xmlenc#sha256"/>
        <DigestValue>ZVxXhJn6XmjT/m1Dw2UhwYZPVXYMSYE+DUFTlsgHV4s=</DigestValue>
      </Reference>
      <Reference URI="/xl/printerSettings/printerSettings16.bin?ContentType=application/vnd.openxmlformats-officedocument.spreadsheetml.printerSettings">
        <DigestMethod Algorithm="http://www.w3.org/2001/04/xmlenc#sha256"/>
        <DigestValue>ZVxXhJn6XmjT/m1Dw2UhwYZPVXYMSYE+DUFTlsgHV4s=</DigestValue>
      </Reference>
      <Reference URI="/xl/printerSettings/printerSettings17.bin?ContentType=application/vnd.openxmlformats-officedocument.spreadsheetml.printerSettings">
        <DigestMethod Algorithm="http://www.w3.org/2001/04/xmlenc#sha256"/>
        <DigestValue>ZVxXhJn6XmjT/m1Dw2UhwYZPVXYMSYE+DUFTlsgHV4s=</DigestValue>
      </Reference>
      <Reference URI="/xl/printerSettings/printerSettings18.bin?ContentType=application/vnd.openxmlformats-officedocument.spreadsheetml.printerSettings">
        <DigestMethod Algorithm="http://www.w3.org/2001/04/xmlenc#sha256"/>
        <DigestValue>GyyR84UYFfbFvVrs+ip9vPggIMAXC0nxkmeUVNsGxCc=</DigestValue>
      </Reference>
      <Reference URI="/xl/printerSettings/printerSettings19.bin?ContentType=application/vnd.openxmlformats-officedocument.spreadsheetml.printerSettings">
        <DigestMethod Algorithm="http://www.w3.org/2001/04/xmlenc#sha256"/>
        <DigestValue>vgaglTYY8ldDI3np+fkDPkAMI9Om5H1Khp+orjrXFAQ=</DigestValue>
      </Reference>
      <Reference URI="/xl/printerSettings/printerSettings2.bin?ContentType=application/vnd.openxmlformats-officedocument.spreadsheetml.printerSettings">
        <DigestMethod Algorithm="http://www.w3.org/2001/04/xmlenc#sha256"/>
        <DigestValue>aKO8XWThzgvGlTVSu23kX37OoqtKGS6PBUkmhsicI1Y=</DigestValue>
      </Reference>
      <Reference URI="/xl/printerSettings/printerSettings20.bin?ContentType=application/vnd.openxmlformats-officedocument.spreadsheetml.printerSettings">
        <DigestMethod Algorithm="http://www.w3.org/2001/04/xmlenc#sha256"/>
        <DigestValue>8ULINyTSns7e3+F/twyhXb2p4OEI5M6paxloUp/0tKM=</DigestValue>
      </Reference>
      <Reference URI="/xl/printerSettings/printerSettings21.bin?ContentType=application/vnd.openxmlformats-officedocument.spreadsheetml.printerSettings">
        <DigestMethod Algorithm="http://www.w3.org/2001/04/xmlenc#sha256"/>
        <DigestValue>8ULINyTSns7e3+F/twyhXb2p4OEI5M6paxloUp/0tKM=</DigestValue>
      </Reference>
      <Reference URI="/xl/printerSettings/printerSettings22.bin?ContentType=application/vnd.openxmlformats-officedocument.spreadsheetml.printerSettings">
        <DigestMethod Algorithm="http://www.w3.org/2001/04/xmlenc#sha256"/>
        <DigestValue>8ULINyTSns7e3+F/twyhXb2p4OEI5M6paxloUp/0tKM=</DigestValue>
      </Reference>
      <Reference URI="/xl/printerSettings/printerSettings23.bin?ContentType=application/vnd.openxmlformats-officedocument.spreadsheetml.printerSettings">
        <DigestMethod Algorithm="http://www.w3.org/2001/04/xmlenc#sha256"/>
        <DigestValue>8ULINyTSns7e3+F/twyhXb2p4OEI5M6paxloUp/0tKM=</DigestValue>
      </Reference>
      <Reference URI="/xl/printerSettings/printerSettings24.bin?ContentType=application/vnd.openxmlformats-officedocument.spreadsheetml.printerSettings">
        <DigestMethod Algorithm="http://www.w3.org/2001/04/xmlenc#sha256"/>
        <DigestValue>NDWrMie8USMeuK4vnTyKRn1lK1b17bBTSTUo7MI+mLs=</DigestValue>
      </Reference>
      <Reference URI="/xl/printerSettings/printerSettings25.bin?ContentType=application/vnd.openxmlformats-officedocument.spreadsheetml.printerSettings">
        <DigestMethod Algorithm="http://www.w3.org/2001/04/xmlenc#sha256"/>
        <DigestValue>TRrCOIAvgyay9+dOHANtMRhI4Mlj24DaFIyKQoKcdPw=</DigestValue>
      </Reference>
      <Reference URI="/xl/printerSettings/printerSettings26.bin?ContentType=application/vnd.openxmlformats-officedocument.spreadsheetml.printerSettings">
        <DigestMethod Algorithm="http://www.w3.org/2001/04/xmlenc#sha256"/>
        <DigestValue>aKO8XWThzgvGlTVSu23kX37OoqtKGS6PBUkmhsicI1Y=</DigestValue>
      </Reference>
      <Reference URI="/xl/printerSettings/printerSettings27.bin?ContentType=application/vnd.openxmlformats-officedocument.spreadsheetml.printerSettings">
        <DigestMethod Algorithm="http://www.w3.org/2001/04/xmlenc#sha256"/>
        <DigestValue>TRrCOIAvgyay9+dOHANtMRhI4Mlj24DaFIyKQoKcdPw=</DigestValue>
      </Reference>
      <Reference URI="/xl/printerSettings/printerSettings28.bin?ContentType=application/vnd.openxmlformats-officedocument.spreadsheetml.printerSettings">
        <DigestMethod Algorithm="http://www.w3.org/2001/04/xmlenc#sha256"/>
        <DigestValue>hqnMLvZ6XBY2fH1KhK00vJXWuxlSZRWkoKrdKDrIF2Q=</DigestValue>
      </Reference>
      <Reference URI="/xl/printerSettings/printerSettings29.bin?ContentType=application/vnd.openxmlformats-officedocument.spreadsheetml.printerSettings">
        <DigestMethod Algorithm="http://www.w3.org/2001/04/xmlenc#sha256"/>
        <DigestValue>82lw6sm57LAZKDcAOrer8Dq0JuSR9K7a6PanFoORimg=</DigestValue>
      </Reference>
      <Reference URI="/xl/printerSettings/printerSettings3.bin?ContentType=application/vnd.openxmlformats-officedocument.spreadsheetml.printerSettings">
        <DigestMethod Algorithm="http://www.w3.org/2001/04/xmlenc#sha256"/>
        <DigestValue>aKO8XWThzgvGlTVSu23kX37OoqtKGS6PBUkmhsicI1Y=</DigestValue>
      </Reference>
      <Reference URI="/xl/printerSettings/printerSettings30.bin?ContentType=application/vnd.openxmlformats-officedocument.spreadsheetml.printerSettings">
        <DigestMethod Algorithm="http://www.w3.org/2001/04/xmlenc#sha256"/>
        <DigestValue>ZVxXhJn6XmjT/m1Dw2UhwYZPVXYMSYE+DUFTlsgHV4s=</DigestValue>
      </Reference>
      <Reference URI="/xl/printerSettings/printerSettings31.bin?ContentType=application/vnd.openxmlformats-officedocument.spreadsheetml.printerSettings">
        <DigestMethod Algorithm="http://www.w3.org/2001/04/xmlenc#sha256"/>
        <DigestValue>ZVxXhJn6XmjT/m1Dw2UhwYZPVXYMSYE+DUFTlsgHV4s=</DigestValue>
      </Reference>
      <Reference URI="/xl/printerSettings/printerSettings32.bin?ContentType=application/vnd.openxmlformats-officedocument.spreadsheetml.printerSettings">
        <DigestMethod Algorithm="http://www.w3.org/2001/04/xmlenc#sha256"/>
        <DigestValue>ZVxXhJn6XmjT/m1Dw2UhwYZPVXYMSYE+DUFTlsgHV4s=</DigestValue>
      </Reference>
      <Reference URI="/xl/printerSettings/printerSettings33.bin?ContentType=application/vnd.openxmlformats-officedocument.spreadsheetml.printerSettings">
        <DigestMethod Algorithm="http://www.w3.org/2001/04/xmlenc#sha256"/>
        <DigestValue>qVZqZMlSb9eBjkUv2GgUVGrc2Ai0SwDAAJNjVG7l3nA=</DigestValue>
      </Reference>
      <Reference URI="/xl/printerSettings/printerSettings34.bin?ContentType=application/vnd.openxmlformats-officedocument.spreadsheetml.printerSettings">
        <DigestMethod Algorithm="http://www.w3.org/2001/04/xmlenc#sha256"/>
        <DigestValue>OGD3iF2+l78gTInlDCWFPycZVuHBpUE02raJ/Wr5XCI=</DigestValue>
      </Reference>
      <Reference URI="/xl/printerSettings/printerSettings35.bin?ContentType=application/vnd.openxmlformats-officedocument.spreadsheetml.printerSettings">
        <DigestMethod Algorithm="http://www.w3.org/2001/04/xmlenc#sha256"/>
        <DigestValue>aKO8XWThzgvGlTVSu23kX37OoqtKGS6PBUkmhsicI1Y=</DigestValue>
      </Reference>
      <Reference URI="/xl/printerSettings/printerSettings36.bin?ContentType=application/vnd.openxmlformats-officedocument.spreadsheetml.printerSettings">
        <DigestMethod Algorithm="http://www.w3.org/2001/04/xmlenc#sha256"/>
        <DigestValue>aKO8XWThzgvGlTVSu23kX37OoqtKGS6PBUkmhsicI1Y=</DigestValue>
      </Reference>
      <Reference URI="/xl/printerSettings/printerSettings37.bin?ContentType=application/vnd.openxmlformats-officedocument.spreadsheetml.printerSettings">
        <DigestMethod Algorithm="http://www.w3.org/2001/04/xmlenc#sha256"/>
        <DigestValue>TaA6KX/SRWPpmiasS8KGCRFI/mFTpQlGqiM07LbibG8=</DigestValue>
      </Reference>
      <Reference URI="/xl/printerSettings/printerSettings4.bin?ContentType=application/vnd.openxmlformats-officedocument.spreadsheetml.printerSettings">
        <DigestMethod Algorithm="http://www.w3.org/2001/04/xmlenc#sha256"/>
        <DigestValue>uEytLUZB2XUIlp4S1X1OrZfSDIJ97PEGHsjzk1VUV2A=</DigestValue>
      </Reference>
      <Reference URI="/xl/printerSettings/printerSettings5.bin?ContentType=application/vnd.openxmlformats-officedocument.spreadsheetml.printerSettings">
        <DigestMethod Algorithm="http://www.w3.org/2001/04/xmlenc#sha256"/>
        <DigestValue>aKO8XWThzgvGlTVSu23kX37OoqtKGS6PBUkmhsicI1Y=</DigestValue>
      </Reference>
      <Reference URI="/xl/printerSettings/printerSettings6.bin?ContentType=application/vnd.openxmlformats-officedocument.spreadsheetml.printerSettings">
        <DigestMethod Algorithm="http://www.w3.org/2001/04/xmlenc#sha256"/>
        <DigestValue>aKO8XWThzgvGlTVSu23kX37OoqtKGS6PBUkmhsicI1Y=</DigestValue>
      </Reference>
      <Reference URI="/xl/printerSettings/printerSettings7.bin?ContentType=application/vnd.openxmlformats-officedocument.spreadsheetml.printerSettings">
        <DigestMethod Algorithm="http://www.w3.org/2001/04/xmlenc#sha256"/>
        <DigestValue>aKO8XWThzgvGlTVSu23kX37OoqtKGS6PBUkmhsicI1Y=</DigestValue>
      </Reference>
      <Reference URI="/xl/printerSettings/printerSettings8.bin?ContentType=application/vnd.openxmlformats-officedocument.spreadsheetml.printerSettings">
        <DigestMethod Algorithm="http://www.w3.org/2001/04/xmlenc#sha256"/>
        <DigestValue>TaA6KX/SRWPpmiasS8KGCRFI/mFTpQlGqiM07LbibG8=</DigestValue>
      </Reference>
      <Reference URI="/xl/printerSettings/printerSettings9.bin?ContentType=application/vnd.openxmlformats-officedocument.spreadsheetml.printerSettings">
        <DigestMethod Algorithm="http://www.w3.org/2001/04/xmlenc#sha256"/>
        <DigestValue>TaA6KX/SRWPpmiasS8KGCRFI/mFTpQlGqiM07LbibG8=</DigestValue>
      </Reference>
      <Reference URI="/xl/sharedStrings.xml?ContentType=application/vnd.openxmlformats-officedocument.spreadsheetml.sharedStrings+xml">
        <DigestMethod Algorithm="http://www.w3.org/2001/04/xmlenc#sha256"/>
        <DigestValue>QvVF4bp5df9x3pBg92d5/fmVvYw6Ml+tX7HmylT5Igc=</DigestValue>
      </Reference>
      <Reference URI="/xl/styles.xml?ContentType=application/vnd.openxmlformats-officedocument.spreadsheetml.styles+xml">
        <DigestMethod Algorithm="http://www.w3.org/2001/04/xmlenc#sha256"/>
        <DigestValue>nC4/HdReaQCNySpjgSf4gTla5w9a/8dmu5Qsc30qc10=</DigestValue>
      </Reference>
      <Reference URI="/xl/theme/theme1.xml?ContentType=application/vnd.openxmlformats-officedocument.theme+xml">
        <DigestMethod Algorithm="http://www.w3.org/2001/04/xmlenc#sha256"/>
        <DigestValue>JNGnPKHKsPy6kmCp11/sNt3bmMqQkZWAeEqk2KQCTYU=</DigestValue>
      </Reference>
      <Reference URI="/xl/workbook.xml?ContentType=application/vnd.openxmlformats-officedocument.spreadsheetml.sheet.main+xml">
        <DigestMethod Algorithm="http://www.w3.org/2001/04/xmlenc#sha256"/>
        <DigestValue>EpNppB9XO0vzIizSQqr/PTCjL2ON2KV6zaAnjMtHi3E=</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AkNhP713P2yRa4Dh2ARGFlwE9QoRTO7fyLFTfcPffHI=</DigestValue>
      </Reference>
      <Reference URI="/xl/worksheets/_rels/sheet10.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5"/>
          </Transform>
          <Transform Algorithm="http://www.w3.org/TR/2001/REC-xml-c14n-20010315"/>
        </Transforms>
        <DigestMethod Algorithm="http://www.w3.org/2001/04/xmlenc#sha256"/>
        <DigestValue>4bYvybo9YzwV6KulmbRUnD7CuOiKSlNna4MIkRHvDL4=</DigestValue>
      </Reference>
      <Reference URI="/xl/worksheets/_rels/sheet11.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5"/>
            <mdssi:RelationshipReference xmlns:mdssi="http://schemas.openxmlformats.org/package/2006/digital-signature" SourceId="rId4"/>
          </Transform>
          <Transform Algorithm="http://www.w3.org/TR/2001/REC-xml-c14n-20010315"/>
        </Transforms>
        <DigestMethod Algorithm="http://www.w3.org/2001/04/xmlenc#sha256"/>
        <DigestValue>Y0hxzBHSJKQ5TDZyTeD3siELCJnxxRQwp0hdGT8I0iE=</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7"/>
          </Transform>
          <Transform Algorithm="http://www.w3.org/TR/2001/REC-xml-c14n-20010315"/>
        </Transforms>
        <DigestMethod Algorithm="http://www.w3.org/2001/04/xmlenc#sha256"/>
        <DigestValue>Gx16C5dumkRfcQCmjU/oAH17xviEqn1OAt+lwcez0GQ=</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Transform>
          <Transform Algorithm="http://www.w3.org/TR/2001/REC-xml-c14n-20010315"/>
        </Transforms>
        <DigestMethod Algorithm="http://www.w3.org/2001/04/xmlenc#sha256"/>
        <DigestValue>ThZ1d2jbK2L2DJNluKr/gNXTPuXzxG5DkRGhAlWMjh0=</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Transform>
          <Transform Algorithm="http://www.w3.org/TR/2001/REC-xml-c14n-20010315"/>
        </Transforms>
        <DigestMethod Algorithm="http://www.w3.org/2001/04/xmlenc#sha256"/>
        <DigestValue>uBko/o7c1LO0vwadwZdIwVPMPtkpyX9Si4yJupQDlww=</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G+GKeaPU452MFaAIGHH8EVjARCErhoXkmaYvK/4l9+k=</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A0EXk387XtGHbkQi275KvDUfJ80I/fpQJqnQKkwPMUk=</DigestValue>
      </Reference>
      <Reference URI="/xl/worksheets/sheet1.xml?ContentType=application/vnd.openxmlformats-officedocument.spreadsheetml.worksheet+xml">
        <DigestMethod Algorithm="http://www.w3.org/2001/04/xmlenc#sha256"/>
        <DigestValue>/W5gssur76urecXvcCWK/fH0SOuT18rMrVozkg+Seos=</DigestValue>
      </Reference>
      <Reference URI="/xl/worksheets/sheet10.xml?ContentType=application/vnd.openxmlformats-officedocument.spreadsheetml.worksheet+xml">
        <DigestMethod Algorithm="http://www.w3.org/2001/04/xmlenc#sha256"/>
        <DigestValue>UGQrOUkbvcpSiM/SmreCoTYW0sO3IBUvvDPShFBp5h0=</DigestValue>
      </Reference>
      <Reference URI="/xl/worksheets/sheet11.xml?ContentType=application/vnd.openxmlformats-officedocument.spreadsheetml.worksheet+xml">
        <DigestMethod Algorithm="http://www.w3.org/2001/04/xmlenc#sha256"/>
        <DigestValue>8C7PN5sgEGfPOfnNQ2N/WHHCLrgyHLIexwSDfTRYRdU=</DigestValue>
      </Reference>
      <Reference URI="/xl/worksheets/sheet2.xml?ContentType=application/vnd.openxmlformats-officedocument.spreadsheetml.worksheet+xml">
        <DigestMethod Algorithm="http://www.w3.org/2001/04/xmlenc#sha256"/>
        <DigestValue>9wYYH/cQi0x2vx82eUe4cT5HggeP9GwQ0M5Z5IrTsIg=</DigestValue>
      </Reference>
      <Reference URI="/xl/worksheets/sheet3.xml?ContentType=application/vnd.openxmlformats-officedocument.spreadsheetml.worksheet+xml">
        <DigestMethod Algorithm="http://www.w3.org/2001/04/xmlenc#sha256"/>
        <DigestValue>2fvddXsLCxodYt2H2wlsIzvCh8M3QhaC1OJaddt6F08=</DigestValue>
      </Reference>
      <Reference URI="/xl/worksheets/sheet4.xml?ContentType=application/vnd.openxmlformats-officedocument.spreadsheetml.worksheet+xml">
        <DigestMethod Algorithm="http://www.w3.org/2001/04/xmlenc#sha256"/>
        <DigestValue>GnJcGqvuM8JWQN/S9CVN6JWllCCUVmrKy/Gk68LFxWg=</DigestValue>
      </Reference>
      <Reference URI="/xl/worksheets/sheet5.xml?ContentType=application/vnd.openxmlformats-officedocument.spreadsheetml.worksheet+xml">
        <DigestMethod Algorithm="http://www.w3.org/2001/04/xmlenc#sha256"/>
        <DigestValue>E7MiItfI43VVA0OnNk/PFwGymFfkSJc+a+SaLzVU7/0=</DigestValue>
      </Reference>
      <Reference URI="/xl/worksheets/sheet6.xml?ContentType=application/vnd.openxmlformats-officedocument.spreadsheetml.worksheet+xml">
        <DigestMethod Algorithm="http://www.w3.org/2001/04/xmlenc#sha256"/>
        <DigestValue>EMKTvTKnijU9FeVkSFOibjilywPsopsOW1oGMQIx1Tw=</DigestValue>
      </Reference>
      <Reference URI="/xl/worksheets/sheet7.xml?ContentType=application/vnd.openxmlformats-officedocument.spreadsheetml.worksheet+xml">
        <DigestMethod Algorithm="http://www.w3.org/2001/04/xmlenc#sha256"/>
        <DigestValue>CNOi9G1nvB0ASUsMuUhHRU1Z0shK/kYIYCE3QSJ+YkU=</DigestValue>
      </Reference>
      <Reference URI="/xl/worksheets/sheet8.xml?ContentType=application/vnd.openxmlformats-officedocument.spreadsheetml.worksheet+xml">
        <DigestMethod Algorithm="http://www.w3.org/2001/04/xmlenc#sha256"/>
        <DigestValue>/Fr66ll6y3LZJVDuvv0cnTT0QuD+uSx8Ubhe2FViU0A=</DigestValue>
      </Reference>
      <Reference URI="/xl/worksheets/sheet9.xml?ContentType=application/vnd.openxmlformats-officedocument.spreadsheetml.worksheet+xml">
        <DigestMethod Algorithm="http://www.w3.org/2001/04/xmlenc#sha256"/>
        <DigestValue>5N7rn/KTp7EuH/7611VCXlNSD1f6pW+taVF5SF6xvwg=</DigestValue>
      </Reference>
    </Manifest>
    <SignatureProperties>
      <SignatureProperty Id="idSignatureTime" Target="#idPackageSignature">
        <mdssi:SignatureTime xmlns:mdssi="http://schemas.openxmlformats.org/package/2006/digital-signature">
          <mdssi:Format>YYYY-MM-DDThh:mm:ssTZD</mdssi:Format>
          <mdssi:Value>2022-04-29T20:18:41Z</mdssi:Value>
        </mdssi:SignatureTime>
      </SignatureProperty>
    </SignatureProperties>
  </Object>
  <Object Id="idOfficeObject">
    <SignatureProperties>
      <SignatureProperty Id="idOfficeV1Details" Target="#idPackageSignature">
        <SignatureInfoV1 xmlns="http://schemas.microsoft.com/office/2006/digsig">
          <SetupID>{E2BB8F54-A948-4C52-ABF3-FBC935E3EA8A}</SetupID>
          <SignatureText>Marcelo Prono</SignatureText>
          <SignatureImage/>
          <SignatureComments/>
          <WindowsVersion>10.0</WindowsVersion>
          <OfficeVersion>16.0.11328/16</OfficeVersion>
          <ApplicationVersion>16.0.11328</ApplicationVersion>
          <Monitors>1</Monitors>
          <HorizontalResolution>1366</HorizontalResolution>
          <VerticalResolution>768</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2022-04-29T20:18:41Z</xd:SigningTime>
          <xd:SigningCertificate>
            <xd:Cert>
              <xd:CertDigest>
                <DigestMethod Algorithm="http://www.w3.org/2001/04/xmlenc#sha256"/>
                <DigestValue>jCqyD+DKYx3e9Bt1LvIMteg0xkv80MIHKgL5M5CuFz8=</DigestValue>
              </xd:CertDigest>
              <xd:IssuerSerial>
                <X509IssuerName>C=PY, O=DOCUMENTA S.A., CN=CA-DOCUMENTA S.A., SERIALNUMBER=RUC 80050172-1</X509IssuerName>
                <X509SerialNumber>2212918969791976329</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qTCCBZGgAwIBAgIQWC+ij8rcjflWoRe765RflzANBgkqhkiG9w0BAQsFADBvMQswCQYDVQQGEwJQWTErMCkGA1UECgwiTWluaXN0ZXJpbyBkZSBJbmR1c3RyaWEgeSBDb21lcmNpbzEzMDEGA1UEAwwqQXV0b3JpZGFkIENlcnRpZmljYWRvcmEgUmHDrXogZGVsIFBhcmFndWF5MB4XDTE2MDEyMTE3MzkwN1oXDTI2MDEyMTE3MzkwN1owWzEXMBUGA1UEBRMOUlVDIDgwMDUwMTcyLTExGjAYBgNVBAMTEUNBLURPQ1VNRU5UQSBTLkEuMRcwFQYDVQQKEw5ET0NVTUVOVEEgUy5BLjELMAkGA1UEBhMCUFkwggIiMA0GCSqGSIb3DQEBAQUAA4ICDwAwggIKAoICAQD945XFHgasDzMiYEmYi3plyca69N8oZ2P/hk+D/VTF+X5H6btEEiBu1KNEf35B5e2pyeOAOBsduFcJAgh3tjNAQGcY057ad1eCdBf6pbXv8Mhio0jlcGSvlmF+OVTTYvTUwF2HbgHDqOiQDJpnDzMhVXmNKfKH7W62QYKp0fKB8F8li1ChNt30za2bqzeTntqq3kCXHlhbjHlLMHqV76MgsEeHuSJMtxOBbQatlxyJRmcEfUyF/hu8A8q3caWLFOzfsJbTfpAxkxo3/ewkRVF/SAj70/3VBrw+IY/9TTTeS2oYrWkurC3tT5KTmwr1mMKIBprkVRVqzWuh+4HyPmgF/u4kqI6A8xiA1mdsk+hCP5zICkEv+qwjP9mK4pq1gTvjvuQ6sbu2+qBaUi5nTr/L81Y5vSvLOR0Hod7GmCx9p7JWMzEVAGmh28F0ZqPt5Ry37w4DLdtrBJPzdyso36OZseNaXM3puukBisbv2vyt2ydUvuLwEbl2oYDKcvfifCLauqlgwCv5BKFuxBDL/KKaxnJZBYKbEtgY9ztwYEY8xyAbyQqH/JAB88VW04vw7GVkdUPu7mw1udKafyJXRrqlsrAbCTWdtwYuXJPj3mi/x3z6+Fg1+kx9izYU/5+DtGLhk3YN0eIObqtjUjBhqT+u1rJ3iZtalwRtDBhEb5ehrQIDAQABo4ICUzCCAk8wEgYDVR0TAQH/BAgwBgEB/wIBADAOBgNVHQ8BAf8EBAMCAQYwHQYDVR0OBBYEFEAmrCZcYo/G9QJU5I3BGibW7qWyMB8GA1UdIwQYMBaAFMLEEfIqaEQMACjsTNYp25L7Xr3WMIGJBggrBgEFBQcBAQR9MHswPgYIKwYBBQUHMAKGMmh0dHA6Ly93d3cuYWNyYWl6Lmdvdi5weS9jcnQvYWNfcmFpel9weV9zaGEyNTYuY3J0MDkGCCsGAQUFBzABhi1odHRwOi8vd3d3LmRvY3VtZW50YS5jb20ucHkvZmlybWFkaWdpdGFsL29jc3AwggEdBgNVHSAEggEUMIIBEDCCAQwGA1UdIDCCAQMwNgYIKwYBBQUHAgEWKmh0dHA6Ly93d3cuYWNyYWl6Lmdvdi5weS9jcHMvcG9saXRpY2FzLnBkZjBmBggrBgEFBQcCAjBaGlhDZXJ0aWZpY2Fkb3MgZW1pdGlkb3MgZGVudHJvIGRlbCBtYXJjbyBkZSBsYSBQS0kgUGFyYWd1YXkgYmFqbyBsYSBqZXJhcnF1aWEgZGUgc3UgQUNSYWl6MGEGCCsGAQUFBwICMFUaU0lzc3VlZCBDZXJ0aWZpY2F0ZXMgaW4gdGhlIHNjb3BlIG9mIHRoZSBQS0kgUGFyYWd1YXkgdW5kZXIgdGhlIGhpZXJhY2h5IG9mIFJPT1QgQ0EuMDwGA1UdHwQ1MDMwMaAvoC2GK2h0dHA6Ly93d3cuYWNyYWl6Lmdvdi5weS9hcmwvYWNfcmFpel9weS5jcmwwDQYJKoZIhvcNAQELBQADggIBAGK+wo/po7oT9Qq40OltXGGgBIA3i4NGFQ5UBsWU3tI+O3jNkBi/9k/BkYHVT9UxWNHUxoZw+QJsAKl5f8wQksVH18Scq5Z+RUSBQ7v1hvvH1m2P7FXcB0nf+nwDVoDyGv57EmhKofwQibUzKajDts6JrsXyugQhVbLynSCw4qPMJLpImpL21LxxVMcryQMYymYUAr3DrMLOUuXxKLXCSOf8oP/PSmBvKldr2xeGJ5kowMxq0Af8mn7+pnm3yi0Ons5plFugKv3eSAmBY3zBS5NGPt9FFY/9FeNbCNXLEIRhaCx3T/6lSfIJZU5fCfLUY3y0hkSwuoK1gf/hHFyqyN/PrJ8E9PbyEzpMYwc51K+PhRRMcrJaD9txveHz8XjDrjjoISL+ZV54LMzUi5sF++nG79TLxDaC4vBtg6I8mOooFqzbsYgM3R4SaElTQIv6dSEZX1wKJXh25RbldqePe4Alnwe3vU97ZrTEpKPQkRM4lPJVElOicbYR1Wx5xrvyFucagF6IVeP4IZLJt1L4rbiSzPq027Q8jECgeJeRQWVKS8nQ8KyMfA0tgAuL3Vtub5pSbMI3xqtQwdJtOgwFj2iVp1BQv3XegF6OySbw/sk46AGWOTwb6vwUPq5TfnuNzO92keBxGg+aWylEC25zYFPYpAq384g5lmVaV53zmp1f</xd:EncapsulatedX509Certificate>
            <xd:EncapsulatedX509Certificate>MIIF+TCCA+GgAwIBAgIQDCG0OEbFG/VQINOr7TNcpTANBgkqhkiG9w0BAQsFADBvMQswCQYDVQQGEwJQWTErMCkGA1UECgwiTWluaXN0ZXJpbyBkZSBJbmR1c3RyaWEgeSBDb21lcmNpbzEzMDEGA1UEAwwqQXV0b3JpZGFkIENlcnRpZmljYWRvcmEgUmHDrXogZGVsIFBhcmFndWF5MB4XDTEyMDgwNzA4MzY1OVoXDTMyMDgwNzA4MzY1OVowbzELMAkGA1UEBhMCUFkxKzApBgNVBAoMIk1pbmlzdGVyaW8gZGUgSW5kdXN0cmlhIHkgQ29tZXJjaW8xMzAxBgNVBAMMKkF1dG9yaWRhZCBDZXJ0aWZpY2Fkb3JhIFJhw616IGRlbCBQYXJhZ3VheTCCAiIwDQYJKoZIhvcNAQEBBQADggIPADCCAgoCggIBAK6HfW/cm6CSmT+jjZqFSsUDVF/dhuVxBS93gNy7t8XCJBugnJ6t+HUiVeziPNNVoVn9tOhVFxeJrOlfJxmvl9TTax0QbTwJUmw3AiPNNd1rdJL1gsQCKV0h4f+5djd/ZbnOV8B9VYtXpU/E6csQHEkYodpkKUQswcftFPjcyhPDub8DoZfx1oBno0MJ0RhqDB6IxO5PHP5vbIggEDtezYneIyJsJyuC/KqeaJO30275dqN4rDZ8smOIOII/9L/z3agbfkiuc9vKgXi9N7UXm0Vcb/tjvBiey9U7cahNA+W5x+mcwC2bnkGLMVVMCrW9JbYvFCjyrg306IjoKQcVMoHcuxrYSME7ILqzglWgws26G45/khG2f9IpS6EDTqt5uaKU9ogocmmUMtHfGqDRvp1yOKRs9jPuYcju6hJlkD9c8McKxkr9NMBR0q/SswzRwNm8KhoPubjzCj0nYx6N2fnLBy6PhCpsmyf+z0LbT36voKNTSDKYYt03Ih2qL2uM0PeaSim5bsw+kwDcIPTX1CS/OxIBgLUHlxAs28VIVKA/OE/m9eHcn6N3lYOt3vEWkHr/wJqhk2JPw0G5apqj4nM74qX4YIONx/lGQSf47elkliPsGftfp4KsHB+9o1bNrRCTfk6EpELx23RPwArCiA1dyjQofa4YW9yqGraAHp5bAgMBAAGjgZAwgY0wDwYDVR0TAQH/BAUwAwEB/zAOBgNVHQ8BAf8EBAMCAQYwSwYDVR0gBEQwQjBABgRVHSAAMDgwNgYIKwYBBQUHAgEWKmh0dHA6Ly93d3cuYWNyYWl6Lmdvdi5weS9jcHMvcG9saXRpY2FzLnBkZjAdBgNVHQ4EFgQUwsQR8ipoRAwAKOxM1inbkvtevdYwDQYJKoZIhvcNAQELBQADggIBAJFz7SmvWakrRTF2RukHs5OMUMDEOyLq2U6qdmmI7G4RPfpwBFVvnCgHs9o6R4aNNUk6i6itTNNwnsaExxiYtAUdx1wwQudv62doKEuBKGAplfjwYuPN1zCEImEhSi2/e9OvgiJE3Hin++Gd2+j0gzIrKZ1xEO7KdvRPrOj9D7xl63oK+VFX6d/FvUISJdPvsRjsvwbEm71FYe7Y5bDRLV1Zsti4pSOJMGl1ZgkCKgLEBfTQpnGuOzRlD30ddt4aCQnj/nSSJBsKHJ5MDed5f09ufzS5g6gRudIeoa6kV0vA2KI+28Fafz1F/TRuE451nhb3M2vRBmcFj/nEZYt7adecYY98gXefxmwosPwOeKZq2EjGL7/Si3l2sOiOazOprbV4XJfeVajBZY7o39U5SoPSMNqrPVeZfELwRqgX/LCUPqFEePTYrHaOdu3A7AoJb7q1rj9SEtB10hfIsg+BKF7ukFcqkoeys9ug5X16A1//LmaNuku471ePVUzKw30WGTawFzOgxc1CsKqyVHxeGfmRdoqDwGl37S16NJSSPU9rloIe77LqiQR7NZfFW/9cWnsPLHS3pCWJEYNbc4UL8pIOOBKt1edM6wK+Wkd8J+/1EBu+LFCdjEgW07kZqe300S6TQYFxgD6KOCSM6ou33kR4rVF20lSWwwhDSf/DLn8e</xd:EncapsulatedX509Certificate>
          </xd:CertificateValues>
        </xd:UnsignedSignatureProperties>
      </xd:UnsignedProperties>
    </xd:QualifyingProperties>
  </Object>
  <Object Id="idValidSigLnImg">AQAAAGwAAAAAAAAAAAAAABcBAAB/AAAAAAAAAAAAAAC+GAAARAsAACBFTUYAAAEAtBsAAKoAAAAGAAAAAAAAAAAAAAAAAAAAVgUAAAADAAA1AQAArQAAAAAAAAAAAAAAAAAAAAi3BADIowIACgAAABAAAAAAAAAAAAAAAEsAAAAQAAAAAAAAAAUAAAAeAAAAGAAAAAAAAAAAAAAAGAEAAIAAAAAnAAAAGAAAAAEAAAAAAAAAAAAAAAAAAAAlAAAADAAAAAEAAABMAAAAZAAAAAAAAAAAAAAAFwEAAH8AAAAAAAAAAAAAABg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AXAQAAfwAAAAAAAAAAAAAAGAEAAIAAAAAhAPAAAAAAAAAAAAAAAIA/AAAAAAAAAAAAAIA/AAAAAAAAAAAAAAAAAAAAAAAAAAAAAAAAAAAAAAAAAAAlAAAADAAAAAAAAIAoAAAADAAAAAEAAAAnAAAAGAAAAAEAAAAAAAAA8PDwAAAAAAAlAAAADAAAAAEAAABMAAAAZAAAAAAAAAAAAAAAFwEAAH8AAAAAAAAAAAAAABgBAACAAAAAIQDwAAAAAAAAAAAAAACAPwAAAAAAAAAAAACAPwAAAAAAAAAAAAAAAAAAAAAAAAAAAAAAAAAAAAAAAAAAJQAAAAwAAAAAAACAKAAAAAwAAAABAAAAJwAAABgAAAABAAAAAAAAAPDw8AAAAAAAJQAAAAwAAAABAAAATAAAAGQAAAAAAAAAAAAAABcBAAB/AAAAAAAAAAAAAAAYAQAAgAAAACEA8AAAAAAAAAAAAAAAgD8AAAAAAAAAAAAAgD8AAAAAAAAAAAAAAAAAAAAAAAAAAAAAAAAAAAAAAAAAACUAAAAMAAAAAAAAgCgAAAAMAAAAAQAAACcAAAAYAAAAAQAAAAAAAADw8PAAAAAAACUAAAAMAAAAAQAAAEwAAABkAAAAAAAAAAAAAAAXAQAAfwAAAAAAAAAAAAAAGAEAAIAAAAAhAPAAAAAAAAAAAAAAAIA/AAAAAAAAAAAAAIA/AAAAAAAAAAAAAAAAAAAAAAAAAAAAAAAAAAAAAAAAAAAlAAAADAAAAAAAAIAoAAAADAAAAAEAAAAnAAAAGAAAAAEAAAAAAAAA////AAAAAAAlAAAADAAAAAEAAABMAAAAZAAAAAAAAAAAAAAAFwEAAH8AAAAAAAAAAAAAABgBAACAAAAAIQDwAAAAAAAAAAAAAACAPwAAAAAAAAAAAACAPwAAAAAAAAAAAAAAAAAAAAAAAAAAAAAAAAAAAAAAAAAAJQAAAAwAAAAAAACAKAAAAAwAAAABAAAAJwAAABgAAAABAAAAAAAAAP///wAAAAAAJQAAAAwAAAABAAAATAAAAGQAAAAAAAAAAAAAABcBAAB/AAAAAAAAAAAAAAAY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lAAAADAAAAAEAAABMAAAAZAAAAL0AAAAEAAAA9gAAABAAAAC9AAAABAAAADoAAAANAAAAIQDwAAAAAAAAAAAAAACAPwAAAAAAAAAAAACAPwAAAAAAAAAAAAAAAAAAAAAAAAAAAAAAAAAAAAAAAAAAJQAAAAwAAAAAAACAKAAAAAwAAAABAAAAUgAAAHABAAABAAAA9f///wAAAAAAAAAAAAAAAJABAAAAAAABAAAAAHMAZQBnAG8AZQAgAHUAaQAAAAAAAAAAAAAAAAAAAAAAAAAAAAAAAAAAAAAAAAAAAAAAAAAAAAAAAAAAAAAAAAAAAAAAQJOdEft/AAAAAAAAAAAAAFASAAAAAAAAQAAAwPp/AAAgQn8Q+38AAB5sqcL6fwAABAAAAAAAAAAgQn8Q+38AAHm9NS63AAAAAAAAAAAAAABwvFRYVeUAAFWFw8H6fwAASAAAAAAAAACcWgPD+n8AABhjIMP6fwAAsF0DwwAAAAABAAAAAAAAAPZ4A8P6fwAAAAB/EPt/AAAAAAAAAAAAAAAAAAC3AAAAkam3Dvt/AAAAAAAAAAAAAHALAAAAAAAAUDmjqRYCAADIvzUutwAAAAAAAAAAAAAAAAAAAAAAAAAAAAAAAAAAAAAAAAAAAAAAKb81LrcAAAD9W6nCZHYACAAAAAAlAAAADAAAAAEAAAAYAAAADAAAAAAAAAASAAAADAAAAAEAAAAeAAAAGAAAAL0AAAAEAAAA9wAAABEAAAAlAAAADAAAAAEAAABUAAAAiAAAAL4AAAAEAAAA9QAAABAAAAABAAAAYfe0QVU1tEG+AAAABAAAAAoAAABMAAAAAAAAAAAAAAAAAAAA//////////9gAAAAMgA5AC8AMAA0AC8AMgAwADIAMgAGAAAABgAAAAQAAAAGAAAABgAAAAQAAAAGAAAABgAAAAYAAAAGAAAASwAAAEAAAAAwAAAABQAAACAAAAABAAAAAQAAABAAAAAAAAAAAAAAABgBAACAAAAAAAAAAAAAAAAYAQAAgAAAAFIAAABwAQAAAgAAABAAAAAHAAAAAAAAAAAAAAC8AgAAAAAAAAECAiJTAHkAcwB0AGUAbQAAAAAAAAAAAAAAAAAAAAAAAAAAAAAAAAAAAAAAAAAAAAAAAAAAAAAAAAAAAAAAAAAAAAAAAAAAAAkAAAABAAAAqO/ODvt/AACwU/63FgIAAEi+2g77fwAAAAAAAAAAAAAAAAAAAAAAAGiyNS63AAAAAAAAAAAAAAAAAAAAAAAAAAAAAAAAAAAAYLBUWFXlAAAgAAAAAAAAABhY/rcWAgAA8GejqRYCAABQOaOpFgIAAMCzNS4AAAAAAAAAAAAAAAAHAAAAAAAAADCq9rcWAgAA/LI1LrcAAAA5szUutwAAAJGptw77fwAACgAAAAAAAAB2W7oOAAAAAAJzVNVRDAAAGFj+txYCAAD8sjUutwAAAAcAAAD6fwAAAAAAAAAAAAAAAAAAAAAAAAAAAAAAAAAAAgAAAGR2AAgAAAAAJQAAAAwAAAACAAAAJwAAABgAAAADAAAAAAAAAAAAAAAAAAAAJQAAAAwAAAADAAAATAAAAGQAAAAAAAAAAAAAAP//////////AAAAABYAAAAAAAAANQAAACEA8AAAAAAAAAAAAAAAgD8AAAAAAAAAAAAAgD8AAAAAAAAAAAAAAAAAAAAAAAAAAAAAAAAAAAAAAAAAACUAAAAMAAAAAAAAgCgAAAAMAAAAAwAAACcAAAAYAAAAAwAAAAAAAAAAAAAAAAAAACUAAAAMAAAAAwAAAEwAAABkAAAAAAAAAAAAAAD//////////wAAAAAWAAAAAAEAAAAAAAAhAPAAAAAAAAAAAAAAAIA/AAAAAAAAAAAAAIA/AAAAAAAAAAAAAAAAAAAAAAAAAAAAAAAAAAAAAAAAAAAlAAAADAAAAAAAAIAoAAAADAAAAAMAAAAnAAAAGAAAAAMAAAAAAAAAAAAAAAAAAAAlAAAADAAAAAMAAABMAAAAZAAAAAAAAAAAAAAA//////////8AAQAAFgAAAAAAAAA1AAAAIQDwAAAAAAAAAAAAAACAPwAAAAAAAAAAAACAPwAAAAAAAAAAAAAAAAAAAAAAAAAAAAAAAAAAAAAAAAAAJQAAAAwAAAAAAACAKAAAAAwAAAADAAAAJwAAABgAAAADAAAAAAAAAAAAAAAAAAAAJQAAAAwAAAADAAAATAAAAGQAAAAAAAAASwAAAP8AAABMAAAAAAAAAEsAAAAAAQAAAgAAACEA8AAAAAAAAAAAAAAAgD8AAAAAAAAAAAAAgD8AAAAAAAAAAAAAAAAAAAAAAAAAAAAAAAAAAAAAAAAAACUAAAAMAAAAAAAAgCgAAAAMAAAAAwAAACcAAAAYAAAAAwAAAAAAAAD///8AAAAAACUAAAAMAAAAAwAAAEwAAABkAAAAAAAAABYAAAD/AAAASgAAAAAAAAAWAAAAAAEAADUAAAAhAPAAAAAAAAAAAAAAAIA/AAAAAAAAAAAAAIA/AAAAAAAAAAAAAAAAAAAAAAAAAAAAAAAAAAAAAAAAAAAlAAAADAAAAAAAAIAoAAAADAAAAAMAAAAnAAAAGAAAAAMAAAAAAAAA////AAAAAAAlAAAADAAAAAMAAABMAAAAZAAAAAkAAAAnAAAAHwAAAEoAAAAJAAAAJwAAABcAAAAkAAAAIQDwAAAAAAAAAAAAAACAPwAAAAAAAAAAAACAPwAAAAAAAAAAAAAAAAAAAAAAAAAAAAAAAAAAAAAAAAAAJQAAAAwAAAAAAACAKAAAAAwAAAADAAAAUgAAAHABAAADAAAA4P///wAAAAAAAAAAAAAAAJABAAAAAAABAAAAAGEAcgBpAGEAbAAAAAAAAAAAAAAAAAAAAAAAAAAAAAAAAAAAAAAAAAAAAAAAAAAAAAAAAAAAAAAAAAAAAAAAAAAAAAAAAAD//wEAAACo784O+38AABDMscwWAgAASL7aDvt/AAAAAAAAAAAAAAAAAAAAAAAA0IKiqRYCAACF18t8alfYAQAAAAAAAAAAAAAAAAAAAABgElVYVeUAADgRMML6fwAAMF1Kwvp/AADg////AAAAAFA5o6kWAgAA2BU0LgAAAAAAAAAAAAAAAAYAAAAAAAAAIAAAAAAAAAD8FDQutwAAADkVNC63AAAAkam3Dvt/AACIMzDC+n8AABBhSsIAAAAAMF1Kwvp/AAAwXUrC+n8AAPwUNC63AAAABgAAABYCAAAAAAAAAAAAAAAAAAAAAAAAAAAAAAAAAACAyqOpZHYACAAAAAAlAAAADAAAAAMAAAAYAAAADAAAAAAAAAASAAAADAAAAAEAAAAWAAAADAAAAAgAAABUAAAAVAAAAAoAAAAnAAAAHgAAAEoAAAABAAAAYfe0QVU1tEEKAAAASwAAAAEAAABMAAAABAAAAAkAAAAnAAAAIAAAAEsAAABQAAAAWABuZxUAAAAWAAAADAAAAAAAAAAlAAAADAAAAAIAAAAnAAAAGAAAAAQAAAAAAAAA////AAAAAAAlAAAADAAAAAQAAABMAAAAZAAAACkAAAAZAAAA9gAAAEoAAAApAAAAGQAAAM4AAAAyAAAAIQDwAAAAAAAAAAAAAACAPwAAAAAAAAAAAACAPwAAAAAAAAAAAAAAAAAAAAAAAAAAAAAAAAAAAAAAAAAAJQAAAAwAAAAAAACAKAAAAAwAAAAEAAAAJwAAABgAAAAEAAAAAAAAAP///wAAAAAAJQAAAAwAAAAEAAAATAAAAGQAAAApAAAAGQAAAPYAAABHAAAAKQAAABkAAADOAAAALwAAACEA8AAAAAAAAAAAAAAAgD8AAAAAAAAAAAAAgD8AAAAAAAAAAAAAAAAAAAAAAAAAAAAAAAAAAAAAAAAAACUAAAAMAAAAAAAAgCgAAAAMAAAABAAAACcAAAAYAAAABAAAAAAAAAD///8AAAAAACUAAAAMAAAABAAAAEwAAABkAAAAKQAAADMAAACQAAAARwAAACkAAAAzAAAAaAAAABUAAAAhAPAAAAAAAAAAAAAAAIA/AAAAAAAAAAAAAIA/AAAAAAAAAAAAAAAAAAAAAAAAAAAAAAAAAAAAAAAAAAAlAAAADAAAAAAAAIAoAAAADAAAAAQAAABSAAAAcAEAAAQAAADw////AAAAAAAAAAAAAAAAkAEAAAAAAAEAAAAAcwBlAGcAbwBlACAAdQBpAAAAAAAAAAAAAAAAAAAAAAAAAAAAAAAAAAAAAAAAAAAAAAAAAAAAAAAAAAAAAAAAAAAAAAAAAAAAAAAAAKjvzg77fwAA2EszuBYCAABIvtoO+38AAAAAAAAAAAAAAAAAAAAAAAAIAAAAAAIAAGB9KrgWAgAAAAAAAAAAAAAAAAAAAAAAALASVVhV5QAA8BQ0LgAAAAAAAAAAAAAAAPD///8AAAAAUDmjqRYCAACIFjQuAAAAAAAAAAAAAAAACQAAAAAAAAAgAAAAAAAAAKwVNC63AAAA6RU0LrcAAACRqbcO+38AAAAAgD8AAIA/6LxMwgAAAAAAAIA/twAAANGnv8H6fwAArBU0LrcAAAAJAAAAFgIAAAAAAAAAAAAAAAAAAAAAAAAAAAAAAAAAAGDJo6lkdgAIAAAAACUAAAAMAAAABAAAABgAAAAMAAAAAAAAABIAAAAMAAAAAQAAAB4AAAAYAAAAKQAAADMAAACRAAAASAAAACUAAAAMAAAABAAAAFQAAACcAAAAKgAAADMAAACPAAAARwAAAAEAAABh97RBVTW0QSoAAAAzAAAADQAAAEwAAAAAAAAAAAAAAAAAAAD//////////2gAAABNAGEAcgBjAGUAbABvACAAUAByAG8AbgBvAD45DgAAAAgAAAAGAAAABwAAAAgAAAAEAAAACQAAAAQAAAAJAAAABgAAAAkAAAAJAAAACQAAAEsAAABAAAAAMAAAAAUAAAAgAAAAAQAAAAEAAAAQAAAAAAAAAAAAAAAYAQAAgAAAAAAAAAAAAAAAGAEAAIAAAAAlAAAADAAAAAIAAAAnAAAAGAAAAAUAAAAAAAAA////AAAAAAAlAAAADAAAAAUAAABMAAAAZAAAAAAAAABQAAAAFwEAAHwAAAAAAAAAUAAAABgBAAAtAAAAIQDwAAAAAAAAAAAAAACAPwAAAAAAAAAAAACAPwAAAAAAAAAAAAAAAAAAAAAAAAAAAAAAAAAAAAAAAAAAJQAAAAwAAAAAAACAKAAAAAwAAAAFAAAAJwAAABgAAAAFAAAAAAAAAP///wAAAAAAJQAAAAwAAAAFAAAATAAAAGQAAAAJAAAAUAAAAP8AAABcAAAACQAAAFAAAAD3AAAADQAAACEA8AAAAAAAAAAAAAAAgD8AAAAAAAAAAAAAgD8AAAAAAAAAAAAAAAAAAAAAAAAAAAAAAAAAAAAAAAAAACUAAAAMAAAAAAAAgCgAAAAMAAAABQAAACUAAAAMAAAAAQAAABgAAAAMAAAAAAAAABIAAAAMAAAAAQAAAB4AAAAYAAAACQAAAFAAAAAAAQAAXQAAACUAAAAMAAAAAQAAAFQAAACcAAAACgAAAFAAAABUAAAAXAAAAAEAAABh97RBVTW0QQoAAABQAAAADQAAAEwAAAAAAAAAAAAAAAAAAAD//////////2gAAABNAGEAcgBjAGUAbABvACAAUAByAG8AbgBvAGluCgAAAAYAAAAEAAAABQAAAAYAAAADAAAABwAAAAMAAAAGAAAABAAAAAcAAAAHAAAABwAAAEsAAABAAAAAMAAAAAUAAAAgAAAAAQAAAAEAAAAQAAAAAAAAAAAAAAAYAQAAgAAAAAAAAAAAAAAAGAEAAIAAAAAlAAAADAAAAAIAAAAnAAAAGAAAAAUAAAAAAAAA////AAAAAAAlAAAADAAAAAUAAABMAAAAZAAAAAkAAABgAAAA/wAAAGwAAAAJAAAAYAAAAPcAAAANAAAAIQDwAAAAAAAAAAAAAACAPwAAAAAAAAAAAACAPwAAAAAAAAAAAAAAAAAAAAAAAAAAAAAAAAAAAAAAAAAAJQAAAAwAAAAAAACAKAAAAAwAAAAFAAAAJQAAAAwAAAABAAAAGAAAAAwAAAAAAAAAEgAAAAwAAAABAAAAHgAAABgAAAAJAAAAYAAAAAABAABtAAAAJQAAAAwAAAABAAAAVAAAAKAAAAAKAAAAYAAAAFUAAABsAAAAAQAAAGH3tEFVNbRBCgAAAGAAAAAOAAAATAAAAAAAAAAAAAAAAAAAAP//////////aAAAAFYAaQBjAGUAcAByAGUAcwBpAGQAZQBuAHQAZQAHAAAAAwAAAAUAAAAGAAAABwAAAAQAAAAGAAAABQAAAAMAAAAHAAAABgAAAAcAAAAEAAAABgAAAEsAAABAAAAAMAAAAAUAAAAgAAAAAQAAAAEAAAAQAAAAAAAAAAAAAAAYAQAAgAAAAAAAAAAAAAAAGAEAAIAAAAAlAAAADAAAAAIAAAAnAAAAGAAAAAUAAAAAAAAA////AAAAAAAlAAAADAAAAAUAAABMAAAAZAAAAAkAAABwAAAADgEAAHwAAAAJAAAAcAAAAAYBAAANAAAAIQDwAAAAAAAAAAAAAACAPwAAAAAAAAAAAACAPwAAAAAAAAAAAAAAAAAAAAAAAAAAAAAAAAAAAAAAAAAAJQAAAAwAAAAAAACAKAAAAAwAAAAFAAAAJQAAAAwAAAABAAAAGAAAAAwAAAAAAAAAEgAAAAwAAAABAAAAFgAAAAwAAAAAAAAAVAAAAEgBAAAKAAAAcAAAAA0BAAB8AAAAAQAAAGH3tEFVNbRBCgAAAHAAAAAqAAAATAAAAAQAAAAJAAAAcAAAAA8BAAB9AAAAoAAAAEYAaQByAG0AYQBkAG8AIABwAG8AcgA6ACAATQBBAFIAQwBFAEwATwAgAEcAQQBCAFIASQBFAEwAIABQAFIATwBOAE8AIABUAE8A0QBBAE4ARQBaAAYAAAADAAAABAAAAAkAAAAGAAAABwAAAAcAAAADAAAABwAAAAcAAAAEAAAAAwAAAAMAAAAKAAAABwAAAAcAAAAHAAAABgAAAAUAAAAJAAAAAwAAAAgAAAAHAAAABgAAAAcAAAADAAAABgAAAAUAAAADAAAABgAAAAcAAAAJAAAACAAAAAkAAAADAAAABgAAAAkAAAAIAAAABwAAAAgAAAAGAAAABgAAABYAAAAMAAAAAAAAACUAAAAMAAAAAgAAAA4AAAAUAAAAAAAAABAAAAAUAAAA</Object>
  <Object Id="idInvalidSigLnImg">AQAAAGwAAAAAAAAAAAAAABcBAAB/AAAAAAAAAAAAAAC+GAAARAsAACBFTUYAAAEAICEAALEAAAAGAAAAAAAAAAAAAAAAAAAAVgUAAAADAAA1AQAArQAAAAAAAAAAAAAAAAAAAAi3BADIowIACgAAABAAAAAAAAAAAAAAAEsAAAAQAAAAAAAAAAUAAAAeAAAAGAAAAAAAAAAAAAAAGAEAAIAAAAAnAAAAGAAAAAEAAAAAAAAAAAAAAAAAAAAlAAAADAAAAAEAAABMAAAAZAAAAAAAAAAAAAAAFwEAAH8AAAAAAAAAAAAAABg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AXAQAAfwAAAAAAAAAAAAAAGAEAAIAAAAAhAPAAAAAAAAAAAAAAAIA/AAAAAAAAAAAAAIA/AAAAAAAAAAAAAAAAAAAAAAAAAAAAAAAAAAAAAAAAAAAlAAAADAAAAAAAAIAoAAAADAAAAAEAAAAnAAAAGAAAAAEAAAAAAAAA8PDwAAAAAAAlAAAADAAAAAEAAABMAAAAZAAAAAAAAAAAAAAAFwEAAH8AAAAAAAAAAAAAABgBAACAAAAAIQDwAAAAAAAAAAAAAACAPwAAAAAAAAAAAACAPwAAAAAAAAAAAAAAAAAAAAAAAAAAAAAAAAAAAAAAAAAAJQAAAAwAAAAAAACAKAAAAAwAAAABAAAAJwAAABgAAAABAAAAAAAAAPDw8AAAAAAAJQAAAAwAAAABAAAATAAAAGQAAAAAAAAAAAAAABcBAAB/AAAAAAAAAAAAAAAYAQAAgAAAACEA8AAAAAAAAAAAAAAAgD8AAAAAAAAAAAAAgD8AAAAAAAAAAAAAAAAAAAAAAAAAAAAAAAAAAAAAAAAAACUAAAAMAAAAAAAAgCgAAAAMAAAAAQAAACcAAAAYAAAAAQAAAAAAAADw8PAAAAAAACUAAAAMAAAAAQAAAEwAAABkAAAAAAAAAAAAAAAXAQAAfwAAAAAAAAAAAAAAGAEAAIAAAAAhAPAAAAAAAAAAAAAAAIA/AAAAAAAAAAAAAIA/AAAAAAAAAAAAAAAAAAAAAAAAAAAAAAAAAAAAAAAAAAAlAAAADAAAAAAAAIAoAAAADAAAAAEAAAAnAAAAGAAAAAEAAAAAAAAA////AAAAAAAlAAAADAAAAAEAAABMAAAAZAAAAAAAAAAAAAAAFwEAAH8AAAAAAAAAAAAAABgBAACAAAAAIQDwAAAAAAAAAAAAAACAPwAAAAAAAAAAAACAPwAAAAAAAAAAAAAAAAAAAAAAAAAAAAAAAAAAAAAAAAAAJQAAAAwAAAAAAACAKAAAAAwAAAABAAAAJwAAABgAAAABAAAAAAAAAP///wAAAAAAJQAAAAwAAAABAAAATAAAAGQAAAAAAAAAAAAAABcBAAB/AAAAAAAAAAAAAAAY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lAAAADAAAAAEAAABMAAAAZAAAAAkAAAADAAAAGAAAABIAAAAJAAAAAwAAABAAAAAQAAAAIQDwAAAAAAAAAAAAAACAPwAAAAAAAAAAAACAPwAAAAAAAAAAAAAAAAAAAAAAAAAAAAAAAAAAAAAAAAAAJQAAAAwAAAAAAACAKAAAAAwAAAABAAAAFQAAAAwAAAADAAAAcgAAAKAEAAAKAAAAAwAAABcAAAAQAAAACgAAAAMAAAAOAAAADgAAAAAA/wEAAAAAAAAAAAAAgD8AAAAAAAAAAAAAgD8AAAAAAAAAAP///wAAAAAAbAAAADQAAACgAAAAAAQAAA4AAAAOAAAAKAAAABAAAAAQAAAAAQAgAAMAAAAABAAAAAAAAAAAAAAAAAAAAAAAAAAA/wAA/wAA/wAAAAAAAAAAAAAAAAAAAAAAAAAAAAAAAAAAAAAAAAAAAAAAAAAAAAAAAAAAAAAAAAAAAAAAAAAAAAAAAAAAAAAAAAAAAAAAAAAAAAAAAAAAAAAAAAAAAAAAAAAAAAAAAAAAAAAAAAAAAAAAAAAAAAAAAAAAAAAAAAAAAAAAAAAAAAAAAAAAAAAAAAAAAAAAHh8fihgZGW4AAAAAAAAAAA4POT01N9bmAAAAAAAAAAAAAAAAAAAAADs97f8AAAAAAAAAAAAAAAAAAAAAAAAAADo7O6Y4Ojr/ODo6/wsLCzEAAAAADg85PTU31uYAAAAAAAAAADs97f8AAAAAAAAAAAAAAAAAAAAAAAAAAAAAAAA6Ozumpqen//r6+v9OUFD/kZKS/wAAAAAODzk9NTfW5js97f8AAAAAAAAAAAAAAAAAAAAAAAAAAAAAAAAAAAAAOjs7pqanp//6+vr/+vr6//r6+v+srKyvAAAAADs97f81N9bmAAAAAAAAAAAAAAAAAAAAAAAAAAAAAAAAAAAAADo7O6amp6f/+vr6//r6+v88PDw9AAAAADs97f8AAAAADg85PTU31uYAAAAAAAAAAAAAAAAAAAAAAAAAAAAAAAA6Ozumpqen//r6+v88PDw9AAAAADs97f8AAAAAAAAAAAAAAAAODzk9NTfW5gAAAAAAAAAAAAAAAAAAAAAAAAAAOjs7ppGSkv84Ojr/ODo6/xISElEAAAAAAAAAAAAAAAAAAAAAAAAAAAAAAAAAAAAAAAAAAAAAAAAAAAAAAAAAADo7O6ZOUFD/+vr6//r6+v+vr6/xOzs7e0lLS8wAAAAAAAAAAAAAAAAAAAAAAAAAAAAAAAAAAAAAAAAAAAAAAABFR0f2+vr6//r6+v/6+vr/+vr6//r6+v9ISkr4CwsLMQAAAAAAAAAAAAAAAAAAAAAAAAAAAAAAAAAAAAAYGRluiImJ9vr6+v/6+vr/+vr6//r6+v/6+vr/pqen/x4fH4oAAAAAAAAAAAAAAAAAAAAAAAAAAAAAAAAAAAAAGBkZboiJifb6+vr/+vr6//r6+v/6+vr/+vr6/6anp/8eHx+KAAAAAAAAAAAAAAAAAAAAAAAAAAAAAAAAAAAAAAsLCzFISkr4+vr6//r6+v/6+vr/+vr6//r6+v9dXl72EhISUQAAAAAAAAAAAAAAAAAAAAAAAAAAAAAAAAAAAAAAAAAAHh8fimZnZ//6+vr/+vr6//r6+v97fX3/OTs7uwAAAAAAAAAAAAAAAAAAAAAAAAAAAAAAAAAAAAAAAAAAAAAAAAAAAAAYGRluODo6/zg6Ov84Ojr/Hh8figAAAAAAAAAAAAAAAAAAAAAAAAAAAAAAAAAAAAAnAAAAGAAAAAEAAAAAAAAA////AAAAAAAlAAAADAAAAAEAAABMAAAAZAAAACIAAAAEAAAAcQAAABAAAAAiAAAABAAAAFAAAAANAAAAIQDwAAAAAAAAAAAAAACAPwAAAAAAAAAAAACAPwAAAAAAAAAAAAAAAAAAAAAAAAAAAAAAAAAAAAAAAAAAJQAAAAwAAAAAAACAKAAAAAwAAAABAAAAUgAAAHABAAABAAAA9f///wAAAAAAAAAAAAAAAJABAAAAAAABAAAAAHMAZQBnAG8AZQAgAHUAaQAAAAAAAAAAAAAAAAAAAAAAAAAAAAAAAAAAAAAAAAAAAAAAAAAAAAAAAAAAAAAAAAAAAAAAQJOdEft/AAAAAAAAAAAAAFASAAAAAAAAQAAAwPp/AAAgQn8Q+38AAB5sqcL6fwAABAAAAAAAAAAgQn8Q+38AAHm9NS63AAAAAAAAAAAAAABwvFRYVeUAAFWFw8H6fwAASAAAAAAAAACcWgPD+n8AABhjIMP6fwAAsF0DwwAAAAABAAAAAAAAAPZ4A8P6fwAAAAB/EPt/AAAAAAAAAAAAAAAAAAC3AAAAkam3Dvt/AAAAAAAAAAAAAHALAAAAAAAAUDmjqRYCAADIvzUutwAAAAAAAAAAAAAAAAAAAAAAAAAAAAAAAAAAAAAAAAAAAAAAKb81LrcAAAD9W6nCZHYACAAAAAAlAAAADAAAAAEAAAAYAAAADAAAAP8AAAASAAAADAAAAAEAAAAeAAAAGAAAACIAAAAEAAAAcgAAABEAAAAlAAAADAAAAAEAAABUAAAAqAAAACMAAAAEAAAAcAAAABAAAAABAAAAYfe0QVU1tEEjAAAABAAAAA8AAABMAAAAAAAAAAAAAAAAAAAA//////////9sAAAARgBpAHIAbQBhACAAbgBvACAAdgDhAGwAaQBkAGEAAAAGAAAAAwAAAAQAAAAJAAAABgAAAAMAAAAHAAAABwAAAAMAAAAFAAAABgAAAAMAAAADAAAABwAAAAYAAABLAAAAQAAAADAAAAAFAAAAIAAAAAEAAAABAAAAEAAAAAAAAAAAAAAAGAEAAIAAAAAAAAAAAAAAABgBAACAAAAAUgAAAHABAAACAAAAEAAAAAcAAAAAAAAAAAAAALwCAAAAAAAAAQICIlMAeQBzAHQAZQBtAAAAAAAAAAAAAAAAAAAAAAAAAAAAAAAAAAAAAAAAAAAAAAAAAAAAAAAAAAAAAAAAAAAAAAAAAAAACQAAAAEAAACo784O+38AALBT/rcWAgAASL7aDvt/AAAAAAAAAAAAAAAAAAAAAAAAaLI1LrcAAAAAAAAAAAAAAAAAAAAAAAAAAAAAAAAAAABgsFRYVeUAACAAAAAAAAAAGFj+txYCAADwZ6OpFgIAAFA5o6kWAgAAwLM1LgAAAAAAAAAAAAAAAAcAAAAAAAAAMKr2txYCAAD8sjUutwAAADmzNS63AAAAkam3Dvt/AAAKAAAAAAAAAHZbug4AAAAAAnNU1VEMAAAYWP63FgIAAPyyNS63AAAABwAAAPp/AAAAAAAAAAAAAAAAAAAAAAAAAAAAAAAAAAACAAAAZHYACAAAAAAlAAAADAAAAAIAAAAnAAAAGAAAAAMAAAAAAAAAAAAAAAAAAAAlAAAADAAAAAMAAABMAAAAZAAAAAAAAAAAAAAA//////////8AAAAAFgAAAAAAAAA1AAAAIQDwAAAAAAAAAAAAAACAPwAAAAAAAAAAAACAPwAAAAAAAAAAAAAAAAAAAAAAAAAAAAAAAAAAAAAAAAAAJQAAAAwAAAAAAACAKAAAAAwAAAADAAAAJwAAABgAAAADAAAAAAAAAAAAAAAAAAAAJQAAAAwAAAADAAAATAAAAGQAAAAAAAAAAAAAAP//////////AAAAABYAAAAAAQAAAAAAACEA8AAAAAAAAAAAAAAAgD8AAAAAAAAAAAAAgD8AAAAAAAAAAAAAAAAAAAAAAAAAAAAAAAAAAAAAAAAAACUAAAAMAAAAAAAAgCgAAAAMAAAAAwAAACcAAAAYAAAAAwAAAAAAAAAAAAAAAAAAACUAAAAMAAAAAwAAAEwAAABkAAAAAAAAAAAAAAD//////////wABAAAWAAAAAAAAADUAAAAhAPAAAAAAAAAAAAAAAIA/AAAAAAAAAAAAAIA/AAAAAAAAAAAAAAAAAAAAAAAAAAAAAAAAAAAAAAAAAAAlAAAADAAAAAAAAIAoAAAADAAAAAMAAAAnAAAAGAAAAAMAAAAAAAAAAAAAAAAAAAAlAAAADAAAAAMAAABMAAAAZAAAAAAAAABLAAAA/wAAAEwAAAAAAAAASwAAAAABAAACAAAAIQDwAAAAAAAAAAAAAACAPwAAAAAAAAAAAACAPwAAAAAAAAAAAAAAAAAAAAAAAAAAAAAAAAAAAAAAAAAAJQAAAAwAAAAAAACAKAAAAAwAAAADAAAAJwAAABgAAAADAAAAAAAAAP///wAAAAAAJQAAAAwAAAADAAAATAAAAGQAAAAAAAAAFgAAAP8AAABKAAAAAAAAABYAAAAAAQAANQAAACEA8AAAAAAAAAAAAAAAgD8AAAAAAAAAAAAAgD8AAAAAAAAAAAAAAAAAAAAAAAAAAAAAAAAAAAAAAAAAACUAAAAMAAAAAAAAgCgAAAAMAAAAAwAAACcAAAAYAAAAAwAAAAAAAAD///8AAAAAACUAAAAMAAAAAwAAAEwAAABkAAAACQAAACcAAAAfAAAASgAAAAkAAAAnAAAAFwAAACQAAAAhAPAAAAAAAAAAAAAAAIA/AAAAAAAAAAAAAIA/AAAAAAAAAAAAAAAAAAAAAAAAAAAAAAAAAAAAAAAAAAAlAAAADAAAAAAAAIAoAAAADAAAAAMAAABSAAAAcAEAAAMAAADg////AAAAAAAAAAAAAAAAkAEAAAAAAAEAAAAAYQByAGkAYQBsAAAAAAAAAAAAAAAAAAAAAAAAAAAAAAAAAAAAAAAAAAAAAAAAAAAAAAAAAAAAAAAAAAAAAAAAAAAAAAAAAP//AQAAAKjvzg77fwAAEMyxzBYCAABIvtoO+38AAAAAAAAAAAAAAAAAAAAAAADQgqKpFgIAAIXXy3xqV9gBAAAAAAAAAAAAAAAAAAAAAGASVVhV5QAAOBEwwvp/AAAwXUrC+n8AAOD///8AAAAAUDmjqRYCAADYFTQuAAAAAAAAAAAAAAAABgAAAAAAAAAgAAAAAAAAAPwUNC63AAAAORU0LrcAAACRqbcO+38AAIgzMML6fwAAEGFKwgAAAAAwXUrC+n8AADBdSsL6fwAA/BQ0LrcAAAAGAAAAFgIAAAAAAAAAAAAAAAAAAAAAAAAAAAAAAAAAAIDKo6lkdgAIAAAAACUAAAAMAAAAAwAAABgAAAAMAAAAAAAAABIAAAAMAAAAAQAAABYAAAAMAAAACAAAAFQAAABUAAAACgAAACcAAAAeAAAASgAAAAEAAABh97RBVTW0QQoAAABLAAAAAQAAAEwAAAAEAAAACQAAACcAAAAgAAAASwAAAFAAAABYAAAAFQAAABYAAAAMAAAAAAAAACUAAAAMAAAAAgAAACcAAAAYAAAABAAAAAAAAAD///8AAAAAACUAAAAMAAAABAAAAEwAAABkAAAAKQAAABkAAAD2AAAASgAAACkAAAAZAAAAzgAAADIAAAAhAPAAAAAAAAAAAAAAAIA/AAAAAAAAAAAAAIA/AAAAAAAAAAAAAAAAAAAAAAAAAAAAAAAAAAAAAAAAAAAlAAAADAAAAAAAAIAoAAAADAAAAAQAAAAnAAAAGAAAAAQAAAAAAAAA////AAAAAAAlAAAADAAAAAQAAABMAAAAZAAAACkAAAAZAAAA9gAAAEcAAAApAAAAGQAAAM4AAAAvAAAAIQDwAAAAAAAAAAAAAACAPwAAAAAAAAAAAACAPwAAAAAAAAAAAAAAAAAAAAAAAAAAAAAAAAAAAAAAAAAAJQAAAAwAAAAAAACAKAAAAAwAAAAEAAAAJwAAABgAAAAEAAAAAAAAAP///wAAAAAAJQAAAAwAAAAEAAAATAAAAGQAAAApAAAAMwAAAJAAAABHAAAAKQAAADMAAABoAAAAFQAAACEA8AAAAAAAAAAAAAAAgD8AAAAAAAAAAAAAgD8AAAAAAAAAAAAAAAAAAAAAAAAAAAAAAAAAAAAAAAAAACUAAAAMAAAAAAAAgCgAAAAMAAAABAAAAFIAAABwAQAABAAAAPD///8AAAAAAAAAAAAAAACQAQAAAAAAAQAAAABzAGUAZwBvAGUAIAB1AGkAAAAAAAAAAAAAAAAAAAAAAAAAAAAAAAAAAAAAAAAAAAAAAAAAAAAAAAAAAAAAAAAAAAAAAAAAAAAAAAAAqO/ODvt/AADYSzO4FgIAAEi+2g77fwAAAAAAAAAAAAAAAAAAAAAAAAgAAAAAAgAAYH0quBYCAAAAAAAAAAAAAAAAAAAAAAAAsBJVWFXlAADwFDQuAAAAAAAAAAAAAAAA8P///wAAAABQOaOpFgIAAIgWNC4AAAAAAAAAAAAAAAAJAAAAAAAAACAAAAAAAAAArBU0LrcAAADpFTQutwAAAJGptw77fwAAAACAPwAAgD/ovEzCAAAAAAAAgD+3AAAA0ae/wfp/AACsFTQutwAAAAkAAAAWAgAAAAAAAAAAAAAAAAAAAAAAAAAAAAAAAAAAYMmjqWR2AAgAAAAAJQAAAAwAAAAEAAAAGAAAAAwAAAAAAAAAEgAAAAwAAAABAAAAHgAAABgAAAApAAAAMwAAAJEAAABIAAAAJQAAAAwAAAAEAAAAVAAAAJwAAAAqAAAAMwAAAI8AAABHAAAAAQAAAGH3tEFVNbRBKgAAADMAAAANAAAATAAAAAAAAAAAAAAAAAAAAP//////////aAAAAE0AYQByAGMAZQBsAG8AIABQAHIAbwBuAG8AAAAOAAAACAAAAAYAAAAHAAAACAAAAAQAAAAJAAAABAAAAAkAAAAGAAAACQAAAAkAAAAJAAAASwAAAEAAAAAwAAAABQAAACAAAAABAAAAAQAAABAAAAAAAAAAAAAAABgBAACAAAAAAAAAAAAAAAAYAQAAgAAAACUAAAAMAAAAAgAAACcAAAAYAAAABQAAAAAAAAD///8AAAAAACUAAAAMAAAABQAAAEwAAABkAAAAAAAAAFAAAAAXAQAAfAAAAAAAAABQAAAAGAEAAC0AAAAhAPAAAAAAAAAAAAAAAIA/AAAAAAAAAAAAAIA/AAAAAAAAAAAAAAAAAAAAAAAAAAAAAAAAAAAAAAAAAAAlAAAADAAAAAAAAIAoAAAADAAAAAUAAAAnAAAAGAAAAAUAAAAAAAAA////AAAAAAAlAAAADAAAAAUAAABMAAAAZAAAAAkAAABQAAAA/wAAAFwAAAAJAAAAUAAAAPcAAAANAAAAIQDwAAAAAAAAAAAAAACAPwAAAAAAAAAAAACAPwAAAAAAAAAAAAAAAAAAAAAAAAAAAAAAAAAAAAAAAAAAJQAAAAwAAAAAAACAKAAAAAwAAAAFAAAAJQAAAAwAAAABAAAAGAAAAAwAAAAAAAAAEgAAAAwAAAABAAAAHgAAABgAAAAJAAAAUAAAAAABAABdAAAAJQAAAAwAAAABAAAAVAAAAJwAAAAKAAAAUAAAAFQAAABcAAAAAQAAAGH3tEFVNbRBCgAAAFAAAAANAAAATAAAAAAAAAAAAAAAAAAAAP//////////aAAAAE0AYQByAGMAZQBsAG8AIABQAHIAbwBuAG8AAAAKAAAABgAAAAQAAAAFAAAABgAAAAMAAAAHAAAAAwAAAAYAAAAEAAAABwAAAAcAAAAHAAAASwAAAEAAAAAwAAAABQAAACAAAAABAAAAAQAAABAAAAAAAAAAAAAAABgBAACAAAAAAAAAAAAAAAAYAQAAgAAAACUAAAAMAAAAAgAAACcAAAAYAAAABQAAAAAAAAD///8AAAAAACUAAAAMAAAABQAAAEwAAABkAAAACQAAAGAAAAD/AAAAbAAAAAkAAABgAAAA9wAAAA0AAAAhAPAAAAAAAAAAAAAAAIA/AAAAAAAAAAAAAIA/AAAAAAAAAAAAAAAAAAAAAAAAAAAAAAAAAAAAAAAAAAAlAAAADAAAAAAAAIAoAAAADAAAAAUAAAAlAAAADAAAAAEAAAAYAAAADAAAAAAAAAASAAAADAAAAAEAAAAeAAAAGAAAAAkAAABgAAAAAAEAAG0AAAAlAAAADAAAAAEAAABUAAAAoAAAAAoAAABgAAAAVQAAAGwAAAABAAAAYfe0QVU1tEEKAAAAYAAAAA4AAABMAAAAAAAAAAAAAAAAAAAA//////////9oAAAAVgBpAGMAZQBwAHIAZQBzAGkAZABlAG4AdABlAAcAAAADAAAABQAAAAYAAAAHAAAABAAAAAYAAAAFAAAAAwAAAAcAAAAGAAAABwAAAAQAAAAGAAAASwAAAEAAAAAwAAAABQAAACAAAAABAAAAAQAAABAAAAAAAAAAAAAAABgBAACAAAAAAAAAAAAAAAAYAQAAgAAAACUAAAAMAAAAAgAAACcAAAAYAAAABQAAAAAAAAD///8AAAAAACUAAAAMAAAABQAAAEwAAABkAAAACQAAAHAAAAAOAQAAfAAAAAkAAABwAAAABgEAAA0AAAAhAPAAAAAAAAAAAAAAAIA/AAAAAAAAAAAAAIA/AAAAAAAAAAAAAAAAAAAAAAAAAAAAAAAAAAAAAAAAAAAlAAAADAAAAAAAAIAoAAAADAAAAAUAAAAlAAAADAAAAAEAAAAYAAAADAAAAAAAAAASAAAADAAAAAEAAAAWAAAADAAAAAAAAABUAAAASAEAAAoAAABwAAAADQEAAHwAAAABAAAAYfe0QVU1tEEKAAAAcAAAACoAAABMAAAABAAAAAkAAABwAAAADwEAAH0AAACgAAAARgBpAHIAbQBhAGQAbwAgAHAAbwByADoAIABNAEEAUgBDAEUATABPACAARwBBAEIAUgBJAEUATAAgAFAAUgBPAE4ATwAgAFQATwDRAEEATgBFAFoABgAAAAMAAAAEAAAACQAAAAYAAAAHAAAABwAAAAMAAAAHAAAABwAAAAQAAAADAAAAAwAAAAoAAAAHAAAABwAAAAcAAAAGAAAABQAAAAkAAAADAAAACAAAAAcAAAAGAAAABwAAAAMAAAAGAAAABQAAAAMAAAAGAAAABwAAAAkAAAAIAAAACQAAAAMAAAAGAAAACQAAAAgAAAAHAAAACAAAAAYAAAAGAAAAFgAAAAwAAAAAAAAAJQAAAAwAAAACAAAADgAAABQAAAAAAAAAEAAAABQAAAA=</Object>
</Signature>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DAEMSEngagementItemInfo xmlns="http://schemas.microsoft.com/DAEMSEngagementItemInfoXML">
  <EngagementID>5000006718</EngagementID>
  <LogicalEMSServerID>-109903338106937214</LogicalEMSServerID>
  <WorkingPaperID>3844866605800000204</WorkingPaperID>
</DAEMSEngagementItemInfo>
</file>

<file path=customXml/item2.xml>��< ? x m l   v e r s i o n = " 1 . 0 "   e n c o d i n g = " u t f - 1 6 " ? > < P a r t M a p   x m l n s : x s i = " h t t p : / / w w w . w 3 . o r g / 2 0 0 1 / X M L S c h e m a - i n s t a n c e "   x m l n s : x s d = " h t t p : / / w w w . w 3 . o r g / 2 0 0 1 / X M L S c h e m a " >  
     < P a r t s >  
         < P a r t I t e m >  
             < P r o p e r t y N a m e > T B L i n k T y p e L i n k H i g h l i g h t < / P r o p e r t y N a m e >  
             < V a l u e > T r u e < / V a l u e >  
         < / P a r t I t e m >  
         < P a r t I t e m >  
             < P r o p e r t y N a m e > D A L i n k T y p e L i n k H i g h l i g h t < / P r o p e r t y N a m e >  
             < V a l u e > T r u e < / V a l u e >  
         < / P a r t I t e m >  
     < / P a r t s >  
 < / P a r t M a p > 
</file>

<file path=customXml/itemProps1.xml><?xml version="1.0" encoding="utf-8"?>
<ds:datastoreItem xmlns:ds="http://schemas.openxmlformats.org/officeDocument/2006/customXml" ds:itemID="{8C7880CB-946F-46ED-A556-64DC966C8933}">
  <ds:schemaRefs>
    <ds:schemaRef ds:uri="http://schemas.microsoft.com/DAEMSEngagementItemInfoXML"/>
  </ds:schemaRefs>
</ds:datastoreItem>
</file>

<file path=customXml/itemProps2.xml><?xml version="1.0" encoding="utf-8"?>
<ds:datastoreItem xmlns:ds="http://schemas.openxmlformats.org/officeDocument/2006/customXml" ds:itemID="{ECFE7704-C340-4DDA-87D5-96389E4CEA75}">
  <ds:schemaRefs>
    <ds:schemaRef ds:uri="http://www.w3.org/2001/XMLSchem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6</vt:i4>
      </vt:variant>
    </vt:vector>
  </HeadingPairs>
  <TitlesOfParts>
    <vt:vector size="17" baseType="lpstr">
      <vt:lpstr>Índice</vt:lpstr>
      <vt:lpstr>BG 2021</vt:lpstr>
      <vt:lpstr>BG 032022</vt:lpstr>
      <vt:lpstr>Clasificación</vt:lpstr>
      <vt:lpstr>Activo Neto</vt:lpstr>
      <vt:lpstr>Estado de Ingresos y Egresos</vt:lpstr>
      <vt:lpstr>Variación del Activo Neto</vt:lpstr>
      <vt:lpstr>CA EF</vt:lpstr>
      <vt:lpstr>Flujos de Efectivo</vt:lpstr>
      <vt:lpstr>Nota 1 a Nota 3.5</vt:lpstr>
      <vt:lpstr>Nota 3.6 a Nota 8</vt:lpstr>
      <vt:lpstr>'Activo Neto'!Área_de_impresión</vt:lpstr>
      <vt:lpstr>'Estado de Ingresos y Egresos'!Área_de_impresión</vt:lpstr>
      <vt:lpstr>'Flujos de Efectivo'!Área_de_impresión</vt:lpstr>
      <vt:lpstr>'Nota 1 a Nota 3.5'!Área_de_impresión</vt:lpstr>
      <vt:lpstr>'Nota 3.6 a Nota 8'!Área_de_impresión</vt:lpstr>
      <vt:lpstr>'Variación del Activo Neto'!Área_de_impresión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Aller</dc:creator>
  <cp:lastModifiedBy>Shirley Vichini</cp:lastModifiedBy>
  <cp:lastPrinted>2021-04-22T15:24:54Z</cp:lastPrinted>
  <dcterms:created xsi:type="dcterms:W3CDTF">2016-08-27T16:35:25Z</dcterms:created>
  <dcterms:modified xsi:type="dcterms:W3CDTF">2022-04-29T15:48:42Z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a60d57e-af5b-4752-ac57-3e4f28ca11dc_Enabled">
    <vt:lpwstr>true</vt:lpwstr>
  </property>
  <property fmtid="{D5CDD505-2E9C-101B-9397-08002B2CF9AE}" pid="3" name="MSIP_Label_ea60d57e-af5b-4752-ac57-3e4f28ca11dc_SetDate">
    <vt:lpwstr>2022-03-31T01:06:36Z</vt:lpwstr>
  </property>
  <property fmtid="{D5CDD505-2E9C-101B-9397-08002B2CF9AE}" pid="4" name="MSIP_Label_ea60d57e-af5b-4752-ac57-3e4f28ca11dc_Method">
    <vt:lpwstr>Standard</vt:lpwstr>
  </property>
  <property fmtid="{D5CDD505-2E9C-101B-9397-08002B2CF9AE}" pid="5" name="MSIP_Label_ea60d57e-af5b-4752-ac57-3e4f28ca11dc_Name">
    <vt:lpwstr>ea60d57e-af5b-4752-ac57-3e4f28ca11dc</vt:lpwstr>
  </property>
  <property fmtid="{D5CDD505-2E9C-101B-9397-08002B2CF9AE}" pid="6" name="MSIP_Label_ea60d57e-af5b-4752-ac57-3e4f28ca11dc_SiteId">
    <vt:lpwstr>36da45f1-dd2c-4d1f-af13-5abe46b99921</vt:lpwstr>
  </property>
  <property fmtid="{D5CDD505-2E9C-101B-9397-08002B2CF9AE}" pid="7" name="MSIP_Label_ea60d57e-af5b-4752-ac57-3e4f28ca11dc_ActionId">
    <vt:lpwstr>354e2423-a421-4503-89a2-cb8f38c5cb2c</vt:lpwstr>
  </property>
  <property fmtid="{D5CDD505-2E9C-101B-9397-08002B2CF9AE}" pid="8" name="MSIP_Label_ea60d57e-af5b-4752-ac57-3e4f28ca11dc_ContentBits">
    <vt:lpwstr>0</vt:lpwstr>
  </property>
</Properties>
</file>