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ferrerepy02\Contabilidad\REGIONAL AFPISA\INFORMES CNV\01. INFORMES PRESENTADOS\2022\AFPISA\01 - Marzo 2022\"/>
    </mc:Choice>
  </mc:AlternateContent>
  <xr:revisionPtr revIDLastSave="0" documentId="13_ncr:1_{CB890633-9E07-4F15-806D-2DDCFD115393}" xr6:coauthVersionLast="47" xr6:coauthVersionMax="47" xr10:uidLastSave="{00000000-0000-0000-0000-000000000000}"/>
  <bookViews>
    <workbookView xWindow="-108" yWindow="-108" windowWidth="23256" windowHeight="12576" tabRatio="775" activeTab="1" xr2:uid="{00000000-000D-0000-FFFF-FFFF00000000}"/>
  </bookViews>
  <sheets>
    <sheet name="Indice" sheetId="35" r:id="rId1"/>
    <sheet name="IG" sheetId="36" r:id="rId2"/>
    <sheet name="BG 032021" sheetId="32" state="hidden" r:id="rId3"/>
    <sheet name="BG 2021" sheetId="33" state="hidden" r:id="rId4"/>
    <sheet name="BG 032022" sheetId="34" state="hidden" r:id="rId5"/>
    <sheet name="Clasificación" sheetId="44" state="hidden" r:id="rId6"/>
    <sheet name="CA EF" sheetId="43" state="hidden" r:id="rId7"/>
    <sheet name="BG" sheetId="37" r:id="rId8"/>
    <sheet name="EERR" sheetId="40" r:id="rId9"/>
    <sheet name="EFE" sheetId="39" r:id="rId10"/>
    <sheet name="VPN" sheetId="38" r:id="rId11"/>
    <sheet name="Notas 1 a Nota 3" sheetId="41" r:id="rId12"/>
    <sheet name="Nota 4 a Nota 9" sheetId="42" r:id="rId13"/>
  </sheets>
  <definedNames>
    <definedName name="\a" localSheetId="1">#REF!</definedName>
    <definedName name="\a" localSheetId="12">#REF!</definedName>
    <definedName name="\a" localSheetId="11">#REF!</definedName>
    <definedName name="\a">#REF!</definedName>
    <definedName name="_____DAT23" localSheetId="1">#REF!</definedName>
    <definedName name="_____DAT23" localSheetId="12">#REF!</definedName>
    <definedName name="_____DAT23" localSheetId="11">#REF!</definedName>
    <definedName name="_____DAT23">#REF!</definedName>
    <definedName name="_____DAT24" localSheetId="1">#REF!</definedName>
    <definedName name="_____DAT24" localSheetId="12">#REF!</definedName>
    <definedName name="_____DAT24" localSheetId="11">#REF!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10">#REF!</definedName>
    <definedName name="__DAT23">#REF!</definedName>
    <definedName name="__DAT24" localSheetId="10">#REF!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10">#REF!</definedName>
    <definedName name="_DAT13">#REF!</definedName>
    <definedName name="_DAT14" localSheetId="10">#REF!</definedName>
    <definedName name="_DAT14">#REF!</definedName>
    <definedName name="_DAT15">#REF!</definedName>
    <definedName name="_DAT16">#REF!</definedName>
    <definedName name="_DAT17" localSheetId="10">#REF!</definedName>
    <definedName name="_DAT17">#REF!</definedName>
    <definedName name="_DAT18" localSheetId="10">#REF!</definedName>
    <definedName name="_DAT18">#REF!</definedName>
    <definedName name="_DAT19" localSheetId="10">#REF!</definedName>
    <definedName name="_DAT19">#REF!</definedName>
    <definedName name="_DAT2">#REF!</definedName>
    <definedName name="_DAT20" localSheetId="10">#REF!</definedName>
    <definedName name="_DAT20">#REF!</definedName>
    <definedName name="_DAT22" localSheetId="10">#REF!</definedName>
    <definedName name="_DAT22">#REF!</definedName>
    <definedName name="_DAT23" localSheetId="10">#REF!</definedName>
    <definedName name="_DAT23">#REF!</definedName>
    <definedName name="_DAT24" localSheetId="10">#REF!</definedName>
    <definedName name="_DAT24">#REF!</definedName>
    <definedName name="_DAT3" localSheetId="10">#REF!</definedName>
    <definedName name="_DAT3">#REF!</definedName>
    <definedName name="_DAT4" localSheetId="10">#REF!</definedName>
    <definedName name="_DAT4">#REF!</definedName>
    <definedName name="_DAT5" localSheetId="10">#REF!</definedName>
    <definedName name="_DAT5">#REF!</definedName>
    <definedName name="_DAT6">#REF!</definedName>
    <definedName name="_DAT7">#REF!</definedName>
    <definedName name="_DAT8">#REF!</definedName>
    <definedName name="_xlnm._FilterDatabase" localSheetId="4" hidden="1">'BG 032022'!$A$6:$F$163</definedName>
    <definedName name="_xlnm._FilterDatabase" localSheetId="3" hidden="1">'BG 2021'!$A$4:$E$86</definedName>
    <definedName name="_xlnm._FilterDatabase" localSheetId="6" hidden="1">'CA EF'!$A$2:$WWI$186</definedName>
    <definedName name="_xlnm._FilterDatabase" localSheetId="5" hidden="1">Clasificación!$A$4:$Q$184</definedName>
    <definedName name="_Key1" localSheetId="10" hidden="1">#REF!</definedName>
    <definedName name="_Key1" hidden="1">#REF!</definedName>
    <definedName name="_Key2" localSheetId="10" hidden="1">#REF!</definedName>
    <definedName name="_Key2" hidden="1">#REF!</definedName>
    <definedName name="_Order1" hidden="1">255</definedName>
    <definedName name="_Order2" hidden="1">255</definedName>
    <definedName name="_Parse_In" localSheetId="10" hidden="1">#REF!</definedName>
    <definedName name="_Parse_In" hidden="1">#REF!</definedName>
    <definedName name="_Parse_Out" localSheetId="10" hidden="1">#REF!</definedName>
    <definedName name="_Parse_Out" hidden="1">#REF!</definedName>
    <definedName name="_RSE1">#REF!</definedName>
    <definedName name="_RSE2">#REF!</definedName>
    <definedName name="_TPy530231">#REF!</definedName>
    <definedName name="a" localSheetId="7"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12" hidden="1">{#N/A,#N/A,FALSE,"Aging Summary";#N/A,#N/A,FALSE,"Ratio Analysis";#N/A,#N/A,FALSE,"Test 120 Day Accts";#N/A,#N/A,FALSE,"Tickmarks"}</definedName>
    <definedName name="a" localSheetId="11" hidden="1">{#N/A,#N/A,FALSE,"Aging Summary";#N/A,#N/A,FALSE,"Ratio Analysis";#N/A,#N/A,FALSE,"Test 120 Day Accts";#N/A,#N/A,FALSE,"Tickmarks"}</definedName>
    <definedName name="A" localSheetId="10">#REF!</definedName>
    <definedName name="a" hidden="1">{#N/A,#N/A,FALSE,"Aging Summary";#N/A,#N/A,FALSE,"Ratio Analysis";#N/A,#N/A,FALSE,"Test 120 Day Accts";#N/A,#N/A,FALSE,"Tickmarks"}</definedName>
    <definedName name="A_impresión_IM" localSheetId="10">#REF!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10">#REF!</definedName>
    <definedName name="ADV_PROM">#REF!</definedName>
    <definedName name="APSUMMARY">#REF!</definedName>
    <definedName name="AR_Balance">#REF!</definedName>
    <definedName name="ARA_Threshold">#REF!</definedName>
    <definedName name="_xlnm.Print_Area" localSheetId="7">BG!$A$9:$J$69</definedName>
    <definedName name="_xlnm.Print_Area" localSheetId="8">EERR!$A$9:$H$44</definedName>
    <definedName name="_xlnm.Print_Area" localSheetId="9">EFE!$A$9:$F$59</definedName>
    <definedName name="_xlnm.Print_Area" localSheetId="12">'Nota 4 a Nota 9'!$A$9:$I$352</definedName>
    <definedName name="_xlnm.Print_Area" localSheetId="11">'Notas 1 a Nota 3'!$B$10:$M$68</definedName>
    <definedName name="_xlnm.Print_Area" localSheetId="10">VPN!$B$10:$L$32</definedName>
    <definedName name="Area_de_impresión2" localSheetId="1">#REF!</definedName>
    <definedName name="Area_de_impresión2" localSheetId="12">#REF!</definedName>
    <definedName name="Area_de_impresión2" localSheetId="11">#REF!</definedName>
    <definedName name="Area_de_impresión2" localSheetId="10">#REF!</definedName>
    <definedName name="Area_de_impresión2">#REF!</definedName>
    <definedName name="Area_de_impresión3" localSheetId="10">#REF!</definedName>
    <definedName name="Area_de_impresión3">#REF!</definedName>
    <definedName name="ARGENTINA" localSheetId="10">#REF!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10" hidden="1">#REF!</definedName>
    <definedName name="AS2StaticLS" hidden="1">#REF!</definedName>
    <definedName name="AS2SyncStepLS" hidden="1">0</definedName>
    <definedName name="AS2TickmarkLS" localSheetId="10" hidden="1">#REF!</definedName>
    <definedName name="AS2TickmarkLS" hidden="1">#REF!</definedName>
    <definedName name="AS2VersionLS" hidden="1">300</definedName>
    <definedName name="assssssssssssssssssssssssssssssssssssssssss" hidden="1">#REF!</definedName>
    <definedName name="B" localSheetId="10">#REF!</definedName>
    <definedName name="B">#REF!</definedName>
    <definedName name="_xlnm.Database" localSheetId="10">#REF!</definedName>
    <definedName name="_xlnm.Database">#REF!</definedName>
    <definedName name="basemeta" localSheetId="10">#REF!</definedName>
    <definedName name="basemeta">#REF!</definedName>
    <definedName name="basenueva" localSheetId="10">#REF!</definedName>
    <definedName name="basenueva">#REF!</definedName>
    <definedName name="BB">#REF!</definedName>
    <definedName name="BCDE" localSheetId="7" hidden="1">{#N/A,#N/A,FALSE,"Aging Summary";#N/A,#N/A,FALSE,"Ratio Analysis";#N/A,#N/A,FALSE,"Test 120 Day Accts";#N/A,#N/A,FALSE,"Tickmarks"}</definedName>
    <definedName name="BCDE" localSheetId="4"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12" hidden="1">{#N/A,#N/A,FALSE,"Aging Summary";#N/A,#N/A,FALSE,"Ratio Analysis";#N/A,#N/A,FALSE,"Test 120 Day Accts";#N/A,#N/A,FALSE,"Tickmarks"}</definedName>
    <definedName name="BCDE" localSheetId="11" hidden="1">{#N/A,#N/A,FALSE,"Aging Summary";#N/A,#N/A,FALSE,"Ratio Analysis";#N/A,#N/A,FALSE,"Test 120 Day Accts";#N/A,#N/A,FALSE,"Tickmarks"}</definedName>
    <definedName name="BCDE" localSheetId="10"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10">#REF!</definedName>
    <definedName name="BRASIL">#REF!</definedName>
    <definedName name="bsusocomb1">#REF!</definedName>
    <definedName name="bsusonorte1">#REF!</definedName>
    <definedName name="bsusosur1">#REF!</definedName>
    <definedName name="BuiltIn_Print_Area" localSheetId="10">#REF!</definedName>
    <definedName name="BuiltIn_Print_Area">#REF!</definedName>
    <definedName name="BuiltIn_Print_Area___0___0___0___0___0" localSheetId="10">#REF!</definedName>
    <definedName name="BuiltIn_Print_Area___0___0___0___0___0">#REF!</definedName>
    <definedName name="BuiltIn_Print_Area___0___0___0___0___0___0___0___0" localSheetId="10">#REF!</definedName>
    <definedName name="BuiltIn_Print_Area___0___0___0___0___0___0___0___0">#REF!</definedName>
    <definedName name="canal" localSheetId="10">#REF!</definedName>
    <definedName name="canal">#REF!</definedName>
    <definedName name="Capitali">#REF!</definedName>
    <definedName name="CC" localSheetId="10">#REF!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10">#REF!</definedName>
    <definedName name="chart1">#REF!</definedName>
    <definedName name="cliente" localSheetId="10">#REF!</definedName>
    <definedName name="cliente">#REF!</definedName>
    <definedName name="cliente2" localSheetId="10">#REF!</definedName>
    <definedName name="cliente2">#REF!</definedName>
    <definedName name="Clientes" localSheetId="10">#REF!</definedName>
    <definedName name="Clientes">#REF!</definedName>
    <definedName name="Clients_Population_Total" localSheetId="10">#REF!</definedName>
    <definedName name="Clients_Population_Total">#REF!</definedName>
    <definedName name="cndsuuuuuuuuuuuuuuuuuuuuuuuuuuuuuuuuuuuuuuuuuuuuuuuuuuuuu" hidden="1">#REF!</definedName>
    <definedName name="co" localSheetId="10">#REF!</definedName>
    <definedName name="co">#REF!</definedName>
    <definedName name="COMPAÑIAS" localSheetId="10">#REF!</definedName>
    <definedName name="COMPAÑIAS">#REF!</definedName>
    <definedName name="Compilacion">#REF!</definedName>
    <definedName name="complacu" localSheetId="10">#REF!</definedName>
    <definedName name="complacu">#REF!</definedName>
    <definedName name="complemes" localSheetId="10">#REF!</definedName>
    <definedName name="complemes">#REF!</definedName>
    <definedName name="Computed_Sample_Population_Total" localSheetId="10">#REF!</definedName>
    <definedName name="Computed_Sample_Population_Total">#REF!</definedName>
    <definedName name="COST_MP" localSheetId="10">#REF!</definedName>
    <definedName name="COST_MP">#REF!</definedName>
    <definedName name="crin0010">#REF!</definedName>
    <definedName name="Customer">#REF!</definedName>
    <definedName name="customerld">#REF!</definedName>
    <definedName name="CustomerPCS">#REF!</definedName>
    <definedName name="CY_Accounts_Receivable" localSheetId="10">#REF!</definedName>
    <definedName name="CY_Administration" localSheetId="10">#REF!</definedName>
    <definedName name="CY_Administration">#REF!</definedName>
    <definedName name="CY_Cash" localSheetId="10">#REF!</definedName>
    <definedName name="CY_Cash_Div_Dec" localSheetId="10">#REF!</definedName>
    <definedName name="CY_CASH_DIVIDENDS_DECLARED__per_common_share" localSheetId="10">#REF!</definedName>
    <definedName name="CY_Common_Equity" localSheetId="10">#REF!</definedName>
    <definedName name="CY_Cost_of_Sales" localSheetId="10">#REF!</definedName>
    <definedName name="CY_Current_Liabilities" localSheetId="10">#REF!</definedName>
    <definedName name="CY_Depreciation" localSheetId="10">#REF!</definedName>
    <definedName name="CY_Disc._Ops." localSheetId="10">#REF!</definedName>
    <definedName name="CY_Disc_mnth">#REF!</definedName>
    <definedName name="CY_Disc_pd">#REF!</definedName>
    <definedName name="CY_Discounts">#REF!</definedName>
    <definedName name="CY_Earnings_per_share" localSheetId="10">#REF!</definedName>
    <definedName name="CY_Extraord." localSheetId="10">#REF!</definedName>
    <definedName name="CY_Gross_Profit" localSheetId="10">#REF!</definedName>
    <definedName name="CY_INC_AFT_TAX" localSheetId="10">#REF!</definedName>
    <definedName name="CY_INC_BEF_EXTRAORD" localSheetId="10">#REF!</definedName>
    <definedName name="CY_Inc_Bef_Tax" localSheetId="10">#REF!</definedName>
    <definedName name="CY_Intangible_Assets" localSheetId="10">#REF!</definedName>
    <definedName name="CY_Intangible_Assets">#REF!</definedName>
    <definedName name="CY_Interest_Expense" localSheetId="10">#REF!</definedName>
    <definedName name="CY_Inventory" localSheetId="10">#REF!</definedName>
    <definedName name="CY_LIABIL_EQUITY" localSheetId="10">#REF!</definedName>
    <definedName name="CY_LIABIL_EQUITY">#REF!</definedName>
    <definedName name="CY_Long_term_Debt__excl_Dfd_Taxes" localSheetId="10">#REF!</definedName>
    <definedName name="CY_LT_Debt" localSheetId="10">#REF!</definedName>
    <definedName name="CY_Market_Value_of_Equity" localSheetId="10">#REF!</definedName>
    <definedName name="CY_Marketable_Sec" localSheetId="10">#REF!</definedName>
    <definedName name="CY_Marketable_Sec">#REF!</definedName>
    <definedName name="CY_NET_INCOME" localSheetId="10">#REF!</definedName>
    <definedName name="CY_NET_PROFIT">#REF!</definedName>
    <definedName name="CY_Net_Revenue" localSheetId="10">#REF!</definedName>
    <definedName name="CY_Operating_Income" localSheetId="10">#REF!</definedName>
    <definedName name="CY_Operating_Income">#REF!</definedName>
    <definedName name="CY_Other" localSheetId="10">#REF!</definedName>
    <definedName name="CY_Other">#REF!</definedName>
    <definedName name="CY_Other_Curr_Assets" localSheetId="10">#REF!</definedName>
    <definedName name="CY_Other_Curr_Assets">#REF!</definedName>
    <definedName name="CY_Other_LT_Assets" localSheetId="10">#REF!</definedName>
    <definedName name="CY_Other_LT_Assets">#REF!</definedName>
    <definedName name="CY_Other_LT_Liabilities" localSheetId="10">#REF!</definedName>
    <definedName name="CY_Other_LT_Liabilities">#REF!</definedName>
    <definedName name="CY_Preferred_Stock" localSheetId="10">#REF!</definedName>
    <definedName name="CY_Preferred_Stock">#REF!</definedName>
    <definedName name="CY_QUICK_ASSETS" localSheetId="10">#REF!</definedName>
    <definedName name="CY_Ret_mnth">#REF!</definedName>
    <definedName name="CY_Ret_pd">#REF!</definedName>
    <definedName name="CY_Retained_Earnings" localSheetId="10">#REF!</definedName>
    <definedName name="CY_Retained_Earnings">#REF!</definedName>
    <definedName name="CY_Returns">#REF!</definedName>
    <definedName name="CY_Selling" localSheetId="10">#REF!</definedName>
    <definedName name="CY_Selling">#REF!</definedName>
    <definedName name="CY_Tangible_Assets" localSheetId="10">#REF!</definedName>
    <definedName name="CY_Tangible_Assets">#REF!</definedName>
    <definedName name="CY_Tangible_Net_Worth" localSheetId="10">#REF!</definedName>
    <definedName name="CY_Taxes" localSheetId="10">#REF!</definedName>
    <definedName name="CY_TOTAL_ASSETS" localSheetId="10">#REF!</definedName>
    <definedName name="CY_TOTAL_CURR_ASSETS" localSheetId="10">#REF!</definedName>
    <definedName name="CY_TOTAL_DEBT" localSheetId="10">#REF!</definedName>
    <definedName name="CY_TOTAL_EQUITY" localSheetId="10">#REF!</definedName>
    <definedName name="CY_Trade_Payables" localSheetId="10">#REF!</definedName>
    <definedName name="CY_Weighted_Average" localSheetId="10">#REF!</definedName>
    <definedName name="CY_Working_Capital" localSheetId="10">#REF!</definedName>
    <definedName name="CY_Year_Income_Statement" localSheetId="10">#REF!</definedName>
    <definedName name="da" localSheetId="7"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12" hidden="1">{#N/A,#N/A,FALSE,"Aging Summary";#N/A,#N/A,FALSE,"Ratio Analysis";#N/A,#N/A,FALSE,"Test 120 Day Accts";#N/A,#N/A,FALSE,"Tickmarks"}</definedName>
    <definedName name="da" localSheetId="11" hidden="1">{#N/A,#N/A,FALSE,"Aging Summary";#N/A,#N/A,FALSE,"Ratio Analysis";#N/A,#N/A,FALSE,"Test 120 Day Accts";#N/A,#N/A,FALSE,"Tickmarks"}</definedName>
    <definedName name="da" localSheetId="10" hidden="1">{#N/A,#N/A,FALSE,"Aging Summary";#N/A,#N/A,FALSE,"Ratio Analysis";#N/A,#N/A,FALSE,"Test 120 Day Accts";#N/A,#N/A,FALSE,"Tickmarks"}</definedName>
    <definedName name="da" hidden="1">{#N/A,#N/A,FALSE,"Aging Summary";#N/A,#N/A,FALSE,"Ratio Analysis";#N/A,#N/A,FALSE,"Test 120 Day Accts";#N/A,#N/A,FALSE,"Tickmarks"}</definedName>
    <definedName name="DAFDFAD" localSheetId="7" hidden="1">{#N/A,#N/A,FALSE,"VOL"}</definedName>
    <definedName name="DAFDFAD" localSheetId="4" hidden="1">{#N/A,#N/A,FALSE,"VOL"}</definedName>
    <definedName name="DAFDFAD" localSheetId="3" hidden="1">{#N/A,#N/A,FALSE,"VOL"}</definedName>
    <definedName name="DAFDFAD" localSheetId="5" hidden="1">{#N/A,#N/A,FALSE,"VOL"}</definedName>
    <definedName name="DAFDFAD" localSheetId="8" hidden="1">{#N/A,#N/A,FALSE,"VOL"}</definedName>
    <definedName name="DAFDFAD" localSheetId="9" hidden="1">{#N/A,#N/A,FALSE,"VOL"}</definedName>
    <definedName name="DAFDFAD" localSheetId="1" hidden="1">{#N/A,#N/A,FALSE,"VOL"}</definedName>
    <definedName name="DAFDFAD" localSheetId="12" hidden="1">{#N/A,#N/A,FALSE,"VOL"}</definedName>
    <definedName name="DAFDFAD" localSheetId="11" hidden="1">{#N/A,#N/A,FALSE,"VOL"}</definedName>
    <definedName name="DAFDFAD" localSheetId="10" hidden="1">{#N/A,#N/A,FALSE,"VOL"}</definedName>
    <definedName name="DAFDFAD" hidden="1">{#N/A,#N/A,FALSE,"VOL"}</definedName>
    <definedName name="DASA" localSheetId="10">#REF!</definedName>
    <definedName name="DASA">#REF!</definedName>
    <definedName name="data" localSheetId="10">#REF!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10">#REF!</definedName>
    <definedName name="datos">#REF!</definedName>
    <definedName name="Definición">#REF!</definedName>
    <definedName name="desc" localSheetId="10">#REF!</definedName>
    <definedName name="desc">#REF!</definedName>
    <definedName name="detaacu" localSheetId="10">#REF!</definedName>
    <definedName name="detaacu">#REF!</definedName>
    <definedName name="detames" localSheetId="10">#REF!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10">#REF!</definedName>
    <definedName name="Dist">#REF!</definedName>
    <definedName name="distribuidores" localSheetId="10">#REF!</definedName>
    <definedName name="distribuidores">#REF!</definedName>
    <definedName name="Dollar_Threshold" localSheetId="10">#REF!</definedName>
    <definedName name="Dollar_Threshold">#REF!</definedName>
    <definedName name="dtt" hidden="1">#REF!</definedName>
    <definedName name="Edesa" localSheetId="10">#REF!</definedName>
    <definedName name="Edesa">#REF!</definedName>
    <definedName name="Enriputo" localSheetId="10">#REF!</definedName>
    <definedName name="Enriputo">#REF!</definedName>
    <definedName name="eoafh">#REF!</definedName>
    <definedName name="eoafn">#REF!</definedName>
    <definedName name="eoafs">#REF!</definedName>
    <definedName name="est" localSheetId="10">#REF!</definedName>
    <definedName name="est">#REF!</definedName>
    <definedName name="ESTBF" localSheetId="10">#REF!</definedName>
    <definedName name="ESTBF">#REF!</definedName>
    <definedName name="ESTIMADO" localSheetId="10">#REF!</definedName>
    <definedName name="ESTIMADO">#REF!</definedName>
    <definedName name="EV__LASTREFTIME__" hidden="1">38972.3597337963</definedName>
    <definedName name="EX" localSheetId="10">#REF!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10">#REF!</definedName>
    <definedName name="GASTOS">#REF!</definedName>
    <definedName name="grandes3">#REF!</definedName>
    <definedName name="histor" localSheetId="10">#REF!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10">#REF!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7" hidden="1">{#N/A,#N/A,FALSE,"VOL"}</definedName>
    <definedName name="liq" localSheetId="4" hidden="1">{#N/A,#N/A,FALSE,"VOL"}</definedName>
    <definedName name="liq" localSheetId="3" hidden="1">{#N/A,#N/A,FALSE,"VOL"}</definedName>
    <definedName name="liq" localSheetId="5" hidden="1">{#N/A,#N/A,FALSE,"VOL"}</definedName>
    <definedName name="liq" localSheetId="8" hidden="1">{#N/A,#N/A,FALSE,"VOL"}</definedName>
    <definedName name="liq" localSheetId="9" hidden="1">{#N/A,#N/A,FALSE,"VOL"}</definedName>
    <definedName name="liq" localSheetId="1" hidden="1">{#N/A,#N/A,FALSE,"VOL"}</definedName>
    <definedName name="liq" localSheetId="12" hidden="1">{#N/A,#N/A,FALSE,"VOL"}</definedName>
    <definedName name="liq" localSheetId="11" hidden="1">{#N/A,#N/A,FALSE,"VOL"}</definedName>
    <definedName name="liq" localSheetId="10" hidden="1">{#N/A,#N/A,FALSE,"VOL"}</definedName>
    <definedName name="liq" hidden="1">{#N/A,#N/A,FALSE,"VOL"}</definedName>
    <definedName name="listasuper" localSheetId="10">#REF!</definedName>
    <definedName name="listasuper">#REF!</definedName>
    <definedName name="Maintenance">#REF!</definedName>
    <definedName name="maintenanceld">#REF!</definedName>
    <definedName name="MaintenancePCS">#REF!</definedName>
    <definedName name="marca" localSheetId="10">#REF!</definedName>
    <definedName name="marca">#REF!</definedName>
    <definedName name="Marcas" localSheetId="10">#REF!</definedName>
    <definedName name="Marcas">#REF!</definedName>
    <definedName name="Minimis">#REF!</definedName>
    <definedName name="MKT">#REF!</definedName>
    <definedName name="mktld">#REF!</definedName>
    <definedName name="MKTPCS">#REF!</definedName>
    <definedName name="MP" localSheetId="10">#REF!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7"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12" hidden="1">{#N/A,#N/A,FALSE,"Aging Summary";#N/A,#N/A,FALSE,"Ratio Analysis";#N/A,#N/A,FALSE,"Test 120 Day Accts";#N/A,#N/A,FALSE,"Tickmarks"}</definedName>
    <definedName name="new" localSheetId="11" hidden="1">{#N/A,#N/A,FALSE,"Aging Summary";#N/A,#N/A,FALSE,"Ratio Analysis";#N/A,#N/A,FALSE,"Test 120 Day Accts";#N/A,#N/A,FALSE,"Tickmarks"}</definedName>
    <definedName name="new" localSheetId="10"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12" hidden="1">#REF!</definedName>
    <definedName name="ngughuiyhuhhhhhhhhhhhhhhhhhh" localSheetId="11" hidden="1">#REF!</definedName>
    <definedName name="ngughuiyhuhhhhhhhhhhhhhhhhhh" hidden="1">#REF!</definedName>
    <definedName name="njkhoikh" localSheetId="1" hidden="1">#REF!</definedName>
    <definedName name="njkhoikh" localSheetId="12" hidden="1">#REF!</definedName>
    <definedName name="njkhoikh" localSheetId="11" hidden="1">#REF!</definedName>
    <definedName name="njkhoikh" hidden="1">#REF!</definedName>
    <definedName name="nmm" localSheetId="7" hidden="1">{#N/A,#N/A,FALSE,"VOL"}</definedName>
    <definedName name="nmm" localSheetId="4" hidden="1">{#N/A,#N/A,FALSE,"VOL"}</definedName>
    <definedName name="nmm" localSheetId="3" hidden="1">{#N/A,#N/A,FALSE,"VOL"}</definedName>
    <definedName name="nmm" localSheetId="5" hidden="1">{#N/A,#N/A,FALSE,"VOL"}</definedName>
    <definedName name="nmm" localSheetId="8" hidden="1">{#N/A,#N/A,FALSE,"VOL"}</definedName>
    <definedName name="nmm" localSheetId="9" hidden="1">{#N/A,#N/A,FALSE,"VOL"}</definedName>
    <definedName name="nmm" localSheetId="1" hidden="1">{#N/A,#N/A,FALSE,"VOL"}</definedName>
    <definedName name="nmm" localSheetId="12" hidden="1">{#N/A,#N/A,FALSE,"VOL"}</definedName>
    <definedName name="nmm" localSheetId="11" hidden="1">{#N/A,#N/A,FALSE,"VOL"}</definedName>
    <definedName name="nmm" localSheetId="10" hidden="1">{#N/A,#N/A,FALSE,"VOL"}</definedName>
    <definedName name="nmm" hidden="1">{#N/A,#N/A,FALSE,"VOL"}</definedName>
    <definedName name="NO" localSheetId="7" hidden="1">{#N/A,#N/A,FALSE,"VOL"}</definedName>
    <definedName name="NO" localSheetId="4" hidden="1">{#N/A,#N/A,FALSE,"VOL"}</definedName>
    <definedName name="NO" localSheetId="3" hidden="1">{#N/A,#N/A,FALSE,"VOL"}</definedName>
    <definedName name="NO" localSheetId="5" hidden="1">{#N/A,#N/A,FALSE,"VOL"}</definedName>
    <definedName name="NO" localSheetId="8" hidden="1">{#N/A,#N/A,FALSE,"VOL"}</definedName>
    <definedName name="NO" localSheetId="9" hidden="1">{#N/A,#N/A,FALSE,"VOL"}</definedName>
    <definedName name="NO" localSheetId="1" hidden="1">{#N/A,#N/A,FALSE,"VOL"}</definedName>
    <definedName name="NO" localSheetId="12" hidden="1">{#N/A,#N/A,FALSE,"VOL"}</definedName>
    <definedName name="NO" localSheetId="11" hidden="1">{#N/A,#N/A,FALSE,"VOL"}</definedName>
    <definedName name="NO" localSheetId="10" hidden="1">{#N/A,#N/A,FALSE,"VOL"}</definedName>
    <definedName name="NO" hidden="1">{#N/A,#N/A,FALSE,"VOL"}</definedName>
    <definedName name="NonTop_Stratum_Value" localSheetId="10">#REF!</definedName>
    <definedName name="NonTop_Stratum_Value">#REF!</definedName>
    <definedName name="Number_of_Selections">#REF!</definedName>
    <definedName name="Numof_Selections2">#REF!</definedName>
    <definedName name="ñfdsl" localSheetId="12">#REF!</definedName>
    <definedName name="ñfdsl" localSheetId="11">#REF!</definedName>
    <definedName name="ñfdsl">#REF!</definedName>
    <definedName name="ññ" localSheetId="12">#REF!</definedName>
    <definedName name="ññ" localSheetId="11">#REF!</definedName>
    <definedName name="ññ">#REF!</definedName>
    <definedName name="OLE_LINK1" localSheetId="12">'Nota 4 a Nota 9'!$B$21</definedName>
    <definedName name="OPPROD" localSheetId="1">#REF!</definedName>
    <definedName name="OPPROD" localSheetId="12">#REF!</definedName>
    <definedName name="OPPROD" localSheetId="11">#REF!</definedName>
    <definedName name="OPPROD" localSheetId="10">#REF!</definedName>
    <definedName name="OPPROD">#REF!</definedName>
    <definedName name="opt" localSheetId="1">#REF!</definedName>
    <definedName name="opt" localSheetId="12">#REF!</definedName>
    <definedName name="opt" localSheetId="11">#REF!</definedName>
    <definedName name="opt">#REF!</definedName>
    <definedName name="optr">#REF!</definedName>
    <definedName name="Others">#REF!</definedName>
    <definedName name="othersld">#REF!</definedName>
    <definedName name="OthersPCS">#REF!</definedName>
    <definedName name="PARAGUAY" localSheetId="10">#REF!</definedName>
    <definedName name="PARAGUAY">#REF!</definedName>
    <definedName name="participa" localSheetId="10">#REF!</definedName>
    <definedName name="participa">#REF!</definedName>
    <definedName name="Partidas_seleccionadas_test_de_">#REF!</definedName>
    <definedName name="Partidas_Selecionadas">#REF!</definedName>
    <definedName name="Percent_Threshold" localSheetId="10">#REF!</definedName>
    <definedName name="Percent_Threshold">#REF!</definedName>
    <definedName name="PL_Dollar_Threshold" localSheetId="10">#REF!</definedName>
    <definedName name="PL_Dollar_Threshold">#REF!</definedName>
    <definedName name="PL_Percent_Threshold" localSheetId="10">#REF!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10">#REF!</definedName>
    <definedName name="POLYAR">#REF!</definedName>
    <definedName name="potir">#REF!</definedName>
    <definedName name="ppc" localSheetId="10">#REF!</definedName>
    <definedName name="ppc">#REF!</definedName>
    <definedName name="pr" localSheetId="10">#REF!</definedName>
    <definedName name="pr">#REF!</definedName>
    <definedName name="previs">#REF!</definedName>
    <definedName name="PS_Test_de_Gastos" localSheetId="12">#REF!</definedName>
    <definedName name="PS_Test_de_Gastos" localSheetId="11">#REF!</definedName>
    <definedName name="PS_Test_de_Gastos">#REF!</definedName>
    <definedName name="PY_Accounts_Receivable" localSheetId="10">#REF!</definedName>
    <definedName name="PY_Administration" localSheetId="10">#REF!</definedName>
    <definedName name="PY_Administration">#REF!</definedName>
    <definedName name="PY_Cash" localSheetId="10">#REF!</definedName>
    <definedName name="PY_Cash_Div_Dec" localSheetId="10">#REF!</definedName>
    <definedName name="PY_CASH_DIVIDENDS_DECLARED__per_common_share" localSheetId="10">#REF!</definedName>
    <definedName name="PY_Common_Equity" localSheetId="10">#REF!</definedName>
    <definedName name="PY_Cost_of_Sales" localSheetId="10">#REF!</definedName>
    <definedName name="PY_Current_Liabilities" localSheetId="10">#REF!</definedName>
    <definedName name="PY_Depreciation" localSheetId="10">#REF!</definedName>
    <definedName name="PY_Disc._Ops." localSheetId="10">#REF!</definedName>
    <definedName name="PY_Disc_allow">#REF!</definedName>
    <definedName name="PY_Disc_mnth">#REF!</definedName>
    <definedName name="PY_Disc_pd">#REF!</definedName>
    <definedName name="PY_Discounts">#REF!</definedName>
    <definedName name="PY_Earnings_per_share" localSheetId="10">#REF!</definedName>
    <definedName name="PY_Extraord." localSheetId="10">#REF!</definedName>
    <definedName name="PY_Gross_Profit" localSheetId="10">#REF!</definedName>
    <definedName name="PY_INC_AFT_TAX" localSheetId="10">#REF!</definedName>
    <definedName name="PY_INC_BEF_EXTRAORD" localSheetId="10">#REF!</definedName>
    <definedName name="PY_Inc_Bef_Tax" localSheetId="10">#REF!</definedName>
    <definedName name="PY_Intangible_Assets" localSheetId="10">#REF!</definedName>
    <definedName name="PY_Intangible_Assets">#REF!</definedName>
    <definedName name="PY_Interest_Expense" localSheetId="10">#REF!</definedName>
    <definedName name="PY_Inventory" localSheetId="10">#REF!</definedName>
    <definedName name="PY_LIABIL_EQUITY" localSheetId="10">#REF!</definedName>
    <definedName name="PY_LIABIL_EQUITY">#REF!</definedName>
    <definedName name="PY_Long_term_Debt__excl_Dfd_Taxes" localSheetId="10">#REF!</definedName>
    <definedName name="PY_LT_Debt" localSheetId="10">#REF!</definedName>
    <definedName name="PY_Market_Value_of_Equity" localSheetId="10">#REF!</definedName>
    <definedName name="PY_Marketable_Sec" localSheetId="10">#REF!</definedName>
    <definedName name="PY_Marketable_Sec">#REF!</definedName>
    <definedName name="PY_NET_INCOME" localSheetId="10">#REF!</definedName>
    <definedName name="PY_NET_PROFIT">#REF!</definedName>
    <definedName name="PY_Net_Revenue" localSheetId="10">#REF!</definedName>
    <definedName name="PY_Operating_Inc" localSheetId="10">#REF!</definedName>
    <definedName name="PY_Operating_Inc">#REF!</definedName>
    <definedName name="PY_Operating_Income" localSheetId="10">#REF!</definedName>
    <definedName name="PY_Operating_Income">#REF!</definedName>
    <definedName name="PY_Other_Curr_Assets" localSheetId="10">#REF!</definedName>
    <definedName name="PY_Other_Curr_Assets">#REF!</definedName>
    <definedName name="PY_Other_Exp" localSheetId="10">#REF!</definedName>
    <definedName name="PY_Other_Exp">#REF!</definedName>
    <definedName name="PY_Other_LT_Assets" localSheetId="10">#REF!</definedName>
    <definedName name="PY_Other_LT_Assets">#REF!</definedName>
    <definedName name="PY_Other_LT_Liabilities" localSheetId="10">#REF!</definedName>
    <definedName name="PY_Other_LT_Liabilities">#REF!</definedName>
    <definedName name="PY_Preferred_Stock" localSheetId="10">#REF!</definedName>
    <definedName name="PY_Preferred_Stock">#REF!</definedName>
    <definedName name="PY_QUICK_ASSETS" localSheetId="10">#REF!</definedName>
    <definedName name="PY_Ret_allow">#REF!</definedName>
    <definedName name="PY_Ret_mnth">#REF!</definedName>
    <definedName name="PY_Ret_pd">#REF!</definedName>
    <definedName name="PY_Retained_Earnings" localSheetId="10">#REF!</definedName>
    <definedName name="PY_Retained_Earnings">#REF!</definedName>
    <definedName name="PY_Returns">#REF!</definedName>
    <definedName name="PY_Selling" localSheetId="10">#REF!</definedName>
    <definedName name="PY_Selling">#REF!</definedName>
    <definedName name="PY_Tangible_Assets" localSheetId="10">#REF!</definedName>
    <definedName name="PY_Tangible_Assets">#REF!</definedName>
    <definedName name="PY_Tangible_Net_Worth" localSheetId="10">#REF!</definedName>
    <definedName name="PY_Taxes" localSheetId="10">#REF!</definedName>
    <definedName name="PY_TOTAL_ASSETS" localSheetId="10">#REF!</definedName>
    <definedName name="PY_TOTAL_CURR_ASSETS" localSheetId="10">#REF!</definedName>
    <definedName name="PY_TOTAL_DEBT" localSheetId="10">#REF!</definedName>
    <definedName name="PY_TOTAL_EQUITY" localSheetId="10">#REF!</definedName>
    <definedName name="PY_Trade_Payables" localSheetId="10">#REF!</definedName>
    <definedName name="PY_Weighted_Average" localSheetId="10">#REF!</definedName>
    <definedName name="PY_Working_Capital" localSheetId="10">#REF!</definedName>
    <definedName name="PY_Year_Income_Statement" localSheetId="10">#REF!</definedName>
    <definedName name="PY2_Accounts_Receivable" localSheetId="10">#REF!</definedName>
    <definedName name="PY2_Administration" localSheetId="10">#REF!</definedName>
    <definedName name="PY2_Cash" localSheetId="10">#REF!</definedName>
    <definedName name="PY2_Cash_Div_Dec" localSheetId="10">#REF!</definedName>
    <definedName name="PY2_CASH_DIVIDENDS_DECLARED__per_common_share" localSheetId="10">#REF!</definedName>
    <definedName name="PY2_Common_Equity" localSheetId="10">#REF!</definedName>
    <definedName name="PY2_Cost_of_Sales" localSheetId="10">#REF!</definedName>
    <definedName name="PY2_Current_Liabilities" localSheetId="10">#REF!</definedName>
    <definedName name="PY2_Depreciation" localSheetId="10">#REF!</definedName>
    <definedName name="PY2_Disc._Ops." localSheetId="10">#REF!</definedName>
    <definedName name="PY2_Earnings_per_share" localSheetId="10">#REF!</definedName>
    <definedName name="PY2_Extraord." localSheetId="10">#REF!</definedName>
    <definedName name="PY2_Gross_Profit" localSheetId="10">#REF!</definedName>
    <definedName name="PY2_INC_AFT_TAX" localSheetId="10">#REF!</definedName>
    <definedName name="PY2_INC_BEF_EXTRAORD" localSheetId="10">#REF!</definedName>
    <definedName name="PY2_Inc_Bef_Tax" localSheetId="10">#REF!</definedName>
    <definedName name="PY2_Intangible_Assets" localSheetId="10">#REF!</definedName>
    <definedName name="PY2_Interest_Expense" localSheetId="10">#REF!</definedName>
    <definedName name="PY2_Inventory" localSheetId="10">#REF!</definedName>
    <definedName name="PY2_LIABIL_EQUITY" localSheetId="10">#REF!</definedName>
    <definedName name="PY2_Long_term_Debt__excl_Dfd_Taxes" localSheetId="10">#REF!</definedName>
    <definedName name="PY2_LT_Debt" localSheetId="10">#REF!</definedName>
    <definedName name="PY2_Market_Value_of_Equity" localSheetId="10">#REF!</definedName>
    <definedName name="PY2_Marketable_Sec" localSheetId="10">#REF!</definedName>
    <definedName name="PY2_NET_INCOME" localSheetId="10">#REF!</definedName>
    <definedName name="PY2_Net_Revenue" localSheetId="10">#REF!</definedName>
    <definedName name="PY2_Operating_Inc" localSheetId="10">#REF!</definedName>
    <definedName name="PY2_Operating_Income" localSheetId="10">#REF!</definedName>
    <definedName name="PY2_Other_Curr_Assets" localSheetId="10">#REF!</definedName>
    <definedName name="PY2_Other_Exp." localSheetId="10">#REF!</definedName>
    <definedName name="PY2_Other_LT_Assets" localSheetId="10">#REF!</definedName>
    <definedName name="PY2_Other_LT_Liabilities" localSheetId="10">#REF!</definedName>
    <definedName name="PY2_Preferred_Stock" localSheetId="10">#REF!</definedName>
    <definedName name="PY2_QUICK_ASSETS" localSheetId="10">#REF!</definedName>
    <definedName name="PY2_Retained_Earnings" localSheetId="10">#REF!</definedName>
    <definedName name="PY2_Selling" localSheetId="10">#REF!</definedName>
    <definedName name="PY2_Tangible_Assets" localSheetId="10">#REF!</definedName>
    <definedName name="PY2_Tangible_Net_Worth" localSheetId="10">#REF!</definedName>
    <definedName name="PY2_Taxes" localSheetId="10">#REF!</definedName>
    <definedName name="PY2_TOTAL_ASSETS" localSheetId="10">#REF!</definedName>
    <definedName name="PY2_TOTAL_CURR_ASSETS" localSheetId="10">#REF!</definedName>
    <definedName name="PY2_TOTAL_DEBT" localSheetId="10">#REF!</definedName>
    <definedName name="PY2_TOTAL_EQUITY" localSheetId="10">#REF!</definedName>
    <definedName name="PY2_Trade_Payables" localSheetId="10">#REF!</definedName>
    <definedName name="PY2_Weighted_Average" localSheetId="10">#REF!</definedName>
    <definedName name="PY2_Working_Capital" localSheetId="10">#REF!</definedName>
    <definedName name="PY2_Year_Income_Statement" localSheetId="10">#REF!</definedName>
    <definedName name="PY3_Accounts_Receivable" localSheetId="10">#REF!</definedName>
    <definedName name="PY3_Administration" localSheetId="10">#REF!</definedName>
    <definedName name="PY3_Cash" localSheetId="10">#REF!</definedName>
    <definedName name="PY3_Common_Equity" localSheetId="10">#REF!</definedName>
    <definedName name="PY3_Cost_of_Sales" localSheetId="10">#REF!</definedName>
    <definedName name="PY3_Current_Liabilities" localSheetId="10">#REF!</definedName>
    <definedName name="PY3_Depreciation" localSheetId="10">#REF!</definedName>
    <definedName name="PY3_Disc._Ops." localSheetId="10">#REF!</definedName>
    <definedName name="PY3_Extraord." localSheetId="10">#REF!</definedName>
    <definedName name="PY3_Gross_Profit" localSheetId="10">#REF!</definedName>
    <definedName name="PY3_INC_AFT_TAX" localSheetId="10">#REF!</definedName>
    <definedName name="PY3_INC_BEF_EXTRAORD" localSheetId="10">#REF!</definedName>
    <definedName name="PY3_Inc_Bef_Tax" localSheetId="10">#REF!</definedName>
    <definedName name="PY3_Intangible_Assets" localSheetId="10">#REF!</definedName>
    <definedName name="PY3_Intangible_Assets">#REF!</definedName>
    <definedName name="PY3_Interest_Expense" localSheetId="10">#REF!</definedName>
    <definedName name="PY3_Inventory" localSheetId="10">#REF!</definedName>
    <definedName name="PY3_LIABIL_EQUITY" localSheetId="10">#REF!</definedName>
    <definedName name="PY3_Long_term_Debt__excl_Dfd_Taxes" localSheetId="10">#REF!</definedName>
    <definedName name="PY3_Marketable_Sec" localSheetId="10">#REF!</definedName>
    <definedName name="PY3_Marketable_Sec">#REF!</definedName>
    <definedName name="PY3_NET_INCOME" localSheetId="10">#REF!</definedName>
    <definedName name="PY3_Net_Revenue" localSheetId="10">#REF!</definedName>
    <definedName name="PY3_Operating_Inc" localSheetId="10">#REF!</definedName>
    <definedName name="PY3_Other_Curr_Assets" localSheetId="10">#REF!</definedName>
    <definedName name="PY3_Other_Curr_Assets">#REF!</definedName>
    <definedName name="PY3_Other_Exp." localSheetId="10">#REF!</definedName>
    <definedName name="PY3_Other_LT_Assets" localSheetId="10">#REF!</definedName>
    <definedName name="PY3_Other_LT_Assets">#REF!</definedName>
    <definedName name="PY3_Other_LT_Liabilities" localSheetId="10">#REF!</definedName>
    <definedName name="PY3_Other_LT_Liabilities">#REF!</definedName>
    <definedName name="PY3_Preferred_Stock" localSheetId="10">#REF!</definedName>
    <definedName name="PY3_Preferred_Stock">#REF!</definedName>
    <definedName name="PY3_QUICK_ASSETS" localSheetId="10">#REF!</definedName>
    <definedName name="PY3_Retained_Earnings" localSheetId="10">#REF!</definedName>
    <definedName name="PY3_Retained_Earnings">#REF!</definedName>
    <definedName name="PY3_Selling" localSheetId="10">#REF!</definedName>
    <definedName name="PY3_Tangible_Assets" localSheetId="10">#REF!</definedName>
    <definedName name="PY3_Tangible_Assets">#REF!</definedName>
    <definedName name="PY3_Taxes" localSheetId="10">#REF!</definedName>
    <definedName name="PY3_TOTAL_ASSETS" localSheetId="10">#REF!</definedName>
    <definedName name="PY3_TOTAL_CURR_ASSETS" localSheetId="10">#REF!</definedName>
    <definedName name="PY3_TOTAL_DEBT" localSheetId="10">#REF!</definedName>
    <definedName name="PY3_TOTAL_EQUITY" localSheetId="10">#REF!</definedName>
    <definedName name="PY3_Trade_Payables" localSheetId="10">#REF!</definedName>
    <definedName name="PY3_Year_Income_Statement" localSheetId="10">#REF!</definedName>
    <definedName name="PY4_Accounts_Receivable" localSheetId="10">#REF!</definedName>
    <definedName name="PY4_Administration" localSheetId="10">#REF!</definedName>
    <definedName name="PY4_Cash" localSheetId="10">#REF!</definedName>
    <definedName name="PY4_Common_Equity" localSheetId="10">#REF!</definedName>
    <definedName name="PY4_Cost_of_Sales" localSheetId="10">#REF!</definedName>
    <definedName name="PY4_Current_Liabilities" localSheetId="10">#REF!</definedName>
    <definedName name="PY4_Depreciation" localSheetId="10">#REF!</definedName>
    <definedName name="PY4_Disc._Ops." localSheetId="10">#REF!</definedName>
    <definedName name="PY4_Extraord." localSheetId="10">#REF!</definedName>
    <definedName name="PY4_Gross_Profit" localSheetId="10">#REF!</definedName>
    <definedName name="PY4_INC_AFT_TAX" localSheetId="10">#REF!</definedName>
    <definedName name="PY4_INC_BEF_EXTRAORD" localSheetId="10">#REF!</definedName>
    <definedName name="PY4_Inc_Bef_Tax" localSheetId="10">#REF!</definedName>
    <definedName name="PY4_Intangible_Assets" localSheetId="10">#REF!</definedName>
    <definedName name="PY4_Intangible_Assets">#REF!</definedName>
    <definedName name="PY4_Interest_Expense" localSheetId="10">#REF!</definedName>
    <definedName name="PY4_Inventory" localSheetId="10">#REF!</definedName>
    <definedName name="PY4_LIABIL_EQUITY" localSheetId="10">#REF!</definedName>
    <definedName name="PY4_Long_term_Debt__excl_Dfd_Taxes" localSheetId="10">#REF!</definedName>
    <definedName name="PY4_Marketable_Sec" localSheetId="10">#REF!</definedName>
    <definedName name="PY4_Marketable_Sec">#REF!</definedName>
    <definedName name="PY4_NET_INCOME" localSheetId="10">#REF!</definedName>
    <definedName name="PY4_Net_Revenue" localSheetId="10">#REF!</definedName>
    <definedName name="PY4_Operating_Inc" localSheetId="10">#REF!</definedName>
    <definedName name="PY4_Other_Cur_Assets" localSheetId="10">#REF!</definedName>
    <definedName name="PY4_Other_Cur_Assets">#REF!</definedName>
    <definedName name="PY4_Other_Exp." localSheetId="10">#REF!</definedName>
    <definedName name="PY4_Other_LT_Assets" localSheetId="10">#REF!</definedName>
    <definedName name="PY4_Other_LT_Assets">#REF!</definedName>
    <definedName name="PY4_Other_LT_Liabilities" localSheetId="10">#REF!</definedName>
    <definedName name="PY4_Other_LT_Liabilities">#REF!</definedName>
    <definedName name="PY4_Preferred_Stock" localSheetId="10">#REF!</definedName>
    <definedName name="PY4_Preferred_Stock">#REF!</definedName>
    <definedName name="PY4_QUICK_ASSETS" localSheetId="10">#REF!</definedName>
    <definedName name="PY4_Retained_Earnings" localSheetId="10">#REF!</definedName>
    <definedName name="PY4_Retained_Earnings">#REF!</definedName>
    <definedName name="PY4_Selling" localSheetId="10">#REF!</definedName>
    <definedName name="PY4_Tangible_Assets" localSheetId="10">#REF!</definedName>
    <definedName name="PY4_Tangible_Assets">#REF!</definedName>
    <definedName name="PY4_Taxes" localSheetId="10">#REF!</definedName>
    <definedName name="PY4_TOTAL_ASSETS" localSheetId="10">#REF!</definedName>
    <definedName name="PY4_TOTAL_CURR_ASSETS" localSheetId="10">#REF!</definedName>
    <definedName name="PY4_TOTAL_DEBT" localSheetId="10">#REF!</definedName>
    <definedName name="PY4_TOTAL_EQUITY" localSheetId="10">#REF!</definedName>
    <definedName name="PY4_Trade_Payables" localSheetId="10">#REF!</definedName>
    <definedName name="PY4_Year_Income_Statement" localSheetId="10">#REF!</definedName>
    <definedName name="PY5_Accounts_Receivable" localSheetId="10">#REF!</definedName>
    <definedName name="PY5_Accounts_Receivable">#REF!</definedName>
    <definedName name="PY5_Administration" localSheetId="10">#REF!</definedName>
    <definedName name="PY5_Cash" localSheetId="10">#REF!</definedName>
    <definedName name="PY5_Common_Equity" localSheetId="10">#REF!</definedName>
    <definedName name="PY5_Cost_of_Sales" localSheetId="10">#REF!</definedName>
    <definedName name="PY5_Current_Liabilities" localSheetId="10">#REF!</definedName>
    <definedName name="PY5_Depreciation" localSheetId="10">#REF!</definedName>
    <definedName name="PY5_Disc._Ops." localSheetId="10">#REF!</definedName>
    <definedName name="PY5_Extraord." localSheetId="10">#REF!</definedName>
    <definedName name="PY5_Gross_Profit" localSheetId="10">#REF!</definedName>
    <definedName name="PY5_INC_AFT_TAX" localSheetId="10">#REF!</definedName>
    <definedName name="PY5_INC_BEF_EXTRAORD" localSheetId="10">#REF!</definedName>
    <definedName name="PY5_Inc_Bef_Tax" localSheetId="10">#REF!</definedName>
    <definedName name="PY5_Intangible_Assets" localSheetId="10">#REF!</definedName>
    <definedName name="PY5_Intangible_Assets">#REF!</definedName>
    <definedName name="PY5_Interest_Expense" localSheetId="10">#REF!</definedName>
    <definedName name="PY5_Inventory" localSheetId="10">#REF!</definedName>
    <definedName name="PY5_Inventory">#REF!</definedName>
    <definedName name="PY5_LIABIL_EQUITY" localSheetId="10">#REF!</definedName>
    <definedName name="PY5_Long_term_Debt__excl_Dfd_Taxes" localSheetId="10">#REF!</definedName>
    <definedName name="PY5_Marketable_Sec" localSheetId="10">#REF!</definedName>
    <definedName name="PY5_Marketable_Sec">#REF!</definedName>
    <definedName name="PY5_NET_INCOME" localSheetId="10">#REF!</definedName>
    <definedName name="PY5_Net_Revenue" localSheetId="10">#REF!</definedName>
    <definedName name="PY5_Operating_Inc" localSheetId="10">#REF!</definedName>
    <definedName name="PY5_Other_Curr_Assets" localSheetId="10">#REF!</definedName>
    <definedName name="PY5_Other_Curr_Assets">#REF!</definedName>
    <definedName name="PY5_Other_Exp." localSheetId="10">#REF!</definedName>
    <definedName name="PY5_Other_LT_Assets" localSheetId="10">#REF!</definedName>
    <definedName name="PY5_Other_LT_Assets">#REF!</definedName>
    <definedName name="PY5_Other_LT_Liabilities" localSheetId="10">#REF!</definedName>
    <definedName name="PY5_Other_LT_Liabilities">#REF!</definedName>
    <definedName name="PY5_Preferred_Stock" localSheetId="10">#REF!</definedName>
    <definedName name="PY5_Preferred_Stock">#REF!</definedName>
    <definedName name="PY5_QUICK_ASSETS" localSheetId="10">#REF!</definedName>
    <definedName name="PY5_Retained_Earnings" localSheetId="10">#REF!</definedName>
    <definedName name="PY5_Retained_Earnings">#REF!</definedName>
    <definedName name="PY5_Selling" localSheetId="10">#REF!</definedName>
    <definedName name="PY5_Tangible_Assets" localSheetId="10">#REF!</definedName>
    <definedName name="PY5_Tangible_Assets">#REF!</definedName>
    <definedName name="PY5_Taxes" localSheetId="10">#REF!</definedName>
    <definedName name="PY5_TOTAL_ASSETS" localSheetId="10">#REF!</definedName>
    <definedName name="PY5_TOTAL_CURR_ASSETS" localSheetId="10">#REF!</definedName>
    <definedName name="PY5_TOTAL_DEBT" localSheetId="10">#REF!</definedName>
    <definedName name="PY5_TOTAL_EQUITY" localSheetId="10">#REF!</definedName>
    <definedName name="PY5_Trade_Payables" localSheetId="10">#REF!</definedName>
    <definedName name="PY5_Year_Income_Statement" localSheetId="10">#REF!</definedName>
    <definedName name="QGPL_CLTESLB">#REF!</definedName>
    <definedName name="quarter" localSheetId="10">#REF!</definedName>
    <definedName name="quarter">#REF!</definedName>
    <definedName name="R_Factor" localSheetId="10">#REF!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10" hidden="1">1</definedName>
    <definedName name="SAPBEXrevision" hidden="1">3</definedName>
    <definedName name="SAPBEXsysID" hidden="1">"PLW"</definedName>
    <definedName name="SAPBEXwbID" localSheetId="10" hidden="1">"0B3C5WPQ1PKHTD1CRY997L2MI"</definedName>
    <definedName name="SAPBEXwbID" hidden="1">"14RHU0IXG8KL7C7PJMON454VM"</definedName>
    <definedName name="sdfnlsd" hidden="1">#REF!</definedName>
    <definedName name="sectores">#REF!</definedName>
    <definedName name="sedal" localSheetId="10">#REF!</definedName>
    <definedName name="sedal">#REF!</definedName>
    <definedName name="Selection_Remainder" localSheetId="10">#REF!</definedName>
    <definedName name="Selection_Remainder">#REF!</definedName>
    <definedName name="sku" localSheetId="10">#REF!</definedName>
    <definedName name="sku">#REF!</definedName>
    <definedName name="skus" localSheetId="10">#REF!</definedName>
    <definedName name="skus">#REF!</definedName>
    <definedName name="Starting_Point" localSheetId="10">#REF!</definedName>
    <definedName name="Starting_Point">#REF!</definedName>
    <definedName name="STKDIARIO" localSheetId="10">#REF!</definedName>
    <definedName name="STKDIARIO">#REF!</definedName>
    <definedName name="STKDIARIOPX01" localSheetId="10">#REF!</definedName>
    <definedName name="STKDIARIOPX01">#REF!</definedName>
    <definedName name="STKDIARIOPX04" localSheetId="10">#REF!</definedName>
    <definedName name="STKDIARIOPX04">#REF!</definedName>
    <definedName name="Suma_de_ABR_U_3">#REF!</definedName>
    <definedName name="SUMMARY" localSheetId="10">#REF!</definedName>
    <definedName name="SUMMARY">#REF!</definedName>
    <definedName name="super" localSheetId="10">#REF!</definedName>
    <definedName name="super">#REF!</definedName>
    <definedName name="tablasun" localSheetId="10">#REF!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10">#REF!</definedName>
    <definedName name="TEST0">#REF!</definedName>
    <definedName name="TEST1" localSheetId="1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10">#REF!</definedName>
    <definedName name="TESTKEYS">#REF!</definedName>
    <definedName name="TextRefCopy1">#REF!</definedName>
    <definedName name="TextRefCopy10" localSheetId="10">#REF!</definedName>
    <definedName name="TextRefCopy10">#REF!</definedName>
    <definedName name="TextRefCopy100" localSheetId="10">#REF!</definedName>
    <definedName name="TextRefCopy100">#REF!</definedName>
    <definedName name="TextRefCopy102" localSheetId="10">#REF!</definedName>
    <definedName name="TextRefCopy102">#REF!</definedName>
    <definedName name="TextRefCopy103" localSheetId="10">#REF!</definedName>
    <definedName name="TextRefCopy103">#REF!</definedName>
    <definedName name="TextRefCopy104" localSheetId="10">#REF!</definedName>
    <definedName name="TextRefCopy104">#REF!</definedName>
    <definedName name="TextRefCopy105" localSheetId="10">#REF!</definedName>
    <definedName name="TextRefCopy105">#REF!</definedName>
    <definedName name="TextRefCopy107" localSheetId="10">#REF!</definedName>
    <definedName name="TextRefCopy107">#REF!</definedName>
    <definedName name="TextRefCopy108" localSheetId="10">#REF!</definedName>
    <definedName name="TextRefCopy108">#REF!</definedName>
    <definedName name="TextRefCopy109" localSheetId="10">#REF!</definedName>
    <definedName name="TextRefCopy109">#REF!</definedName>
    <definedName name="TextRefCopy11" localSheetId="10">#REF!</definedName>
    <definedName name="TextRefCopy111">#REF!</definedName>
    <definedName name="TextRefCopy112" localSheetId="10">#REF!</definedName>
    <definedName name="TextRefCopy112">#REF!</definedName>
    <definedName name="TextRefCopy113" localSheetId="10">#REF!</definedName>
    <definedName name="TextRefCopy113">#REF!</definedName>
    <definedName name="TextRefCopy114">#REF!</definedName>
    <definedName name="TextRefCopy116" localSheetId="10">#REF!</definedName>
    <definedName name="TextRefCopy116">#REF!</definedName>
    <definedName name="TextRefCopy118" localSheetId="10">#REF!</definedName>
    <definedName name="TextRefCopy118">#REF!</definedName>
    <definedName name="TextRefCopy119" localSheetId="10">#REF!</definedName>
    <definedName name="TextRefCopy119">#REF!</definedName>
    <definedName name="TextRefCopy12" localSheetId="10">#REF!</definedName>
    <definedName name="TextRefCopy120" localSheetId="10">#REF!</definedName>
    <definedName name="TextRefCopy120">#REF!</definedName>
    <definedName name="TextRefCopy121" localSheetId="10">#REF!</definedName>
    <definedName name="TextRefCopy121">#REF!</definedName>
    <definedName name="TextRefCopy122">#REF!</definedName>
    <definedName name="TextRefCopy123">#REF!</definedName>
    <definedName name="TextRefCopy127" localSheetId="10">#REF!</definedName>
    <definedName name="TextRefCopy127">#REF!</definedName>
    <definedName name="TextRefCopy13" localSheetId="10">#REF!</definedName>
    <definedName name="TextRefCopy14" localSheetId="10">#REF!</definedName>
    <definedName name="TextRefCopy15" localSheetId="10">#REF!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10">#REF!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10">#REF!</definedName>
    <definedName name="TextRefCopy4">#REF!</definedName>
    <definedName name="TextRefCopy41">#REF!</definedName>
    <definedName name="TextRefCopy42" localSheetId="10">#REF!</definedName>
    <definedName name="TextRefCopy42">#REF!</definedName>
    <definedName name="TextRefCopy43" localSheetId="10">#REF!</definedName>
    <definedName name="TextRefCopy44" localSheetId="10">#REF!</definedName>
    <definedName name="TextRefCopy44">#REF!</definedName>
    <definedName name="TextRefCopy46">#REF!</definedName>
    <definedName name="TextRefCopy53" localSheetId="10">#REF!</definedName>
    <definedName name="TextRefCopy53">#REF!</definedName>
    <definedName name="TextRefCopy54" localSheetId="10">#REF!</definedName>
    <definedName name="TextRefCopy54">#REF!</definedName>
    <definedName name="TextRefCopy55" localSheetId="10">#REF!</definedName>
    <definedName name="TextRefCopy55">#REF!</definedName>
    <definedName name="TextRefCopy56" localSheetId="10">#REF!</definedName>
    <definedName name="TextRefCopy56">#REF!</definedName>
    <definedName name="TextRefCopy6">#REF!</definedName>
    <definedName name="TextRefCopy63" localSheetId="10">#REF!</definedName>
    <definedName name="TextRefCopy63">#REF!</definedName>
    <definedName name="TextRefCopy65" localSheetId="10">#REF!</definedName>
    <definedName name="TextRefCopy65">#REF!</definedName>
    <definedName name="TextRefCopy66" localSheetId="10">#REF!</definedName>
    <definedName name="TextRefCopy66">#REF!</definedName>
    <definedName name="TextRefCopy67" localSheetId="10">#REF!</definedName>
    <definedName name="TextRefCopy67">#REF!</definedName>
    <definedName name="TextRefCopy68" localSheetId="10">#REF!</definedName>
    <definedName name="TextRefCopy68">#REF!</definedName>
    <definedName name="TextRefCopy7" localSheetId="10">#REF!</definedName>
    <definedName name="TextRefCopy7">#REF!</definedName>
    <definedName name="TextRefCopy70" localSheetId="10">#REF!</definedName>
    <definedName name="TextRefCopy70">#REF!</definedName>
    <definedName name="TextRefCopy71" localSheetId="10">#REF!</definedName>
    <definedName name="TextRefCopy71">#REF!</definedName>
    <definedName name="TextRefCopy73" localSheetId="10">#REF!</definedName>
    <definedName name="TextRefCopy73">#REF!</definedName>
    <definedName name="TextRefCopy75" localSheetId="10">#REF!</definedName>
    <definedName name="TextRefCopy75">#REF!</definedName>
    <definedName name="TextRefCopy77" localSheetId="10">#REF!</definedName>
    <definedName name="TextRefCopy77">#REF!</definedName>
    <definedName name="TextRefCopy79" localSheetId="10">#REF!</definedName>
    <definedName name="TextRefCopy79">#REF!</definedName>
    <definedName name="TextRefCopy8" localSheetId="10">#REF!</definedName>
    <definedName name="TextRefCopy8">#REF!</definedName>
    <definedName name="TextRefCopy80" localSheetId="10">#REF!</definedName>
    <definedName name="TextRefCopy80">#REF!</definedName>
    <definedName name="TextRefCopy82" localSheetId="10">#REF!</definedName>
    <definedName name="TextRefCopy82">#REF!</definedName>
    <definedName name="TextRefCopy85" localSheetId="10">#REF!</definedName>
    <definedName name="TextRefCopy86" localSheetId="10">#REF!</definedName>
    <definedName name="TextRefCopy88" localSheetId="10">#REF!</definedName>
    <definedName name="TextRefCopy89" localSheetId="10">#REF!</definedName>
    <definedName name="TextRefCopy90" localSheetId="10">#REF!</definedName>
    <definedName name="TextRefCopy91" localSheetId="10">#REF!</definedName>
    <definedName name="TextRefCopy92" localSheetId="10">#REF!</definedName>
    <definedName name="TextRefCopy93" localSheetId="10">#REF!</definedName>
    <definedName name="TextRefCopy97" localSheetId="10">#REF!</definedName>
    <definedName name="TextRefCopy97">#REF!</definedName>
    <definedName name="TextRefCopy98">#REF!</definedName>
    <definedName name="TextRefCopyRangeCount" localSheetId="10" hidden="1">12</definedName>
    <definedName name="TextRefCopyRangeCount" hidden="1">1</definedName>
    <definedName name="Top_Stratum_Number" localSheetId="10">#REF!</definedName>
    <definedName name="Top_Stratum_Number">#REF!</definedName>
    <definedName name="Top_Stratum_Value" localSheetId="10">#REF!</definedName>
    <definedName name="Top_Stratum_Value">#REF!</definedName>
    <definedName name="Total_Amount">#REF!</definedName>
    <definedName name="Total_Number_Selections" localSheetId="10">#REF!</definedName>
    <definedName name="Total_Number_Selections">#REF!</definedName>
    <definedName name="tp" localSheetId="10">#REF!</definedName>
    <definedName name="tp">#REF!</definedName>
    <definedName name="Unidades" localSheetId="10">#REF!</definedName>
    <definedName name="Unidades">#REF!</definedName>
    <definedName name="URUGUAY" localSheetId="10">#REF!</definedName>
    <definedName name="URUGUAY">#REF!</definedName>
    <definedName name="vencidos">#REF!</definedName>
    <definedName name="vigencia" localSheetId="10">#REF!</definedName>
    <definedName name="vigencia">#REF!</definedName>
    <definedName name="vpphold">#REF!</definedName>
    <definedName name="VTADIAR" localSheetId="10">#REF!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7"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7" hidden="1">{#N/A,#N/A,FALSE,"VOL"}</definedName>
    <definedName name="wrn.Volumen." localSheetId="4" hidden="1">{#N/A,#N/A,FALSE,"VOL"}</definedName>
    <definedName name="wrn.Volumen." localSheetId="3" hidden="1">{#N/A,#N/A,FALSE,"VOL"}</definedName>
    <definedName name="wrn.Volumen." localSheetId="5" hidden="1">{#N/A,#N/A,FALSE,"VOL"}</definedName>
    <definedName name="wrn.Volumen." localSheetId="8" hidden="1">{#N/A,#N/A,FALSE,"VOL"}</definedName>
    <definedName name="wrn.Volumen." localSheetId="9" hidden="1">{#N/A,#N/A,FALSE,"VOL"}</definedName>
    <definedName name="wrn.Volumen." localSheetId="1" hidden="1">{#N/A,#N/A,FALSE,"VOL"}</definedName>
    <definedName name="wrn.Volumen." localSheetId="12" hidden="1">{#N/A,#N/A,FALSE,"VOL"}</definedName>
    <definedName name="wrn.Volumen." localSheetId="11" hidden="1">{#N/A,#N/A,FALSE,"VOL"}</definedName>
    <definedName name="wrn.Volumen." localSheetId="10" hidden="1">{#N/A,#N/A,FALSE,"VOL"}</definedName>
    <definedName name="wrn.Volumen." hidden="1">{#N/A,#N/A,FALSE,"VOL"}</definedName>
    <definedName name="xdc">#REF!</definedName>
    <definedName name="XREF_COLUMN_1" hidden="1">#REF!</definedName>
    <definedName name="XREF_COLUMN_10" hidden="1">#REF!</definedName>
    <definedName name="XREF_COLUMN_11" localSheetId="10" hidden="1">VPN!#REF!</definedName>
    <definedName name="XREF_COLUMN_12" localSheetId="10" hidden="1">VPN!#REF!</definedName>
    <definedName name="XREF_COLUMN_12" hidden="1">#REF!</definedName>
    <definedName name="XREF_COLUMN_13" localSheetId="10" hidden="1">VPN!#REF!</definedName>
    <definedName name="XREF_COLUMN_13" hidden="1">#REF!</definedName>
    <definedName name="XREF_COLUMN_14" localSheetId="10" hidden="1">VPN!$Q:$Q</definedName>
    <definedName name="XREF_COLUMN_14" hidden="1">#REF!</definedName>
    <definedName name="XREF_COLUMN_15" localSheetId="10" hidden="1">#REF!</definedName>
    <definedName name="XREF_COLUMN_15" hidden="1">#REF!</definedName>
    <definedName name="XREF_COLUMN_17" localSheetId="10" hidden="1">#REF!</definedName>
    <definedName name="XREF_COLUMN_17" hidden="1">#REF!</definedName>
    <definedName name="XREF_COLUMN_2" hidden="1">#REF!</definedName>
    <definedName name="XREF_COLUMN_24" hidden="1">#REF!</definedName>
    <definedName name="XREF_COLUMN_4" localSheetId="10" hidden="1">#REF!</definedName>
    <definedName name="XREF_COLUMN_5" localSheetId="10" hidden="1">VPN!$D:$D</definedName>
    <definedName name="XREF_COLUMN_7" hidden="1">#REF!</definedName>
    <definedName name="XREF_COLUMN_9" hidden="1">#REF!</definedName>
    <definedName name="XRefActiveRow" localSheetId="10" hidden="1">#REF!</definedName>
    <definedName name="XRefActiveRow" hidden="1">#REF!</definedName>
    <definedName name="XRefColumnsCount" localSheetId="10" hidden="1">14</definedName>
    <definedName name="XRefColumnsCount" hidden="1">2</definedName>
    <definedName name="XRefCopy1" localSheetId="10" hidden="1">#REF!</definedName>
    <definedName name="XRefCopy1" hidden="1">#REF!</definedName>
    <definedName name="XRefCopy10" localSheetId="10" hidden="1">#REF!</definedName>
    <definedName name="XRefCopy100" localSheetId="10" hidden="1">#REF!</definedName>
    <definedName name="XRefCopy100" hidden="1">#REF!</definedName>
    <definedName name="XRefCopy100Row" localSheetId="10" hidden="1">#REF!</definedName>
    <definedName name="XRefCopy100Row" hidden="1">#REF!</definedName>
    <definedName name="XRefCopy101" localSheetId="10" hidden="1">#REF!</definedName>
    <definedName name="XRefCopy101" hidden="1">#REF!</definedName>
    <definedName name="XRefCopy101Row" localSheetId="10" hidden="1">#REF!</definedName>
    <definedName name="XRefCopy101Row" hidden="1">#REF!</definedName>
    <definedName name="XRefCopy102" localSheetId="10" hidden="1">#REF!</definedName>
    <definedName name="XRefCopy102" hidden="1">#REF!</definedName>
    <definedName name="XRefCopy102Row" localSheetId="10" hidden="1">#REF!</definedName>
    <definedName name="XRefCopy102Row" hidden="1">#REF!</definedName>
    <definedName name="XRefCopy103" localSheetId="10" hidden="1">#REF!</definedName>
    <definedName name="XRefCopy103" hidden="1">#REF!</definedName>
    <definedName name="XRefCopy103Row" localSheetId="10" hidden="1">#REF!</definedName>
    <definedName name="XRefCopy103Row" hidden="1">#REF!</definedName>
    <definedName name="XRefCopy104" localSheetId="10" hidden="1">#REF!</definedName>
    <definedName name="XRefCopy104" hidden="1">#REF!</definedName>
    <definedName name="XRefCopy104Row" localSheetId="10" hidden="1">#REF!</definedName>
    <definedName name="XRefCopy104Row" hidden="1">#REF!</definedName>
    <definedName name="XRefCopy105" hidden="1">#REF!</definedName>
    <definedName name="XRefCopy105Row" localSheetId="10" hidden="1">#REF!</definedName>
    <definedName name="XRefCopy105Row" hidden="1">#REF!</definedName>
    <definedName name="XRefCopy106" hidden="1">#REF!</definedName>
    <definedName name="XRefCopy106Row" localSheetId="10" hidden="1">#REF!</definedName>
    <definedName name="XRefCopy106Row" hidden="1">#REF!</definedName>
    <definedName name="XRefCopy107" hidden="1">#REF!</definedName>
    <definedName name="XRefCopy107Row" localSheetId="10" hidden="1">#REF!</definedName>
    <definedName name="XRefCopy107Row" hidden="1">#REF!</definedName>
    <definedName name="XRefCopy108" hidden="1">#REF!</definedName>
    <definedName name="XRefCopy108Row" localSheetId="10" hidden="1">#REF!</definedName>
    <definedName name="XRefCopy108Row" hidden="1">#REF!</definedName>
    <definedName name="XRefCopy109" hidden="1">#REF!</definedName>
    <definedName name="XRefCopy109Row" localSheetId="10" hidden="1">#REF!</definedName>
    <definedName name="XRefCopy109Row" hidden="1">#REF!</definedName>
    <definedName name="XRefCopy10Row" localSheetId="10" hidden="1">#REF!</definedName>
    <definedName name="XRefCopy10Row" hidden="1">#REF!</definedName>
    <definedName name="XRefCopy11" localSheetId="10" hidden="1">#REF!</definedName>
    <definedName name="XRefCopy110Row" localSheetId="10" hidden="1">#REF!</definedName>
    <definedName name="XRefCopy110Row" hidden="1">#REF!</definedName>
    <definedName name="XRefCopy111Row" localSheetId="10" hidden="1">#REF!</definedName>
    <definedName name="XRefCopy111Row" hidden="1">#REF!</definedName>
    <definedName name="XRefCopy112" hidden="1">#REF!</definedName>
    <definedName name="XRefCopy112Row" localSheetId="10" hidden="1">#REF!</definedName>
    <definedName name="XRefCopy112Row" hidden="1">#REF!</definedName>
    <definedName name="XRefCopy113" hidden="1">#REF!</definedName>
    <definedName name="XRefCopy113Row" localSheetId="10" hidden="1">#REF!</definedName>
    <definedName name="XRefCopy113Row" hidden="1">#REF!</definedName>
    <definedName name="XRefCopy114" hidden="1">#REF!</definedName>
    <definedName name="XRefCopy114Row" localSheetId="10" hidden="1">#REF!</definedName>
    <definedName name="XRefCopy114Row" hidden="1">#REF!</definedName>
    <definedName name="XRefCopy115" hidden="1">#REF!</definedName>
    <definedName name="XRefCopy115Row" localSheetId="10" hidden="1">#REF!</definedName>
    <definedName name="XRefCopy115Row" hidden="1">#REF!</definedName>
    <definedName name="XRefCopy116" hidden="1">#REF!</definedName>
    <definedName name="XRefCopy116Row" localSheetId="10" hidden="1">#REF!</definedName>
    <definedName name="XRefCopy116Row" hidden="1">#REF!</definedName>
    <definedName name="XRefCopy117" hidden="1">#REF!</definedName>
    <definedName name="XRefCopy117Row" localSheetId="10" hidden="1">#REF!</definedName>
    <definedName name="XRefCopy117Row" hidden="1">#REF!</definedName>
    <definedName name="XRefCopy118" localSheetId="10" hidden="1">#REF!</definedName>
    <definedName name="XRefCopy118" hidden="1">#REF!</definedName>
    <definedName name="XRefCopy118Row" localSheetId="10" hidden="1">#REF!</definedName>
    <definedName name="XRefCopy118Row" hidden="1">#REF!</definedName>
    <definedName name="XRefCopy119" localSheetId="10" hidden="1">#REF!</definedName>
    <definedName name="XRefCopy119" hidden="1">#REF!</definedName>
    <definedName name="XRefCopy119Row" localSheetId="10" hidden="1">#REF!</definedName>
    <definedName name="XRefCopy119Row" hidden="1">#REF!</definedName>
    <definedName name="XRefCopy11Row" localSheetId="10" hidden="1">#REF!</definedName>
    <definedName name="XRefCopy11Row" hidden="1">#REF!</definedName>
    <definedName name="XRefCopy12" hidden="1">#REF!</definedName>
    <definedName name="XRefCopy120" localSheetId="10" hidden="1">#REF!</definedName>
    <definedName name="XRefCopy120" hidden="1">#REF!</definedName>
    <definedName name="XRefCopy120Row" localSheetId="10" hidden="1">#REF!</definedName>
    <definedName name="XRefCopy120Row" hidden="1">#REF!</definedName>
    <definedName name="XRefCopy121" localSheetId="10" hidden="1">#REF!</definedName>
    <definedName name="XRefCopy121" hidden="1">#REF!</definedName>
    <definedName name="XRefCopy121Row" localSheetId="10" hidden="1">#REF!</definedName>
    <definedName name="XRefCopy121Row" hidden="1">#REF!</definedName>
    <definedName name="XRefCopy122" localSheetId="10" hidden="1">#REF!</definedName>
    <definedName name="XRefCopy122" hidden="1">#REF!</definedName>
    <definedName name="XRefCopy122Row" localSheetId="10" hidden="1">#REF!</definedName>
    <definedName name="XRefCopy122Row" hidden="1">#REF!</definedName>
    <definedName name="XRefCopy123" hidden="1">#REF!</definedName>
    <definedName name="XRefCopy123Row" localSheetId="10" hidden="1">#REF!</definedName>
    <definedName name="XRefCopy123Row" hidden="1">#REF!</definedName>
    <definedName name="XRefCopy124" hidden="1">#REF!</definedName>
    <definedName name="XRefCopy124Row" localSheetId="10" hidden="1">#REF!</definedName>
    <definedName name="XRefCopy124Row" hidden="1">#REF!</definedName>
    <definedName name="XRefCopy125" hidden="1">#REF!</definedName>
    <definedName name="XRefCopy125Row" localSheetId="10" hidden="1">#REF!</definedName>
    <definedName name="XRefCopy125Row" hidden="1">#REF!</definedName>
    <definedName name="XRefCopy126" hidden="1">#REF!</definedName>
    <definedName name="XRefCopy126Row" localSheetId="10" hidden="1">#REF!</definedName>
    <definedName name="XRefCopy126Row" hidden="1">#REF!</definedName>
    <definedName name="XRefCopy127" hidden="1">#REF!</definedName>
    <definedName name="XRefCopy127Row" localSheetId="10" hidden="1">#REF!</definedName>
    <definedName name="XRefCopy127Row" hidden="1">#REF!</definedName>
    <definedName name="XRefCopy128" hidden="1">#REF!</definedName>
    <definedName name="XRefCopy129" hidden="1">#REF!</definedName>
    <definedName name="XRefCopy129Row" localSheetId="10" hidden="1">#REF!</definedName>
    <definedName name="XRefCopy129Row" hidden="1">#REF!</definedName>
    <definedName name="XRefCopy12Row" localSheetId="10" hidden="1">#REF!</definedName>
    <definedName name="XRefCopy12Row" hidden="1">#REF!</definedName>
    <definedName name="XRefCopy13" localSheetId="10" hidden="1">#REF!</definedName>
    <definedName name="XRefCopy130" hidden="1">#REF!</definedName>
    <definedName name="XRefCopy130Row" localSheetId="10" hidden="1">#REF!</definedName>
    <definedName name="XRefCopy130Row" hidden="1">#REF!</definedName>
    <definedName name="XRefCopy131" hidden="1">#REF!</definedName>
    <definedName name="XRefCopy131Row" localSheetId="10" hidden="1">#REF!</definedName>
    <definedName name="XRefCopy131Row" hidden="1">#REF!</definedName>
    <definedName name="XRefCopy132" localSheetId="10" hidden="1">#REF!</definedName>
    <definedName name="XRefCopy132" hidden="1">#REF!</definedName>
    <definedName name="XRefCopy132Row" localSheetId="10" hidden="1">#REF!</definedName>
    <definedName name="XRefCopy132Row" hidden="1">#REF!</definedName>
    <definedName name="XRefCopy133" localSheetId="10" hidden="1">#REF!</definedName>
    <definedName name="XRefCopy133" hidden="1">#REF!</definedName>
    <definedName name="XRefCopy133Row" localSheetId="10" hidden="1">#REF!</definedName>
    <definedName name="XRefCopy133Row" hidden="1">#REF!</definedName>
    <definedName name="XRefCopy134" hidden="1">#REF!</definedName>
    <definedName name="XRefCopy134Row" localSheetId="10" hidden="1">#REF!</definedName>
    <definedName name="XRefCopy134Row" hidden="1">#REF!</definedName>
    <definedName name="XRefCopy135" hidden="1">#REF!</definedName>
    <definedName name="XRefCopy135Row" localSheetId="10" hidden="1">#REF!</definedName>
    <definedName name="XRefCopy135Row" hidden="1">#REF!</definedName>
    <definedName name="XRefCopy136" hidden="1">#REF!</definedName>
    <definedName name="XRefCopy136Row" localSheetId="10" hidden="1">#REF!</definedName>
    <definedName name="XRefCopy136Row" hidden="1">#REF!</definedName>
    <definedName name="XRefCopy137" hidden="1">#REF!</definedName>
    <definedName name="XRefCopy137Row" localSheetId="10" hidden="1">#REF!</definedName>
    <definedName name="XRefCopy137Row" hidden="1">#REF!</definedName>
    <definedName name="XRefCopy138" hidden="1">#REF!</definedName>
    <definedName name="XRefCopy138Row" localSheetId="10" hidden="1">#REF!</definedName>
    <definedName name="XRefCopy138Row" hidden="1">#REF!</definedName>
    <definedName name="XRefCopy139" hidden="1">#REF!</definedName>
    <definedName name="XRefCopy139Row" localSheetId="10" hidden="1">#REF!</definedName>
    <definedName name="XRefCopy139Row" hidden="1">#REF!</definedName>
    <definedName name="XRefCopy13Row" localSheetId="10" hidden="1">#REF!</definedName>
    <definedName name="XRefCopy13Row" hidden="1">#REF!</definedName>
    <definedName name="XRefCopy140" hidden="1">#REF!</definedName>
    <definedName name="XRefCopy140Row" localSheetId="10" hidden="1">#REF!</definedName>
    <definedName name="XRefCopy140Row" hidden="1">#REF!</definedName>
    <definedName name="XRefCopy141Row" localSheetId="10" hidden="1">#REF!</definedName>
    <definedName name="XRefCopy141Row" hidden="1">#REF!</definedName>
    <definedName name="XRefCopy142" localSheetId="10" hidden="1">#REF!</definedName>
    <definedName name="XRefCopy142Row" localSheetId="10" hidden="1">#REF!</definedName>
    <definedName name="XRefCopy142Row" hidden="1">#REF!</definedName>
    <definedName name="XRefCopy143" localSheetId="10" hidden="1">#REF!</definedName>
    <definedName name="XRefCopy143Row" localSheetId="10" hidden="1">#REF!</definedName>
    <definedName name="XRefCopy143Row" hidden="1">#REF!</definedName>
    <definedName name="XRefCopy144Row" localSheetId="10" hidden="1">#REF!</definedName>
    <definedName name="XRefCopy144Row" hidden="1">#REF!</definedName>
    <definedName name="XRefCopy145Row" localSheetId="10" hidden="1">#REF!</definedName>
    <definedName name="XRefCopy145Row" hidden="1">#REF!</definedName>
    <definedName name="XRefCopy146" localSheetId="10" hidden="1">#REF!</definedName>
    <definedName name="XRefCopy146Row" localSheetId="10" hidden="1">#REF!</definedName>
    <definedName name="XRefCopy146Row" hidden="1">#REF!</definedName>
    <definedName name="XRefCopy147" localSheetId="10" hidden="1">#REF!</definedName>
    <definedName name="XRefCopy147Row" localSheetId="10" hidden="1">#REF!</definedName>
    <definedName name="XRefCopy147Row" hidden="1">#REF!</definedName>
    <definedName name="XRefCopy148" localSheetId="10" hidden="1">#REF!</definedName>
    <definedName name="XRefCopy148Row" localSheetId="10" hidden="1">#REF!</definedName>
    <definedName name="XRefCopy148Row" hidden="1">#REF!</definedName>
    <definedName name="XRefCopy149" localSheetId="10" hidden="1">#REF!</definedName>
    <definedName name="XRefCopy149" hidden="1">#REF!</definedName>
    <definedName name="XRefCopy149Row" localSheetId="10" hidden="1">#REF!</definedName>
    <definedName name="XRefCopy149Row" hidden="1">#REF!</definedName>
    <definedName name="XRefCopy14Row" hidden="1">#REF!</definedName>
    <definedName name="XRefCopy150" localSheetId="10" hidden="1">#REF!</definedName>
    <definedName name="XRefCopy150" hidden="1">#REF!</definedName>
    <definedName name="XRefCopy150Row" localSheetId="10" hidden="1">#REF!</definedName>
    <definedName name="XRefCopy150Row" hidden="1">#REF!</definedName>
    <definedName name="XRefCopy151" localSheetId="10" hidden="1">#REF!</definedName>
    <definedName name="XRefCopy151" hidden="1">#REF!</definedName>
    <definedName name="XRefCopy151Row" localSheetId="10" hidden="1">#REF!</definedName>
    <definedName name="XRefCopy151Row" hidden="1">#REF!</definedName>
    <definedName name="XRefCopy152" localSheetId="10" hidden="1">#REF!</definedName>
    <definedName name="XRefCopy152" hidden="1">#REF!</definedName>
    <definedName name="XRefCopy152Row" localSheetId="10" hidden="1">#REF!</definedName>
    <definedName name="XRefCopy152Row" hidden="1">#REF!</definedName>
    <definedName name="XRefCopy153" localSheetId="10" hidden="1">#REF!</definedName>
    <definedName name="XRefCopy153" hidden="1">#REF!</definedName>
    <definedName name="XRefCopy153Row" localSheetId="10" hidden="1">#REF!</definedName>
    <definedName name="XRefCopy153Row" hidden="1">#REF!</definedName>
    <definedName name="XRefCopy154" localSheetId="10" hidden="1">#REF!</definedName>
    <definedName name="XRefCopy154" hidden="1">#REF!</definedName>
    <definedName name="XRefCopy154Row" localSheetId="10" hidden="1">#REF!</definedName>
    <definedName name="XRefCopy154Row" hidden="1">#REF!</definedName>
    <definedName name="XRefCopy155" localSheetId="10" hidden="1">#REF!</definedName>
    <definedName name="XRefCopy155" hidden="1">#REF!</definedName>
    <definedName name="XRefCopy155Row" localSheetId="10" hidden="1">#REF!</definedName>
    <definedName name="XRefCopy155Row" hidden="1">#REF!</definedName>
    <definedName name="XRefCopy156" localSheetId="10" hidden="1">#REF!</definedName>
    <definedName name="XRefCopy156" hidden="1">#REF!</definedName>
    <definedName name="XRefCopy156Row" localSheetId="10" hidden="1">#REF!</definedName>
    <definedName name="XRefCopy156Row" hidden="1">#REF!</definedName>
    <definedName name="XRefCopy157" localSheetId="10" hidden="1">#REF!</definedName>
    <definedName name="XRefCopy157" hidden="1">#REF!</definedName>
    <definedName name="XRefCopy157Row" localSheetId="10" hidden="1">#REF!</definedName>
    <definedName name="XRefCopy157Row" hidden="1">#REF!</definedName>
    <definedName name="XRefCopy158" localSheetId="10" hidden="1">#REF!</definedName>
    <definedName name="XRefCopy158" hidden="1">#REF!</definedName>
    <definedName name="XRefCopy158Row" localSheetId="10" hidden="1">#REF!</definedName>
    <definedName name="XRefCopy158Row" hidden="1">#REF!</definedName>
    <definedName name="XRefCopy159" localSheetId="10" hidden="1">#REF!</definedName>
    <definedName name="XRefCopy159" hidden="1">#REF!</definedName>
    <definedName name="XRefCopy159Row" localSheetId="10" hidden="1">#REF!</definedName>
    <definedName name="XRefCopy159Row" hidden="1">#REF!</definedName>
    <definedName name="XRefCopy15Row" localSheetId="10" hidden="1">#REF!</definedName>
    <definedName name="XRefCopy160" localSheetId="10" hidden="1">#REF!</definedName>
    <definedName name="XRefCopy160" hidden="1">#REF!</definedName>
    <definedName name="XRefCopy160Row" localSheetId="10" hidden="1">#REF!</definedName>
    <definedName name="XRefCopy160Row" hidden="1">#REF!</definedName>
    <definedName name="XRefCopy161" localSheetId="10" hidden="1">#REF!</definedName>
    <definedName name="XRefCopy161" hidden="1">#REF!</definedName>
    <definedName name="XRefCopy161Row" localSheetId="10" hidden="1">#REF!</definedName>
    <definedName name="XRefCopy161Row" hidden="1">#REF!</definedName>
    <definedName name="XRefCopy162" localSheetId="10" hidden="1">#REF!</definedName>
    <definedName name="XRefCopy162" hidden="1">#REF!</definedName>
    <definedName name="XRefCopy162Row" localSheetId="10" hidden="1">#REF!</definedName>
    <definedName name="XRefCopy162Row" hidden="1">#REF!</definedName>
    <definedName name="XRefCopy163" localSheetId="10" hidden="1">#REF!</definedName>
    <definedName name="XRefCopy163" hidden="1">#REF!</definedName>
    <definedName name="XRefCopy163Row" localSheetId="10" hidden="1">#REF!</definedName>
    <definedName name="XRefCopy163Row" hidden="1">#REF!</definedName>
    <definedName name="XRefCopy164" localSheetId="10" hidden="1">#REF!</definedName>
    <definedName name="XRefCopy164" hidden="1">#REF!</definedName>
    <definedName name="XRefCopy164Row" localSheetId="10" hidden="1">#REF!</definedName>
    <definedName name="XRefCopy164Row" hidden="1">#REF!</definedName>
    <definedName name="XRefCopy165" localSheetId="10" hidden="1">#REF!</definedName>
    <definedName name="XRefCopy165" hidden="1">#REF!</definedName>
    <definedName name="XRefCopy165Row" hidden="1">#REF!</definedName>
    <definedName name="XRefCopy166" localSheetId="10" hidden="1">#REF!</definedName>
    <definedName name="XRefCopy166" hidden="1">#REF!</definedName>
    <definedName name="XRefCopy166Row" hidden="1">#REF!</definedName>
    <definedName name="XRefCopy167" localSheetId="10"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10"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10"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10"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10" hidden="1">#REF!</definedName>
    <definedName name="XRefCopy19Row" hidden="1">#REF!</definedName>
    <definedName name="XRefCopy1Row" localSheetId="10" hidden="1">#REF!</definedName>
    <definedName name="XRefCopy1Row" hidden="1">#REF!</definedName>
    <definedName name="XRefCopy2" localSheetId="10" hidden="1">#REF!</definedName>
    <definedName name="XRefCopy2" hidden="1">#REF!</definedName>
    <definedName name="XRefCopy20" localSheetId="1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10"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10"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10"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10"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10"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10"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10"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10"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10"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10" hidden="1">#REF!</definedName>
    <definedName name="XRefCopy29Row" hidden="1">#REF!</definedName>
    <definedName name="XRefCopy2Row" localSheetId="10" hidden="1">#REF!</definedName>
    <definedName name="XRefCopy2Row" hidden="1">#REF!</definedName>
    <definedName name="XRefCopy30Row" localSheetId="10" hidden="1">#REF!</definedName>
    <definedName name="XRefCopy30Row" hidden="1">#REF!</definedName>
    <definedName name="XRefCopy31Row" localSheetId="10" hidden="1">#REF!</definedName>
    <definedName name="XRefCopy31Row" hidden="1">#REF!</definedName>
    <definedName name="XRefCopy32Row" localSheetId="10" hidden="1">#REF!</definedName>
    <definedName name="XRefCopy32Row" hidden="1">#REF!</definedName>
    <definedName name="XRefCopy33Row" localSheetId="10" hidden="1">#REF!</definedName>
    <definedName name="XRefCopy33Row" hidden="1">#REF!</definedName>
    <definedName name="XRefCopy34Row" localSheetId="10" hidden="1">#REF!</definedName>
    <definedName name="XRefCopy34Row" hidden="1">#REF!</definedName>
    <definedName name="XRefCopy35Row" localSheetId="10" hidden="1">#REF!</definedName>
    <definedName name="XRefCopy35Row" hidden="1">#REF!</definedName>
    <definedName name="XRefCopy36Row" localSheetId="10" hidden="1">#REF!</definedName>
    <definedName name="XRefCopy36Row" hidden="1">#REF!</definedName>
    <definedName name="XRefCopy37Row" localSheetId="10" hidden="1">#REF!</definedName>
    <definedName name="XRefCopy37Row" hidden="1">#REF!</definedName>
    <definedName name="XRefCopy38Row" localSheetId="10" hidden="1">#REF!</definedName>
    <definedName name="XRefCopy38Row" hidden="1">#REF!</definedName>
    <definedName name="XRefCopy39Row" localSheetId="10" hidden="1">#REF!</definedName>
    <definedName name="XRefCopy39Row" hidden="1">#REF!</definedName>
    <definedName name="XRefCopy3Row" localSheetId="10" hidden="1">#REF!</definedName>
    <definedName name="XRefCopy40Row" localSheetId="10" hidden="1">#REF!</definedName>
    <definedName name="XRefCopy40Row" hidden="1">#REF!</definedName>
    <definedName name="XRefCopy41Row" localSheetId="10" hidden="1">#REF!</definedName>
    <definedName name="XRefCopy41Row" hidden="1">#REF!</definedName>
    <definedName name="XRefCopy42Row" localSheetId="10" hidden="1">#REF!</definedName>
    <definedName name="XRefCopy42Row" hidden="1">#REF!</definedName>
    <definedName name="XRefCopy43Row" localSheetId="10" hidden="1">#REF!</definedName>
    <definedName name="XRefCopy43Row" hidden="1">#REF!</definedName>
    <definedName name="XRefCopy44Row" localSheetId="10" hidden="1">#REF!</definedName>
    <definedName name="XRefCopy44Row" hidden="1">#REF!</definedName>
    <definedName name="XRefCopy45Row" localSheetId="10" hidden="1">#REF!</definedName>
    <definedName name="XRefCopy45Row" hidden="1">#REF!</definedName>
    <definedName name="XRefCopy46Row" localSheetId="10" hidden="1">#REF!</definedName>
    <definedName name="XRefCopy46Row" hidden="1">#REF!</definedName>
    <definedName name="XRefCopy47Row" localSheetId="10" hidden="1">#REF!</definedName>
    <definedName name="XRefCopy47Row" hidden="1">#REF!</definedName>
    <definedName name="XRefCopy48Row" localSheetId="10" hidden="1">#REF!</definedName>
    <definedName name="XRefCopy48Row" hidden="1">#REF!</definedName>
    <definedName name="XRefCopy49Row" localSheetId="10" hidden="1">#REF!</definedName>
    <definedName name="XRefCopy49Row" hidden="1">#REF!</definedName>
    <definedName name="XRefCopy4Row" localSheetId="10" hidden="1">#REF!</definedName>
    <definedName name="XRefCopy50Row" localSheetId="10" hidden="1">#REF!</definedName>
    <definedName name="XRefCopy50Row" hidden="1">#REF!</definedName>
    <definedName name="XRefCopy51Row" localSheetId="10" hidden="1">#REF!</definedName>
    <definedName name="XRefCopy51Row" hidden="1">#REF!</definedName>
    <definedName name="XRefCopy52Row" localSheetId="10" hidden="1">#REF!</definedName>
    <definedName name="XRefCopy52Row" hidden="1">#REF!</definedName>
    <definedName name="XRefCopy53" localSheetId="10" hidden="1">#REF!</definedName>
    <definedName name="XRefCopy53" hidden="1">#REF!</definedName>
    <definedName name="XRefCopy53Row" localSheetId="10" hidden="1">#REF!</definedName>
    <definedName name="XRefCopy53Row" hidden="1">#REF!</definedName>
    <definedName name="XRefCopy54" hidden="1">#REF!</definedName>
    <definedName name="XRefCopy54Row" localSheetId="10" hidden="1">#REF!</definedName>
    <definedName name="XRefCopy54Row" hidden="1">#REF!</definedName>
    <definedName name="XRefCopy55" hidden="1">#REF!</definedName>
    <definedName name="XRefCopy55Row" localSheetId="10" hidden="1">#REF!</definedName>
    <definedName name="XRefCopy55Row" hidden="1">#REF!</definedName>
    <definedName name="XRefCopy56" hidden="1">#REF!</definedName>
    <definedName name="XRefCopy56Row" localSheetId="10" hidden="1">#REF!</definedName>
    <definedName name="XRefCopy56Row" hidden="1">#REF!</definedName>
    <definedName name="XRefCopy57" hidden="1">#REF!</definedName>
    <definedName name="XRefCopy57Row" localSheetId="10" hidden="1">#REF!</definedName>
    <definedName name="XRefCopy57Row" hidden="1">#REF!</definedName>
    <definedName name="XRefCopy58" hidden="1">#REF!</definedName>
    <definedName name="XRefCopy58Row" localSheetId="10" hidden="1">#REF!</definedName>
    <definedName name="XRefCopy58Row" hidden="1">#REF!</definedName>
    <definedName name="XRefCopy59" hidden="1">#REF!</definedName>
    <definedName name="XRefCopy59Row" localSheetId="10" hidden="1">#REF!</definedName>
    <definedName name="XRefCopy59Row" hidden="1">#REF!</definedName>
    <definedName name="XRefCopy60" hidden="1">#REF!</definedName>
    <definedName name="XRefCopy60Row" localSheetId="10" hidden="1">#REF!</definedName>
    <definedName name="XRefCopy60Row" hidden="1">#REF!</definedName>
    <definedName name="XRefCopy61" hidden="1">#REF!</definedName>
    <definedName name="XRefCopy61Row" localSheetId="10" hidden="1">#REF!</definedName>
    <definedName name="XRefCopy61Row" hidden="1">#REF!</definedName>
    <definedName name="XRefCopy62" hidden="1">#REF!</definedName>
    <definedName name="XRefCopy62Row" localSheetId="10" hidden="1">#REF!</definedName>
    <definedName name="XRefCopy62Row" hidden="1">#REF!</definedName>
    <definedName name="XRefCopy63" hidden="1">#REF!</definedName>
    <definedName name="XRefCopy63Row" localSheetId="10" hidden="1">#REF!</definedName>
    <definedName name="XRefCopy63Row" hidden="1">#REF!</definedName>
    <definedName name="XRefCopy64" hidden="1">#REF!</definedName>
    <definedName name="XRefCopy64Row" localSheetId="10" hidden="1">#REF!</definedName>
    <definedName name="XRefCopy64Row" hidden="1">#REF!</definedName>
    <definedName name="XRefCopy65" hidden="1">#REF!</definedName>
    <definedName name="XRefCopy65Row" localSheetId="10" hidden="1">#REF!</definedName>
    <definedName name="XRefCopy65Row" hidden="1">#REF!</definedName>
    <definedName name="XRefCopy66" hidden="1">#REF!</definedName>
    <definedName name="XRefCopy66Row" localSheetId="10" hidden="1">#REF!</definedName>
    <definedName name="XRefCopy66Row" hidden="1">#REF!</definedName>
    <definedName name="XRefCopy67" hidden="1">#REF!</definedName>
    <definedName name="XRefCopy67Row" localSheetId="10" hidden="1">#REF!</definedName>
    <definedName name="XRefCopy67Row" hidden="1">#REF!</definedName>
    <definedName name="XRefCopy68" hidden="1">#REF!</definedName>
    <definedName name="XRefCopy68Row" localSheetId="10" hidden="1">#REF!</definedName>
    <definedName name="XRefCopy68Row" hidden="1">#REF!</definedName>
    <definedName name="XRefCopy69" hidden="1">#REF!</definedName>
    <definedName name="XRefCopy69Row" localSheetId="10" hidden="1">#REF!</definedName>
    <definedName name="XRefCopy69Row" hidden="1">#REF!</definedName>
    <definedName name="XRefCopy7" localSheetId="10" hidden="1">VPN!#REF!</definedName>
    <definedName name="XRefCopy70" hidden="1">#REF!</definedName>
    <definedName name="XRefCopy70Row" localSheetId="10" hidden="1">#REF!</definedName>
    <definedName name="XRefCopy70Row" hidden="1">#REF!</definedName>
    <definedName name="XRefCopy71" hidden="1">#REF!</definedName>
    <definedName name="XRefCopy71Row" localSheetId="10" hidden="1">#REF!</definedName>
    <definedName name="XRefCopy71Row" hidden="1">#REF!</definedName>
    <definedName name="XRefCopy72" hidden="1">#REF!</definedName>
    <definedName name="XRefCopy72Row" localSheetId="10" hidden="1">#REF!</definedName>
    <definedName name="XRefCopy72Row" hidden="1">#REF!</definedName>
    <definedName name="XRefCopy73" hidden="1">#REF!</definedName>
    <definedName name="XRefCopy73Row" localSheetId="10" hidden="1">#REF!</definedName>
    <definedName name="XRefCopy73Row" hidden="1">#REF!</definedName>
    <definedName name="XRefCopy74" hidden="1">#REF!</definedName>
    <definedName name="XRefCopy74Row" localSheetId="10" hidden="1">#REF!</definedName>
    <definedName name="XRefCopy74Row" hidden="1">#REF!</definedName>
    <definedName name="XRefCopy75" localSheetId="10" hidden="1">VPN!#REF!</definedName>
    <definedName name="XRefCopy75" hidden="1">#REF!</definedName>
    <definedName name="XRefCopy75Row" localSheetId="10" hidden="1">#REF!</definedName>
    <definedName name="XRefCopy75Row" hidden="1">#REF!</definedName>
    <definedName name="XRefCopy76" localSheetId="10" hidden="1">VPN!#REF!</definedName>
    <definedName name="XRefCopy76" hidden="1">#REF!</definedName>
    <definedName name="XRefCopy76Row" localSheetId="10" hidden="1">#REF!</definedName>
    <definedName name="XRefCopy76Row" hidden="1">#REF!</definedName>
    <definedName name="XRefCopy77" hidden="1">#REF!</definedName>
    <definedName name="XRefCopy77Row" localSheetId="10" hidden="1">#REF!</definedName>
    <definedName name="XRefCopy77Row" hidden="1">#REF!</definedName>
    <definedName name="XRefCopy78" hidden="1">#REF!</definedName>
    <definedName name="XRefCopy78Row" localSheetId="10" hidden="1">#REF!</definedName>
    <definedName name="XRefCopy78Row" hidden="1">#REF!</definedName>
    <definedName name="XRefCopy79" hidden="1">#REF!</definedName>
    <definedName name="XRefCopy79Row" localSheetId="10" hidden="1">#REF!</definedName>
    <definedName name="XRefCopy79Row" hidden="1">#REF!</definedName>
    <definedName name="XRefCopy7Row" localSheetId="10" hidden="1">#REF!</definedName>
    <definedName name="XRefCopy7Row" hidden="1">#REF!</definedName>
    <definedName name="XRefCopy8" localSheetId="10" hidden="1">VPN!#REF!</definedName>
    <definedName name="XRefCopy80Row" localSheetId="10" hidden="1">#REF!</definedName>
    <definedName name="XRefCopy80Row" hidden="1">#REF!</definedName>
    <definedName name="XRefCopy81Row" localSheetId="10" hidden="1">#REF!</definedName>
    <definedName name="XRefCopy81Row" hidden="1">#REF!</definedName>
    <definedName name="XRefCopy82Row" localSheetId="10" hidden="1">#REF!</definedName>
    <definedName name="XRefCopy82Row" hidden="1">#REF!</definedName>
    <definedName name="XRefCopy83Row" localSheetId="10" hidden="1">#REF!</definedName>
    <definedName name="XRefCopy83Row" hidden="1">#REF!</definedName>
    <definedName name="XRefCopy84Row" localSheetId="10" hidden="1">#REF!</definedName>
    <definedName name="XRefCopy84Row" hidden="1">#REF!</definedName>
    <definedName name="XRefCopy85" hidden="1">#REF!</definedName>
    <definedName name="XRefCopy85Row" localSheetId="10" hidden="1">#REF!</definedName>
    <definedName name="XRefCopy85Row" hidden="1">#REF!</definedName>
    <definedName name="XRefCopy86" hidden="1">#REF!</definedName>
    <definedName name="XRefCopy86Row" localSheetId="10" hidden="1">#REF!</definedName>
    <definedName name="XRefCopy86Row" hidden="1">#REF!</definedName>
    <definedName name="XRefCopy87" hidden="1">#REF!</definedName>
    <definedName name="XRefCopy87Row" localSheetId="10" hidden="1">#REF!</definedName>
    <definedName name="XRefCopy87Row" hidden="1">#REF!</definedName>
    <definedName name="XRefCopy88" hidden="1">#REF!</definedName>
    <definedName name="XRefCopy88Row" localSheetId="10" hidden="1">#REF!</definedName>
    <definedName name="XRefCopy88Row" hidden="1">#REF!</definedName>
    <definedName name="XRefCopy89" hidden="1">#REF!</definedName>
    <definedName name="XRefCopy89Row" localSheetId="10" hidden="1">#REF!</definedName>
    <definedName name="XRefCopy89Row" hidden="1">#REF!</definedName>
    <definedName name="XRefCopy8Row" localSheetId="10" hidden="1">#REF!</definedName>
    <definedName name="XRefCopy8Row" hidden="1">#REF!</definedName>
    <definedName name="XRefCopy9" localSheetId="10" hidden="1">VPN!#REF!</definedName>
    <definedName name="XRefCopy90" hidden="1">#REF!</definedName>
    <definedName name="XRefCopy90Row" localSheetId="10" hidden="1">#REF!</definedName>
    <definedName name="XRefCopy90Row" hidden="1">#REF!</definedName>
    <definedName name="XRefCopy91" hidden="1">#REF!</definedName>
    <definedName name="XRefCopy91Row" localSheetId="10" hidden="1">#REF!</definedName>
    <definedName name="XRefCopy91Row" hidden="1">#REF!</definedName>
    <definedName name="XRefCopy92" localSheetId="10" hidden="1">#REF!</definedName>
    <definedName name="XRefCopy92" hidden="1">#REF!</definedName>
    <definedName name="XRefCopy92Row" localSheetId="10" hidden="1">#REF!</definedName>
    <definedName name="XRefCopy92Row" hidden="1">#REF!</definedName>
    <definedName name="XRefCopy93" localSheetId="10" hidden="1">#REF!</definedName>
    <definedName name="XRefCopy93" hidden="1">#REF!</definedName>
    <definedName name="XRefCopy93Row" localSheetId="10" hidden="1">#REF!</definedName>
    <definedName name="XRefCopy93Row" hidden="1">#REF!</definedName>
    <definedName name="XRefCopy94" localSheetId="10" hidden="1">#REF!</definedName>
    <definedName name="XRefCopy94" hidden="1">#REF!</definedName>
    <definedName name="XRefCopy94Row" localSheetId="10" hidden="1">#REF!</definedName>
    <definedName name="XRefCopy94Row" hidden="1">#REF!</definedName>
    <definedName name="XRefCopy95" hidden="1">#REF!</definedName>
    <definedName name="XRefCopy95Row" localSheetId="10" hidden="1">#REF!</definedName>
    <definedName name="XRefCopy95Row" hidden="1">#REF!</definedName>
    <definedName name="XRefCopy96" hidden="1">#REF!</definedName>
    <definedName name="XRefCopy96Row" localSheetId="10" hidden="1">#REF!</definedName>
    <definedName name="XRefCopy96Row" hidden="1">#REF!</definedName>
    <definedName name="XRefCopy97" hidden="1">#REF!</definedName>
    <definedName name="XRefCopy97Row" localSheetId="10" hidden="1">#REF!</definedName>
    <definedName name="XRefCopy97Row" hidden="1">#REF!</definedName>
    <definedName name="XRefCopy98" hidden="1">#REF!</definedName>
    <definedName name="XRefCopy98Row" localSheetId="10" hidden="1">#REF!</definedName>
    <definedName name="XRefCopy98Row" hidden="1">#REF!</definedName>
    <definedName name="XRefCopy99" hidden="1">#REF!</definedName>
    <definedName name="XRefCopy99Row" localSheetId="10" hidden="1">#REF!</definedName>
    <definedName name="XRefCopy99Row" hidden="1">#REF!</definedName>
    <definedName name="XRefCopy9Row" localSheetId="10" hidden="1">#REF!</definedName>
    <definedName name="XRefCopy9Row" hidden="1">#REF!</definedName>
    <definedName name="XRefCopyRangeCount" localSheetId="10" hidden="1">76</definedName>
    <definedName name="XRefCopyRangeCount" hidden="1">4</definedName>
    <definedName name="XRefPaste1" hidden="1">#REF!</definedName>
    <definedName name="XRefPaste10" hidden="1">#REF!</definedName>
    <definedName name="XRefPaste100" localSheetId="10" hidden="1">#REF!</definedName>
    <definedName name="XRefPaste100" hidden="1">#REF!</definedName>
    <definedName name="XRefPaste100Row" localSheetId="10" hidden="1">#REF!</definedName>
    <definedName name="XRefPaste100Row" hidden="1">#REF!</definedName>
    <definedName name="XRefPaste101" localSheetId="10" hidden="1">#REF!</definedName>
    <definedName name="XRefPaste101" hidden="1">#REF!</definedName>
    <definedName name="XRefPaste101Row" localSheetId="10" hidden="1">#REF!</definedName>
    <definedName name="XRefPaste101Row" hidden="1">#REF!</definedName>
    <definedName name="XRefPaste102" localSheetId="10" hidden="1">#REF!</definedName>
    <definedName name="XRefPaste102" hidden="1">#REF!</definedName>
    <definedName name="XRefPaste102Row" localSheetId="10" hidden="1">#REF!</definedName>
    <definedName name="XRefPaste102Row" hidden="1">#REF!</definedName>
    <definedName name="XRefPaste103" localSheetId="10" hidden="1">#REF!</definedName>
    <definedName name="XRefPaste103" hidden="1">#REF!</definedName>
    <definedName name="XRefPaste103Row" localSheetId="10" hidden="1">#REF!</definedName>
    <definedName name="XRefPaste103Row" hidden="1">#REF!</definedName>
    <definedName name="XRefPaste104" localSheetId="10" hidden="1">#REF!</definedName>
    <definedName name="XRefPaste104" hidden="1">#REF!</definedName>
    <definedName name="XRefPaste104Row" localSheetId="10" hidden="1">#REF!</definedName>
    <definedName name="XRefPaste104Row" hidden="1">#REF!</definedName>
    <definedName name="XRefPaste105" localSheetId="10" hidden="1">#REF!</definedName>
    <definedName name="XRefPaste105" hidden="1">#REF!</definedName>
    <definedName name="XRefPaste105Row" localSheetId="10" hidden="1">#REF!</definedName>
    <definedName name="XRefPaste105Row" hidden="1">#REF!</definedName>
    <definedName name="XRefPaste106" localSheetId="10" hidden="1">#REF!</definedName>
    <definedName name="XRefPaste106" hidden="1">#REF!</definedName>
    <definedName name="XRefPaste106Row" localSheetId="10" hidden="1">#REF!</definedName>
    <definedName name="XRefPaste106Row" hidden="1">#REF!</definedName>
    <definedName name="XRefPaste107" localSheetId="10" hidden="1">#REF!</definedName>
    <definedName name="XRefPaste107" hidden="1">#REF!</definedName>
    <definedName name="XRefPaste107Row" localSheetId="10" hidden="1">#REF!</definedName>
    <definedName name="XRefPaste107Row" hidden="1">#REF!</definedName>
    <definedName name="XRefPaste108" localSheetId="10" hidden="1">#REF!</definedName>
    <definedName name="XRefPaste108" hidden="1">#REF!</definedName>
    <definedName name="XRefPaste108Row" localSheetId="10" hidden="1">#REF!</definedName>
    <definedName name="XRefPaste108Row" hidden="1">#REF!</definedName>
    <definedName name="XRefPaste109" localSheetId="10" hidden="1">#REF!</definedName>
    <definedName name="XRefPaste109" hidden="1">#REF!</definedName>
    <definedName name="XRefPaste109Row" localSheetId="10" hidden="1">#REF!</definedName>
    <definedName name="XRefPaste109Row" hidden="1">#REF!</definedName>
    <definedName name="XRefPaste10Row" localSheetId="10" hidden="1">#REF!</definedName>
    <definedName name="XRefPaste10Row" hidden="1">#REF!</definedName>
    <definedName name="XRefPaste11" hidden="1">#REF!</definedName>
    <definedName name="XRefPaste110" localSheetId="10" hidden="1">#REF!</definedName>
    <definedName name="XRefPaste110" hidden="1">#REF!</definedName>
    <definedName name="XRefPaste110Row" localSheetId="10" hidden="1">#REF!</definedName>
    <definedName name="XRefPaste110Row" hidden="1">#REF!</definedName>
    <definedName name="XRefPaste111" localSheetId="10" hidden="1">#REF!</definedName>
    <definedName name="XRefPaste111" hidden="1">#REF!</definedName>
    <definedName name="XRefPaste111Row" localSheetId="10" hidden="1">#REF!</definedName>
    <definedName name="XRefPaste111Row" hidden="1">#REF!</definedName>
    <definedName name="XRefPaste112" localSheetId="10" hidden="1">#REF!</definedName>
    <definedName name="XRefPaste112" hidden="1">#REF!</definedName>
    <definedName name="XRefPaste112Row" localSheetId="10" hidden="1">#REF!</definedName>
    <definedName name="XRefPaste112Row" hidden="1">#REF!</definedName>
    <definedName name="XRefPaste113" localSheetId="10" hidden="1">#REF!</definedName>
    <definedName name="XRefPaste113" hidden="1">#REF!</definedName>
    <definedName name="XRefPaste113Row" localSheetId="10" hidden="1">#REF!</definedName>
    <definedName name="XRefPaste113Row" hidden="1">#REF!</definedName>
    <definedName name="XRefPaste114" localSheetId="10" hidden="1">#REF!</definedName>
    <definedName name="XRefPaste114" hidden="1">#REF!</definedName>
    <definedName name="XRefPaste114Row" localSheetId="10" hidden="1">#REF!</definedName>
    <definedName name="XRefPaste114Row" hidden="1">#REF!</definedName>
    <definedName name="XRefPaste115" localSheetId="10" hidden="1">#REF!</definedName>
    <definedName name="XRefPaste115" hidden="1">#REF!</definedName>
    <definedName name="XRefPaste115Row" localSheetId="10" hidden="1">#REF!</definedName>
    <definedName name="XRefPaste115Row" hidden="1">#REF!</definedName>
    <definedName name="XRefPaste116" localSheetId="10" hidden="1">#REF!</definedName>
    <definedName name="XRefPaste116" hidden="1">#REF!</definedName>
    <definedName name="XRefPaste116Row" localSheetId="10" hidden="1">#REF!</definedName>
    <definedName name="XRefPaste116Row" hidden="1">#REF!</definedName>
    <definedName name="XRefPaste117" localSheetId="10" hidden="1">#REF!</definedName>
    <definedName name="XRefPaste117" hidden="1">#REF!</definedName>
    <definedName name="XRefPaste117Row" localSheetId="10" hidden="1">#REF!</definedName>
    <definedName name="XRefPaste117Row" hidden="1">#REF!</definedName>
    <definedName name="XRefPaste118" localSheetId="10" hidden="1">#REF!</definedName>
    <definedName name="XRefPaste118" hidden="1">#REF!</definedName>
    <definedName name="XRefPaste118Row" localSheetId="10" hidden="1">#REF!</definedName>
    <definedName name="XRefPaste118Row" hidden="1">#REF!</definedName>
    <definedName name="XRefPaste119" localSheetId="10" hidden="1">#REF!</definedName>
    <definedName name="XRefPaste119" hidden="1">#REF!</definedName>
    <definedName name="XRefPaste119Row" localSheetId="10" hidden="1">#REF!</definedName>
    <definedName name="XRefPaste119Row" hidden="1">#REF!</definedName>
    <definedName name="XRefPaste11Row" localSheetId="10" hidden="1">#REF!</definedName>
    <definedName name="XRefPaste11Row" hidden="1">#REF!</definedName>
    <definedName name="XRefPaste12" localSheetId="10" hidden="1">#REF!</definedName>
    <definedName name="XRefPaste12" hidden="1">#REF!</definedName>
    <definedName name="XRefPaste120" localSheetId="10" hidden="1">#REF!</definedName>
    <definedName name="XRefPaste120" hidden="1">#REF!</definedName>
    <definedName name="XRefPaste120Row" localSheetId="10" hidden="1">#REF!</definedName>
    <definedName name="XRefPaste120Row" hidden="1">#REF!</definedName>
    <definedName name="XRefPaste121" localSheetId="10" hidden="1">#REF!</definedName>
    <definedName name="XRefPaste121" hidden="1">#REF!</definedName>
    <definedName name="XRefPaste121Row" localSheetId="10" hidden="1">#REF!</definedName>
    <definedName name="XRefPaste121Row" hidden="1">#REF!</definedName>
    <definedName name="XRefPaste122" localSheetId="10" hidden="1">#REF!</definedName>
    <definedName name="XRefPaste122" hidden="1">#REF!</definedName>
    <definedName name="XRefPaste122Row" localSheetId="10" hidden="1">#REF!</definedName>
    <definedName name="XRefPaste122Row" hidden="1">#REF!</definedName>
    <definedName name="XRefPaste123" localSheetId="10" hidden="1">#REF!</definedName>
    <definedName name="XRefPaste123" hidden="1">#REF!</definedName>
    <definedName name="XRefPaste123Row" localSheetId="10" hidden="1">#REF!</definedName>
    <definedName name="XRefPaste123Row" hidden="1">#REF!</definedName>
    <definedName name="XRefPaste124" localSheetId="10" hidden="1">#REF!</definedName>
    <definedName name="XRefPaste124" hidden="1">#REF!</definedName>
    <definedName name="XRefPaste124Row" localSheetId="10" hidden="1">#REF!</definedName>
    <definedName name="XRefPaste124Row" hidden="1">#REF!</definedName>
    <definedName name="XRefPaste125" localSheetId="10" hidden="1">#REF!</definedName>
    <definedName name="XRefPaste125" hidden="1">#REF!</definedName>
    <definedName name="XRefPaste125Row" localSheetId="10" hidden="1">#REF!</definedName>
    <definedName name="XRefPaste125Row" hidden="1">#REF!</definedName>
    <definedName name="XRefPaste126" localSheetId="10" hidden="1">#REF!</definedName>
    <definedName name="XRefPaste126" hidden="1">#REF!</definedName>
    <definedName name="XRefPaste126Row" localSheetId="10" hidden="1">#REF!</definedName>
    <definedName name="XRefPaste126Row" hidden="1">#REF!</definedName>
    <definedName name="XRefPaste127" localSheetId="10" hidden="1">#REF!</definedName>
    <definedName name="XRefPaste127" hidden="1">#REF!</definedName>
    <definedName name="XRefPaste127Row" localSheetId="10" hidden="1">#REF!</definedName>
    <definedName name="XRefPaste127Row" hidden="1">#REF!</definedName>
    <definedName name="XRefPaste128" localSheetId="10" hidden="1">#REF!</definedName>
    <definedName name="XRefPaste128" hidden="1">#REF!</definedName>
    <definedName name="XRefPaste128Row" localSheetId="10" hidden="1">#REF!</definedName>
    <definedName name="XRefPaste128Row" hidden="1">#REF!</definedName>
    <definedName name="XRefPaste129" localSheetId="10" hidden="1">#REF!</definedName>
    <definedName name="XRefPaste129" hidden="1">#REF!</definedName>
    <definedName name="XRefPaste129Row" localSheetId="10" hidden="1">#REF!</definedName>
    <definedName name="XRefPaste129Row" hidden="1">#REF!</definedName>
    <definedName name="XRefPaste12Row" localSheetId="10" hidden="1">#REF!</definedName>
    <definedName name="XRefPaste12Row" hidden="1">#REF!</definedName>
    <definedName name="XRefPaste130" localSheetId="10" hidden="1">#REF!</definedName>
    <definedName name="XRefPaste130" hidden="1">#REF!</definedName>
    <definedName name="XRefPaste130Row" localSheetId="10" hidden="1">#REF!</definedName>
    <definedName name="XRefPaste130Row" hidden="1">#REF!</definedName>
    <definedName name="XRefPaste131" localSheetId="10" hidden="1">#REF!</definedName>
    <definedName name="XRefPaste131" hidden="1">#REF!</definedName>
    <definedName name="XRefPaste131Row" localSheetId="10" hidden="1">#REF!</definedName>
    <definedName name="XRefPaste131Row" hidden="1">#REF!</definedName>
    <definedName name="XRefPaste132" localSheetId="10" hidden="1">#REF!</definedName>
    <definedName name="XRefPaste132" hidden="1">#REF!</definedName>
    <definedName name="XRefPaste132Row" localSheetId="10" hidden="1">#REF!</definedName>
    <definedName name="XRefPaste132Row" hidden="1">#REF!</definedName>
    <definedName name="XRefPaste133" localSheetId="10" hidden="1">#REF!</definedName>
    <definedName name="XRefPaste133" hidden="1">#REF!</definedName>
    <definedName name="XRefPaste133Row" localSheetId="10" hidden="1">#REF!</definedName>
    <definedName name="XRefPaste133Row" hidden="1">#REF!</definedName>
    <definedName name="XRefPaste134" localSheetId="10" hidden="1">#REF!</definedName>
    <definedName name="XRefPaste134" hidden="1">#REF!</definedName>
    <definedName name="XRefPaste134Row" localSheetId="10" hidden="1">#REF!</definedName>
    <definedName name="XRefPaste134Row" hidden="1">#REF!</definedName>
    <definedName name="XRefPaste135" localSheetId="10" hidden="1">#REF!</definedName>
    <definedName name="XRefPaste135" hidden="1">#REF!</definedName>
    <definedName name="XRefPaste135Row" localSheetId="10" hidden="1">#REF!</definedName>
    <definedName name="XRefPaste135Row" hidden="1">#REF!</definedName>
    <definedName name="XRefPaste136" localSheetId="10" hidden="1">#REF!</definedName>
    <definedName name="XRefPaste136" hidden="1">#REF!</definedName>
    <definedName name="XRefPaste136Row" localSheetId="10" hidden="1">#REF!</definedName>
    <definedName name="XRefPaste136Row" hidden="1">#REF!</definedName>
    <definedName name="XRefPaste137" localSheetId="10" hidden="1">#REF!</definedName>
    <definedName name="XRefPaste137" hidden="1">#REF!</definedName>
    <definedName name="XRefPaste137Row" localSheetId="10" hidden="1">#REF!</definedName>
    <definedName name="XRefPaste137Row" hidden="1">#REF!</definedName>
    <definedName name="XRefPaste138" localSheetId="10" hidden="1">#REF!</definedName>
    <definedName name="XRefPaste138" hidden="1">#REF!</definedName>
    <definedName name="XRefPaste138Row" localSheetId="10" hidden="1">#REF!</definedName>
    <definedName name="XRefPaste138Row" hidden="1">#REF!</definedName>
    <definedName name="XRefPaste139" localSheetId="10" hidden="1">#REF!</definedName>
    <definedName name="XRefPaste139" hidden="1">#REF!</definedName>
    <definedName name="XRefPaste139Row" localSheetId="10" hidden="1">#REF!</definedName>
    <definedName name="XRefPaste139Row" hidden="1">#REF!</definedName>
    <definedName name="XRefPaste13Row" localSheetId="10" hidden="1">#REF!</definedName>
    <definedName name="XRefPaste13Row" hidden="1">#REF!</definedName>
    <definedName name="XRefPaste14" localSheetId="10" hidden="1">#REF!</definedName>
    <definedName name="XRefPaste140" localSheetId="10" hidden="1">#REF!</definedName>
    <definedName name="XRefPaste140" hidden="1">#REF!</definedName>
    <definedName name="XRefPaste140Row" localSheetId="10" hidden="1">#REF!</definedName>
    <definedName name="XRefPaste140Row" hidden="1">#REF!</definedName>
    <definedName name="XRefPaste141" localSheetId="10" hidden="1">#REF!</definedName>
    <definedName name="XRefPaste141" hidden="1">#REF!</definedName>
    <definedName name="XRefPaste141Row" localSheetId="10" hidden="1">#REF!</definedName>
    <definedName name="XRefPaste141Row" hidden="1">#REF!</definedName>
    <definedName name="XRefPaste142" localSheetId="10" hidden="1">#REF!</definedName>
    <definedName name="XRefPaste142" hidden="1">#REF!</definedName>
    <definedName name="XRefPaste142Row" localSheetId="10" hidden="1">#REF!</definedName>
    <definedName name="XRefPaste142Row" hidden="1">#REF!</definedName>
    <definedName name="XRefPaste143" localSheetId="10" hidden="1">#REF!</definedName>
    <definedName name="XRefPaste143" hidden="1">#REF!</definedName>
    <definedName name="XRefPaste143Row" localSheetId="10" hidden="1">#REF!</definedName>
    <definedName name="XRefPaste143Row" hidden="1">#REF!</definedName>
    <definedName name="XRefPaste144" localSheetId="10" hidden="1">#REF!</definedName>
    <definedName name="XRefPaste144" hidden="1">#REF!</definedName>
    <definedName name="XRefPaste144Row" localSheetId="10" hidden="1">#REF!</definedName>
    <definedName name="XRefPaste144Row" hidden="1">#REF!</definedName>
    <definedName name="XRefPaste145" localSheetId="10" hidden="1">#REF!</definedName>
    <definedName name="XRefPaste145" hidden="1">#REF!</definedName>
    <definedName name="XRefPaste145Row" localSheetId="10" hidden="1">#REF!</definedName>
    <definedName name="XRefPaste145Row" hidden="1">#REF!</definedName>
    <definedName name="XRefPaste146" localSheetId="10" hidden="1">#REF!</definedName>
    <definedName name="XRefPaste146" hidden="1">#REF!</definedName>
    <definedName name="XRefPaste146Row" localSheetId="10" hidden="1">#REF!</definedName>
    <definedName name="XRefPaste146Row" hidden="1">#REF!</definedName>
    <definedName name="XRefPaste147" localSheetId="10" hidden="1">#REF!</definedName>
    <definedName name="XRefPaste147" hidden="1">#REF!</definedName>
    <definedName name="XRefPaste147Row" localSheetId="10" hidden="1">#REF!</definedName>
    <definedName name="XRefPaste147Row" hidden="1">#REF!</definedName>
    <definedName name="XRefPaste148" localSheetId="10" hidden="1">#REF!</definedName>
    <definedName name="XRefPaste148" hidden="1">#REF!</definedName>
    <definedName name="XRefPaste148Row" localSheetId="10" hidden="1">#REF!</definedName>
    <definedName name="XRefPaste148Row" hidden="1">#REF!</definedName>
    <definedName name="XRefPaste14Row" localSheetId="10" hidden="1">#REF!</definedName>
    <definedName name="XRefPaste14Row" hidden="1">#REF!</definedName>
    <definedName name="XRefPaste15" hidden="1">#REF!</definedName>
    <definedName name="XRefPaste15Row" localSheetId="10" hidden="1">#REF!</definedName>
    <definedName name="XRefPaste15Row" hidden="1">#REF!</definedName>
    <definedName name="XRefPaste16" hidden="1">#REF!</definedName>
    <definedName name="XRefPaste16Row" localSheetId="10" hidden="1">#REF!</definedName>
    <definedName name="XRefPaste17" hidden="1">#REF!</definedName>
    <definedName name="XRefPaste17Row" localSheetId="10" hidden="1">#REF!</definedName>
    <definedName name="XRefPaste17Row" hidden="1">#REF!</definedName>
    <definedName name="XRefPaste18" localSheetId="10" hidden="1">VPN!#REF!</definedName>
    <definedName name="XRefPaste18" hidden="1">#REF!</definedName>
    <definedName name="XRefPaste18Row" localSheetId="10" hidden="1">#REF!</definedName>
    <definedName name="XRefPaste18Row" hidden="1">#REF!</definedName>
    <definedName name="XRefPaste19" localSheetId="10" hidden="1">#REF!</definedName>
    <definedName name="XRefPaste19" hidden="1">#REF!</definedName>
    <definedName name="XRefPaste19Row" localSheetId="10" hidden="1">#REF!</definedName>
    <definedName name="XRefPaste19Row" hidden="1">#REF!</definedName>
    <definedName name="XRefPaste1Row" localSheetId="10" hidden="1">#REF!</definedName>
    <definedName name="XRefPaste1Row" hidden="1">#REF!</definedName>
    <definedName name="XRefPaste20" localSheetId="10" hidden="1">#REF!</definedName>
    <definedName name="XRefPaste20" hidden="1">#REF!</definedName>
    <definedName name="XRefPaste20Row" localSheetId="10" hidden="1">#REF!</definedName>
    <definedName name="XRefPaste21" localSheetId="10" hidden="1">#REF!</definedName>
    <definedName name="XRefPaste21" hidden="1">#REF!</definedName>
    <definedName name="XRefPaste21Row" localSheetId="10" hidden="1">#REF!</definedName>
    <definedName name="XRefPaste21Row" hidden="1">#REF!</definedName>
    <definedName name="XRefPaste22" localSheetId="10" hidden="1">#REF!</definedName>
    <definedName name="XRefPaste22" hidden="1">#REF!</definedName>
    <definedName name="XRefPaste22Row" localSheetId="10" hidden="1">#REF!</definedName>
    <definedName name="XRefPaste23" localSheetId="10" hidden="1">#REF!</definedName>
    <definedName name="XRefPaste23" hidden="1">#REF!</definedName>
    <definedName name="XRefPaste23Row" localSheetId="10" hidden="1">#REF!</definedName>
    <definedName name="XRefPaste24" localSheetId="10" hidden="1">#REF!</definedName>
    <definedName name="XRefPaste24" hidden="1">#REF!</definedName>
    <definedName name="XRefPaste24Row" localSheetId="10" hidden="1">#REF!</definedName>
    <definedName name="XRefPaste24Row" hidden="1">#REF!</definedName>
    <definedName name="XRefPaste25" localSheetId="10" hidden="1">#REF!</definedName>
    <definedName name="XRefPaste25" hidden="1">#REF!</definedName>
    <definedName name="XRefPaste25Row" localSheetId="10" hidden="1">#REF!</definedName>
    <definedName name="XRefPaste25Row" hidden="1">#REF!</definedName>
    <definedName name="XRefPaste26" localSheetId="10" hidden="1">#REF!</definedName>
    <definedName name="XRefPaste26" hidden="1">#REF!</definedName>
    <definedName name="XRefPaste26Row" localSheetId="10" hidden="1">#REF!</definedName>
    <definedName name="XRefPaste26Row" hidden="1">#REF!</definedName>
    <definedName name="XRefPaste27" localSheetId="10" hidden="1">#REF!</definedName>
    <definedName name="XRefPaste27" hidden="1">#REF!</definedName>
    <definedName name="XRefPaste27Row" localSheetId="10" hidden="1">#REF!</definedName>
    <definedName name="XRefPaste27Row" hidden="1">#REF!</definedName>
    <definedName name="XRefPaste28" localSheetId="10" hidden="1">#REF!</definedName>
    <definedName name="XRefPaste28" hidden="1">#REF!</definedName>
    <definedName name="XRefPaste28Row" localSheetId="10" hidden="1">#REF!</definedName>
    <definedName name="XRefPaste28Row" hidden="1">#REF!</definedName>
    <definedName name="XRefPaste29" localSheetId="10" hidden="1">#REF!</definedName>
    <definedName name="XRefPaste29" hidden="1">#REF!</definedName>
    <definedName name="XRefPaste29Row" localSheetId="10" hidden="1">#REF!</definedName>
    <definedName name="XRefPaste29Row" hidden="1">#REF!</definedName>
    <definedName name="XRefPaste2Row" localSheetId="10" hidden="1">#REF!</definedName>
    <definedName name="XRefPaste2Row" hidden="1">#REF!</definedName>
    <definedName name="XRefPaste30" localSheetId="10" hidden="1">#REF!</definedName>
    <definedName name="XRefPaste30" hidden="1">#REF!</definedName>
    <definedName name="XRefPaste30Row" localSheetId="10" hidden="1">#REF!</definedName>
    <definedName name="XRefPaste31" localSheetId="10" hidden="1">#REF!</definedName>
    <definedName name="XRefPaste31" hidden="1">#REF!</definedName>
    <definedName name="XRefPaste31Row" localSheetId="10" hidden="1">#REF!</definedName>
    <definedName name="XRefPaste32" localSheetId="10" hidden="1">#REF!</definedName>
    <definedName name="XRefPaste32" hidden="1">#REF!</definedName>
    <definedName name="XRefPaste32Row" localSheetId="10" hidden="1">#REF!</definedName>
    <definedName name="XRefPaste32Row" hidden="1">#REF!</definedName>
    <definedName name="XRefPaste33" hidden="1">#REF!</definedName>
    <definedName name="XRefPaste33Row" localSheetId="10" hidden="1">#REF!</definedName>
    <definedName name="XRefPaste33Row" hidden="1">#REF!</definedName>
    <definedName name="XRefPaste34" localSheetId="10" hidden="1">#REF!</definedName>
    <definedName name="XRefPaste34" hidden="1">#REF!</definedName>
    <definedName name="XRefPaste34Row" localSheetId="10" hidden="1">#REF!</definedName>
    <definedName name="XRefPaste34Row" hidden="1">#REF!</definedName>
    <definedName name="XRefPaste35" hidden="1">#REF!</definedName>
    <definedName name="XRefPaste35Row" localSheetId="10" hidden="1">#REF!</definedName>
    <definedName name="XRefPaste35Row" hidden="1">#REF!</definedName>
    <definedName name="XRefPaste36" localSheetId="10" hidden="1">#REF!</definedName>
    <definedName name="XRefPaste36" hidden="1">#REF!</definedName>
    <definedName name="XRefPaste36Row" localSheetId="10" hidden="1">#REF!</definedName>
    <definedName name="XRefPaste36Row" hidden="1">#REF!</definedName>
    <definedName name="XRefPaste37" localSheetId="10" hidden="1">#REF!</definedName>
    <definedName name="XRefPaste37" hidden="1">#REF!</definedName>
    <definedName name="XRefPaste37Row" localSheetId="10" hidden="1">#REF!</definedName>
    <definedName name="XRefPaste37Row" hidden="1">#REF!</definedName>
    <definedName name="XRefPaste38" localSheetId="10" hidden="1">#REF!</definedName>
    <definedName name="XRefPaste38" hidden="1">#REF!</definedName>
    <definedName name="XRefPaste38Row" localSheetId="10" hidden="1">#REF!</definedName>
    <definedName name="XRefPaste38Row" hidden="1">#REF!</definedName>
    <definedName name="XRefPaste39" localSheetId="10" hidden="1">#REF!</definedName>
    <definedName name="XRefPaste39" hidden="1">#REF!</definedName>
    <definedName name="XRefPaste39Row" localSheetId="10" hidden="1">#REF!</definedName>
    <definedName name="XRefPaste39Row" hidden="1">#REF!</definedName>
    <definedName name="XRefPaste3Row" localSheetId="10" hidden="1">#REF!</definedName>
    <definedName name="XRefPaste40" localSheetId="10" hidden="1">#REF!</definedName>
    <definedName name="XRefPaste40" hidden="1">#REF!</definedName>
    <definedName name="XRefPaste40Row" localSheetId="10" hidden="1">#REF!</definedName>
    <definedName name="XRefPaste40Row" hidden="1">#REF!</definedName>
    <definedName name="XRefPaste41" localSheetId="10" hidden="1">#REF!</definedName>
    <definedName name="XRefPaste41" hidden="1">#REF!</definedName>
    <definedName name="XRefPaste41Row" localSheetId="10" hidden="1">#REF!</definedName>
    <definedName name="XRefPaste41Row" hidden="1">#REF!</definedName>
    <definedName name="XRefPaste42" localSheetId="10" hidden="1">#REF!</definedName>
    <definedName name="XRefPaste42" hidden="1">#REF!</definedName>
    <definedName name="XRefPaste42Row" localSheetId="10" hidden="1">#REF!</definedName>
    <definedName name="XRefPaste42Row" hidden="1">#REF!</definedName>
    <definedName name="XRefPaste43" localSheetId="10" hidden="1">#REF!</definedName>
    <definedName name="XRefPaste43" hidden="1">#REF!</definedName>
    <definedName name="XRefPaste43Row" localSheetId="10" hidden="1">#REF!</definedName>
    <definedName name="XRefPaste43Row" hidden="1">#REF!</definedName>
    <definedName name="XRefPaste44" localSheetId="10" hidden="1">#REF!</definedName>
    <definedName name="XRefPaste44" hidden="1">#REF!</definedName>
    <definedName name="XRefPaste44Row" localSheetId="10" hidden="1">#REF!</definedName>
    <definedName name="XRefPaste44Row" hidden="1">#REF!</definedName>
    <definedName name="XRefPaste45" localSheetId="10" hidden="1">#REF!</definedName>
    <definedName name="XRefPaste45" hidden="1">#REF!</definedName>
    <definedName name="XRefPaste45Row" localSheetId="10" hidden="1">#REF!</definedName>
    <definedName name="XRefPaste45Row" hidden="1">#REF!</definedName>
    <definedName name="XRefPaste46" localSheetId="10" hidden="1">#REF!</definedName>
    <definedName name="XRefPaste46" hidden="1">#REF!</definedName>
    <definedName name="XRefPaste46Row" localSheetId="10" hidden="1">#REF!</definedName>
    <definedName name="XRefPaste46Row" hidden="1">#REF!</definedName>
    <definedName name="XRefPaste47" localSheetId="10" hidden="1">#REF!</definedName>
    <definedName name="XRefPaste47" hidden="1">#REF!</definedName>
    <definedName name="XRefPaste47Row" localSheetId="10" hidden="1">#REF!</definedName>
    <definedName name="XRefPaste47Row" hidden="1">#REF!</definedName>
    <definedName name="XRefPaste48" localSheetId="10" hidden="1">#REF!</definedName>
    <definedName name="XRefPaste48" hidden="1">#REF!</definedName>
    <definedName name="XRefPaste48Row" localSheetId="10" hidden="1">#REF!</definedName>
    <definedName name="XRefPaste48Row" hidden="1">#REF!</definedName>
    <definedName name="XRefPaste49" localSheetId="10" hidden="1">#REF!</definedName>
    <definedName name="XRefPaste49" hidden="1">#REF!</definedName>
    <definedName name="XRefPaste49Row" localSheetId="10" hidden="1">#REF!</definedName>
    <definedName name="XRefPaste49Row" hidden="1">#REF!</definedName>
    <definedName name="XRefPaste4Row" localSheetId="10" hidden="1">#REF!</definedName>
    <definedName name="XRefPaste4Row" hidden="1">#REF!</definedName>
    <definedName name="XRefPaste5" localSheetId="10" hidden="1">VPN!#REF!</definedName>
    <definedName name="XRefPaste50" localSheetId="10" hidden="1">#REF!</definedName>
    <definedName name="XRefPaste50" hidden="1">#REF!</definedName>
    <definedName name="XRefPaste50Row" localSheetId="10" hidden="1">#REF!</definedName>
    <definedName name="XRefPaste50Row" hidden="1">#REF!</definedName>
    <definedName name="XRefPaste51" localSheetId="10" hidden="1">#REF!</definedName>
    <definedName name="XRefPaste51" hidden="1">#REF!</definedName>
    <definedName name="XRefPaste51Row" localSheetId="10" hidden="1">#REF!</definedName>
    <definedName name="XRefPaste51Row" hidden="1">#REF!</definedName>
    <definedName name="XRefPaste52" localSheetId="10" hidden="1">#REF!</definedName>
    <definedName name="XRefPaste52" hidden="1">#REF!</definedName>
    <definedName name="XRefPaste52Row" localSheetId="10" hidden="1">#REF!</definedName>
    <definedName name="XRefPaste52Row" hidden="1">#REF!</definedName>
    <definedName name="XRefPaste53" localSheetId="10" hidden="1">#REF!</definedName>
    <definedName name="XRefPaste53" hidden="1">#REF!</definedName>
    <definedName name="XRefPaste53Row" localSheetId="10" hidden="1">#REF!</definedName>
    <definedName name="XRefPaste53Row" hidden="1">#REF!</definedName>
    <definedName name="XRefPaste54" localSheetId="10" hidden="1">#REF!</definedName>
    <definedName name="XRefPaste54" hidden="1">#REF!</definedName>
    <definedName name="XRefPaste54Row" localSheetId="10" hidden="1">#REF!</definedName>
    <definedName name="XRefPaste54Row" hidden="1">#REF!</definedName>
    <definedName name="XRefPaste55" localSheetId="10" hidden="1">#REF!</definedName>
    <definedName name="XRefPaste55" hidden="1">#REF!</definedName>
    <definedName name="XRefPaste55Row" localSheetId="10" hidden="1">#REF!</definedName>
    <definedName name="XRefPaste55Row" hidden="1">#REF!</definedName>
    <definedName name="XRefPaste56" localSheetId="10" hidden="1">#REF!</definedName>
    <definedName name="XRefPaste56" hidden="1">#REF!</definedName>
    <definedName name="XRefPaste56Row" localSheetId="10" hidden="1">#REF!</definedName>
    <definedName name="XRefPaste56Row" hidden="1">#REF!</definedName>
    <definedName name="XRefPaste57" localSheetId="10" hidden="1">#REF!</definedName>
    <definedName name="XRefPaste57" hidden="1">#REF!</definedName>
    <definedName name="XRefPaste57Row" localSheetId="10" hidden="1">#REF!</definedName>
    <definedName name="XRefPaste57Row" hidden="1">#REF!</definedName>
    <definedName name="XRefPaste58" hidden="1">#REF!</definedName>
    <definedName name="XRefPaste58Row" localSheetId="10" hidden="1">#REF!</definedName>
    <definedName name="XRefPaste58Row" hidden="1">#REF!</definedName>
    <definedName name="XRefPaste59" hidden="1">#REF!</definedName>
    <definedName name="XRefPaste59Row" localSheetId="10" hidden="1">#REF!</definedName>
    <definedName name="XRefPaste59Row" hidden="1">#REF!</definedName>
    <definedName name="XRefPaste5Row" localSheetId="10" hidden="1">#REF!</definedName>
    <definedName name="XRefPaste5Row" hidden="1">#REF!</definedName>
    <definedName name="XRefPaste6" localSheetId="10" hidden="1">#REF!</definedName>
    <definedName name="XRefPaste60" hidden="1">#REF!</definedName>
    <definedName name="XRefPaste60Row" localSheetId="10" hidden="1">#REF!</definedName>
    <definedName name="XRefPaste60Row" hidden="1">#REF!</definedName>
    <definedName name="XRefPaste61" hidden="1">#REF!</definedName>
    <definedName name="XRefPaste61Row" localSheetId="10" hidden="1">#REF!</definedName>
    <definedName name="XRefPaste61Row" hidden="1">#REF!</definedName>
    <definedName name="XRefPaste62" hidden="1">#REF!</definedName>
    <definedName name="XRefPaste62Row" localSheetId="10" hidden="1">#REF!</definedName>
    <definedName name="XRefPaste62Row" hidden="1">#REF!</definedName>
    <definedName name="XRefPaste63" hidden="1">#REF!</definedName>
    <definedName name="XRefPaste63Row" localSheetId="10" hidden="1">#REF!</definedName>
    <definedName name="XRefPaste63Row" hidden="1">#REF!</definedName>
    <definedName name="XRefPaste64" localSheetId="10" hidden="1">#REF!</definedName>
    <definedName name="XRefPaste64" hidden="1">#REF!</definedName>
    <definedName name="XRefPaste64Row" localSheetId="10" hidden="1">#REF!</definedName>
    <definedName name="XRefPaste64Row" hidden="1">#REF!</definedName>
    <definedName name="XRefPaste65" hidden="1">#REF!</definedName>
    <definedName name="XRefPaste65Row" localSheetId="10" hidden="1">#REF!</definedName>
    <definedName name="XRefPaste65Row" hidden="1">#REF!</definedName>
    <definedName name="XRefPaste66" hidden="1">#REF!</definedName>
    <definedName name="XRefPaste66Row" localSheetId="10" hidden="1">#REF!</definedName>
    <definedName name="XRefPaste66Row" hidden="1">#REF!</definedName>
    <definedName name="XRefPaste67" localSheetId="10" hidden="1">#REF!</definedName>
    <definedName name="XRefPaste67" hidden="1">#REF!</definedName>
    <definedName name="XRefPaste67Row" localSheetId="10" hidden="1">#REF!</definedName>
    <definedName name="XRefPaste67Row" hidden="1">#REF!</definedName>
    <definedName name="XRefPaste68" hidden="1">#REF!</definedName>
    <definedName name="XRefPaste68Row" localSheetId="10" hidden="1">#REF!</definedName>
    <definedName name="XRefPaste68Row" hidden="1">#REF!</definedName>
    <definedName name="XRefPaste69" hidden="1">#REF!</definedName>
    <definedName name="XRefPaste69Row" localSheetId="10" hidden="1">#REF!</definedName>
    <definedName name="XRefPaste69Row" hidden="1">#REF!</definedName>
    <definedName name="XRefPaste6Row" localSheetId="10" hidden="1">#REF!</definedName>
    <definedName name="XRefPaste6Row" hidden="1">#REF!</definedName>
    <definedName name="XRefPaste7" localSheetId="10" hidden="1">#REF!</definedName>
    <definedName name="XRefPaste7" hidden="1">#REF!</definedName>
    <definedName name="XRefPaste70" hidden="1">#REF!</definedName>
    <definedName name="XRefPaste70Row" localSheetId="10" hidden="1">#REF!</definedName>
    <definedName name="XRefPaste70Row" hidden="1">#REF!</definedName>
    <definedName name="XRefPaste71" hidden="1">#REF!</definedName>
    <definedName name="XRefPaste71Row" localSheetId="10" hidden="1">#REF!</definedName>
    <definedName name="XRefPaste71Row" hidden="1">#REF!</definedName>
    <definedName name="XRefPaste72" localSheetId="10" hidden="1">#REF!</definedName>
    <definedName name="XRefPaste72" hidden="1">#REF!</definedName>
    <definedName name="XRefPaste72Row" localSheetId="10" hidden="1">#REF!</definedName>
    <definedName name="XRefPaste72Row" hidden="1">#REF!</definedName>
    <definedName name="XRefPaste73" localSheetId="10" hidden="1">#REF!</definedName>
    <definedName name="XRefPaste73" hidden="1">#REF!</definedName>
    <definedName name="XRefPaste73Row" localSheetId="10" hidden="1">#REF!</definedName>
    <definedName name="XRefPaste73Row" hidden="1">#REF!</definedName>
    <definedName name="XRefPaste74" localSheetId="10" hidden="1">#REF!</definedName>
    <definedName name="XRefPaste74" hidden="1">#REF!</definedName>
    <definedName name="XRefPaste74Row" localSheetId="10" hidden="1">#REF!</definedName>
    <definedName name="XRefPaste74Row" hidden="1">#REF!</definedName>
    <definedName name="XRefPaste75" localSheetId="10" hidden="1">#REF!</definedName>
    <definedName name="XRefPaste75" hidden="1">#REF!</definedName>
    <definedName name="XRefPaste75Row" localSheetId="10" hidden="1">#REF!</definedName>
    <definedName name="XRefPaste75Row" hidden="1">#REF!</definedName>
    <definedName name="XRefPaste76" localSheetId="10" hidden="1">#REF!</definedName>
    <definedName name="XRefPaste76" hidden="1">#REF!</definedName>
    <definedName name="XRefPaste76Row" localSheetId="10" hidden="1">#REF!</definedName>
    <definedName name="XRefPaste76Row" hidden="1">#REF!</definedName>
    <definedName name="XRefPaste77" localSheetId="10" hidden="1">#REF!</definedName>
    <definedName name="XRefPaste77" hidden="1">#REF!</definedName>
    <definedName name="XRefPaste77Row" localSheetId="10" hidden="1">#REF!</definedName>
    <definedName name="XRefPaste77Row" hidden="1">#REF!</definedName>
    <definedName name="XRefPaste78" localSheetId="10" hidden="1">#REF!</definedName>
    <definedName name="XRefPaste78" hidden="1">#REF!</definedName>
    <definedName name="XRefPaste78Row" localSheetId="10" hidden="1">#REF!</definedName>
    <definedName name="XRefPaste78Row" hidden="1">#REF!</definedName>
    <definedName name="XRefPaste79" localSheetId="10" hidden="1">#REF!</definedName>
    <definedName name="XRefPaste79" hidden="1">#REF!</definedName>
    <definedName name="XRefPaste79Row" localSheetId="10" hidden="1">#REF!</definedName>
    <definedName name="XRefPaste79Row" hidden="1">#REF!</definedName>
    <definedName name="XRefPaste7Row" localSheetId="10" hidden="1">#REF!</definedName>
    <definedName name="XRefPaste7Row" hidden="1">#REF!</definedName>
    <definedName name="XRefPaste8" localSheetId="10" hidden="1">#REF!</definedName>
    <definedName name="XRefPaste8" hidden="1">#REF!</definedName>
    <definedName name="XRefPaste80" localSheetId="10" hidden="1">#REF!</definedName>
    <definedName name="XRefPaste80" hidden="1">#REF!</definedName>
    <definedName name="XRefPaste80Row" localSheetId="10" hidden="1">#REF!</definedName>
    <definedName name="XRefPaste80Row" hidden="1">#REF!</definedName>
    <definedName name="XRefPaste81" localSheetId="10" hidden="1">#REF!</definedName>
    <definedName name="XRefPaste81" hidden="1">#REF!</definedName>
    <definedName name="XRefPaste81Row" localSheetId="10" hidden="1">#REF!</definedName>
    <definedName name="XRefPaste81Row" hidden="1">#REF!</definedName>
    <definedName name="XRefPaste82" localSheetId="10" hidden="1">#REF!</definedName>
    <definedName name="XRefPaste82" hidden="1">#REF!</definedName>
    <definedName name="XRefPaste82Row" localSheetId="10" hidden="1">#REF!</definedName>
    <definedName name="XRefPaste82Row" hidden="1">#REF!</definedName>
    <definedName name="XRefPaste83" localSheetId="10" hidden="1">#REF!</definedName>
    <definedName name="XRefPaste83" hidden="1">#REF!</definedName>
    <definedName name="XRefPaste83Row" localSheetId="10" hidden="1">#REF!</definedName>
    <definedName name="XRefPaste83Row" hidden="1">#REF!</definedName>
    <definedName name="XRefPaste84" localSheetId="10" hidden="1">#REF!</definedName>
    <definedName name="XRefPaste84" hidden="1">#REF!</definedName>
    <definedName name="XRefPaste84Row" localSheetId="10" hidden="1">#REF!</definedName>
    <definedName name="XRefPaste84Row" hidden="1">#REF!</definedName>
    <definedName name="XRefPaste85" localSheetId="10" hidden="1">#REF!</definedName>
    <definedName name="XRefPaste85" hidden="1">#REF!</definedName>
    <definedName name="XRefPaste85Row" localSheetId="10" hidden="1">#REF!</definedName>
    <definedName name="XRefPaste85Row" hidden="1">#REF!</definedName>
    <definedName name="XRefPaste86" localSheetId="10" hidden="1">#REF!</definedName>
    <definedName name="XRefPaste86" hidden="1">#REF!</definedName>
    <definedName name="XRefPaste86Row" localSheetId="10" hidden="1">#REF!</definedName>
    <definedName name="XRefPaste86Row" hidden="1">#REF!</definedName>
    <definedName name="XRefPaste87" localSheetId="10" hidden="1">#REF!</definedName>
    <definedName name="XRefPaste87" hidden="1">#REF!</definedName>
    <definedName name="XRefPaste87Row" localSheetId="10" hidden="1">#REF!</definedName>
    <definedName name="XRefPaste87Row" hidden="1">#REF!</definedName>
    <definedName name="XRefPaste88" localSheetId="10" hidden="1">#REF!</definedName>
    <definedName name="XRefPaste88" hidden="1">#REF!</definedName>
    <definedName name="XRefPaste88Row" localSheetId="10" hidden="1">#REF!</definedName>
    <definedName name="XRefPaste88Row" hidden="1">#REF!</definedName>
    <definedName name="XRefPaste89" localSheetId="10" hidden="1">#REF!</definedName>
    <definedName name="XRefPaste89" hidden="1">#REF!</definedName>
    <definedName name="XRefPaste89Row" localSheetId="10" hidden="1">#REF!</definedName>
    <definedName name="XRefPaste89Row" hidden="1">#REF!</definedName>
    <definedName name="XRefPaste8Row" localSheetId="10" hidden="1">#REF!</definedName>
    <definedName name="XRefPaste8Row" hidden="1">#REF!</definedName>
    <definedName name="XRefPaste9" hidden="1">#REF!</definedName>
    <definedName name="XRefPaste90" localSheetId="10" hidden="1">#REF!</definedName>
    <definedName name="XRefPaste90" hidden="1">#REF!</definedName>
    <definedName name="XRefPaste90Row" localSheetId="10" hidden="1">#REF!</definedName>
    <definedName name="XRefPaste90Row" hidden="1">#REF!</definedName>
    <definedName name="XRefPaste91" localSheetId="10" hidden="1">#REF!</definedName>
    <definedName name="XRefPaste91" hidden="1">#REF!</definedName>
    <definedName name="XRefPaste91Row" localSheetId="10" hidden="1">#REF!</definedName>
    <definedName name="XRefPaste91Row" hidden="1">#REF!</definedName>
    <definedName name="XRefPaste92" localSheetId="10" hidden="1">#REF!</definedName>
    <definedName name="XRefPaste92" hidden="1">#REF!</definedName>
    <definedName name="XRefPaste92Row" localSheetId="10" hidden="1">#REF!</definedName>
    <definedName name="XRefPaste92Row" hidden="1">#REF!</definedName>
    <definedName name="XRefPaste93" localSheetId="10" hidden="1">#REF!</definedName>
    <definedName name="XRefPaste93" hidden="1">#REF!</definedName>
    <definedName name="XRefPaste93Row" localSheetId="10" hidden="1">#REF!</definedName>
    <definedName name="XRefPaste93Row" hidden="1">#REF!</definedName>
    <definedName name="XRefPaste94" localSheetId="10" hidden="1">#REF!</definedName>
    <definedName name="XRefPaste94" hidden="1">#REF!</definedName>
    <definedName name="XRefPaste94Row" localSheetId="10" hidden="1">#REF!</definedName>
    <definedName name="XRefPaste94Row" hidden="1">#REF!</definedName>
    <definedName name="XRefPaste95" localSheetId="10" hidden="1">#REF!</definedName>
    <definedName name="XRefPaste95" hidden="1">#REF!</definedName>
    <definedName name="XRefPaste95Row" localSheetId="10" hidden="1">#REF!</definedName>
    <definedName name="XRefPaste95Row" hidden="1">#REF!</definedName>
    <definedName name="XRefPaste96" localSheetId="10" hidden="1">#REF!</definedName>
    <definedName name="XRefPaste96" hidden="1">#REF!</definedName>
    <definedName name="XRefPaste96Row" localSheetId="10" hidden="1">#REF!</definedName>
    <definedName name="XRefPaste96Row" hidden="1">#REF!</definedName>
    <definedName name="XRefPaste97" localSheetId="10" hidden="1">#REF!</definedName>
    <definedName name="XRefPaste97" hidden="1">#REF!</definedName>
    <definedName name="XRefPaste97Row" localSheetId="10" hidden="1">#REF!</definedName>
    <definedName name="XRefPaste97Row" hidden="1">#REF!</definedName>
    <definedName name="XRefPaste98" localSheetId="10" hidden="1">#REF!</definedName>
    <definedName name="XRefPaste98" hidden="1">#REF!</definedName>
    <definedName name="XRefPaste98Row" localSheetId="10" hidden="1">#REF!</definedName>
    <definedName name="XRefPaste98Row" hidden="1">#REF!</definedName>
    <definedName name="XRefPaste99" localSheetId="10" hidden="1">#REF!</definedName>
    <definedName name="XRefPaste99" hidden="1">#REF!</definedName>
    <definedName name="XRefPaste99Row" localSheetId="10" hidden="1">#REF!</definedName>
    <definedName name="XRefPaste99Row" hidden="1">#REF!</definedName>
    <definedName name="XRefPaste9Row" localSheetId="10" hidden="1">#REF!</definedName>
    <definedName name="XRefPaste9Row" hidden="1">#REF!</definedName>
    <definedName name="XRefPasteRangeCount" localSheetId="10" hidden="1">6</definedName>
    <definedName name="XRefPasteRangeCount" hidden="1">1</definedName>
    <definedName name="xx">#REF!</definedName>
    <definedName name="Z_5FCC9217_B3E9_4B91_A943_5F21728EBEE9_.wvu.FilterData" localSheetId="5" hidden="1">Clasificación!$A$4:$J$184</definedName>
    <definedName name="Z_5FCC9217_B3E9_4B91_A943_5F21728EBEE9_.wvu.PrintArea" localSheetId="7" hidden="1">BG!$A$9:$J$69</definedName>
    <definedName name="Z_5FCC9217_B3E9_4B91_A943_5F21728EBEE9_.wvu.PrintArea" localSheetId="8" hidden="1">EERR!$A$9:$H$44</definedName>
    <definedName name="Z_5FCC9217_B3E9_4B91_A943_5F21728EBEE9_.wvu.PrintArea" localSheetId="9" hidden="1">EFE!$A$9:$F$59</definedName>
    <definedName name="Z_5FCC9217_B3E9_4B91_A943_5F21728EBEE9_.wvu.PrintArea" localSheetId="12" hidden="1">'Nota 4 a Nota 9'!$A$9:$I$352</definedName>
    <definedName name="Z_5FCC9217_B3E9_4B91_A943_5F21728EBEE9_.wvu.PrintArea" localSheetId="11" hidden="1">'Notas 1 a Nota 3'!$B$11:$M$68</definedName>
    <definedName name="Z_5FCC9217_B3E9_4B91_A943_5F21728EBEE9_.wvu.PrintArea" localSheetId="10" hidden="1">VPN!$B$10:$L$32</definedName>
    <definedName name="Z_5FCC9217_B3E9_4B91_A943_5F21728EBEE9_.wvu.Rows" localSheetId="9" hidden="1">EFE!#REF!</definedName>
    <definedName name="Z_7015FC6D_0680_4B00_AA0E_B83DA1D0B666_.wvu.FilterData" localSheetId="5" hidden="1">Clasificación!$A$4:$J$184</definedName>
    <definedName name="Z_7015FC6D_0680_4B00_AA0E_B83DA1D0B666_.wvu.PrintArea" localSheetId="7" hidden="1">BG!$A$9:$J$69</definedName>
    <definedName name="Z_7015FC6D_0680_4B00_AA0E_B83DA1D0B666_.wvu.PrintArea" localSheetId="8" hidden="1">EERR!$A$9:$H$44</definedName>
    <definedName name="Z_7015FC6D_0680_4B00_AA0E_B83DA1D0B666_.wvu.PrintArea" localSheetId="9" hidden="1">EFE!$A$9:$F$59</definedName>
    <definedName name="Z_7015FC6D_0680_4B00_AA0E_B83DA1D0B666_.wvu.PrintArea" localSheetId="12" hidden="1">'Nota 4 a Nota 9'!$A$9:$I$352</definedName>
    <definedName name="Z_7015FC6D_0680_4B00_AA0E_B83DA1D0B666_.wvu.PrintArea" localSheetId="11" hidden="1">'Notas 1 a Nota 3'!$B$11:$M$68</definedName>
    <definedName name="Z_7015FC6D_0680_4B00_AA0E_B83DA1D0B666_.wvu.PrintArea" localSheetId="10" hidden="1">VPN!$B$10:$L$32</definedName>
    <definedName name="Z_7015FC6D_0680_4B00_AA0E_B83DA1D0B666_.wvu.Rows" localSheetId="9" hidden="1">EFE!#REF!</definedName>
    <definedName name="Z_970CBB53_F4B3_462F_AEFE_2BC403F5F0AD_.wvu.PrintArea" localSheetId="12" hidden="1">'Nota 4 a Nota 9'!$A$9:$I$352</definedName>
    <definedName name="Z_970CBB53_F4B3_462F_AEFE_2BC403F5F0AD_.wvu.PrintArea" localSheetId="11" hidden="1">'Notas 1 a Nota 3'!$B$11:$M$68</definedName>
    <definedName name="Z_B9F63820_5C32_455A_BC9D_0BE84D6B0867_.wvu.FilterData" localSheetId="5" hidden="1">Clasificación!$A$4:$J$184</definedName>
    <definedName name="Z_B9F63820_5C32_455A_BC9D_0BE84D6B0867_.wvu.PrintArea" localSheetId="7" hidden="1">BG!$A$9:$J$69</definedName>
    <definedName name="Z_B9F63820_5C32_455A_BC9D_0BE84D6B0867_.wvu.PrintArea" localSheetId="8" hidden="1">EERR!$A$9:$H$44</definedName>
    <definedName name="Z_B9F63820_5C32_455A_BC9D_0BE84D6B0867_.wvu.PrintArea" localSheetId="9" hidden="1">EFE!$A$9:$F$59</definedName>
    <definedName name="Z_B9F63820_5C32_455A_BC9D_0BE84D6B0867_.wvu.PrintArea" localSheetId="10" hidden="1">VPN!$B$10:$L$32</definedName>
    <definedName name="Z_B9F63820_5C32_455A_BC9D_0BE84D6B0867_.wvu.Rows" localSheetId="9" hidden="1">EFE!#REF!</definedName>
    <definedName name="Z_F3648BCD_1CED_4BBB_AE63_37BDB925883F_.wvu.FilterData" localSheetId="5" hidden="1">Clasificación!$A$4:$J$184</definedName>
    <definedName name="Z_F3648BCD_1CED_4BBB_AE63_37BDB925883F_.wvu.PrintArea" localSheetId="7" hidden="1">BG!$A$9:$J$69</definedName>
    <definedName name="Z_F3648BCD_1CED_4BBB_AE63_37BDB925883F_.wvu.PrintArea" localSheetId="8" hidden="1">EERR!$A$9:$H$44</definedName>
    <definedName name="Z_F3648BCD_1CED_4BBB_AE63_37BDB925883F_.wvu.PrintArea" localSheetId="9" hidden="1">EFE!$A$9:$F$59</definedName>
    <definedName name="Z_F3648BCD_1CED_4BBB_AE63_37BDB925883F_.wvu.PrintArea" localSheetId="12" hidden="1">'Nota 4 a Nota 9'!$A$9:$I$352</definedName>
    <definedName name="Z_F3648BCD_1CED_4BBB_AE63_37BDB925883F_.wvu.PrintArea" localSheetId="11" hidden="1">'Notas 1 a Nota 3'!$B$11:$M$68</definedName>
    <definedName name="Z_F3648BCD_1CED_4BBB_AE63_37BDB925883F_.wvu.PrintArea" localSheetId="10" hidden="1">VPN!$B$10:$L$32</definedName>
    <definedName name="Z_F3648BCD_1CED_4BBB_AE63_37BDB925883F_.wvu.Rows" localSheetId="9" hidden="1">EFE!#REF!</definedName>
    <definedName name="zdfd" localSheetId="1" hidden="1">#REF!</definedName>
    <definedName name="zdfd" localSheetId="12" hidden="1">#REF!</definedName>
    <definedName name="zdfd" localSheetId="11" hidden="1">#REF!</definedName>
    <definedName name="zdfd" hidden="1">#REF!</definedName>
  </definedNames>
  <calcPr calcId="191029"/>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4" i="43" l="1"/>
  <c r="C304" i="42"/>
  <c r="C303" i="42"/>
  <c r="C302" i="42"/>
  <c r="D301" i="42"/>
  <c r="C301" i="42"/>
  <c r="D300" i="42"/>
  <c r="C300" i="42"/>
  <c r="C296" i="42"/>
  <c r="D275" i="42"/>
  <c r="F275" i="42" s="1"/>
  <c r="D318" i="42"/>
  <c r="D317" i="42"/>
  <c r="D316" i="42"/>
  <c r="D315" i="42"/>
  <c r="D314" i="42"/>
  <c r="D313" i="42"/>
  <c r="D312" i="42"/>
  <c r="C309" i="42"/>
  <c r="D308" i="42"/>
  <c r="D322" i="42"/>
  <c r="D323" i="42" s="1"/>
  <c r="F323" i="42" s="1"/>
  <c r="D253" i="42"/>
  <c r="D244" i="42"/>
  <c r="E227" i="42" l="1"/>
  <c r="E226" i="42"/>
  <c r="E228" i="42"/>
  <c r="E225" i="42"/>
  <c r="E224" i="42"/>
  <c r="E223" i="42"/>
  <c r="E222" i="42"/>
  <c r="E221" i="42"/>
  <c r="E207" i="42"/>
  <c r="F204" i="42"/>
  <c r="E51" i="34"/>
  <c r="D136" i="42"/>
  <c r="C136" i="42"/>
  <c r="H108" i="42"/>
  <c r="G108" i="42"/>
  <c r="F108" i="42"/>
  <c r="E108" i="42"/>
  <c r="E230" i="42" l="1"/>
  <c r="D55" i="42" l="1"/>
  <c r="C54" i="42"/>
  <c r="C52" i="42"/>
  <c r="C53" i="42"/>
  <c r="C51" i="42"/>
  <c r="F55" i="42"/>
  <c r="G30" i="42"/>
  <c r="G28" i="42"/>
  <c r="Q185" i="43" l="1"/>
  <c r="P185" i="43"/>
  <c r="L185" i="43"/>
  <c r="C184" i="43"/>
  <c r="E184" i="43" s="1"/>
  <c r="W185" i="43"/>
  <c r="V185" i="43"/>
  <c r="U185" i="43"/>
  <c r="S185" i="43"/>
  <c r="O185" i="43"/>
  <c r="E171" i="43"/>
  <c r="E170" i="43"/>
  <c r="G184" i="43" l="1"/>
  <c r="H26" i="40"/>
  <c r="J21" i="38"/>
  <c r="J22" i="38" s="1"/>
  <c r="J19" i="38"/>
  <c r="I19" i="38" s="1"/>
  <c r="K19" i="38" s="1"/>
  <c r="J17" i="38"/>
  <c r="G17" i="38"/>
  <c r="F17" i="38"/>
  <c r="E17" i="38"/>
  <c r="K17" i="38" s="1"/>
  <c r="J53" i="37" s="1"/>
  <c r="I17" i="37"/>
  <c r="J17" i="37"/>
  <c r="D18" i="37"/>
  <c r="Q184" i="44"/>
  <c r="Q183" i="44"/>
  <c r="Q182" i="44"/>
  <c r="Q181" i="44"/>
  <c r="Q180" i="44"/>
  <c r="Q179" i="44"/>
  <c r="Q178" i="44"/>
  <c r="Q177" i="44"/>
  <c r="Q176" i="44"/>
  <c r="Q175" i="44"/>
  <c r="Q174" i="44"/>
  <c r="Q173" i="44"/>
  <c r="Q172" i="44"/>
  <c r="Q171" i="44"/>
  <c r="Q170" i="44"/>
  <c r="Q169" i="44"/>
  <c r="Q168" i="44"/>
  <c r="Q167" i="44"/>
  <c r="Q166" i="44"/>
  <c r="Q165" i="44"/>
  <c r="Q164" i="44"/>
  <c r="Q163" i="44"/>
  <c r="Q162" i="44"/>
  <c r="Q161" i="44"/>
  <c r="Q160" i="44"/>
  <c r="Q159" i="44"/>
  <c r="Q158" i="44"/>
  <c r="Q157" i="44"/>
  <c r="Q156" i="44"/>
  <c r="Q155" i="44"/>
  <c r="Q154" i="44"/>
  <c r="Q153" i="44"/>
  <c r="Q152" i="44"/>
  <c r="Q151" i="44"/>
  <c r="Q150" i="44"/>
  <c r="Q149" i="44"/>
  <c r="Q148" i="44"/>
  <c r="Q147" i="44"/>
  <c r="Q146" i="44"/>
  <c r="Q145" i="44"/>
  <c r="Q144" i="44"/>
  <c r="Q143" i="44"/>
  <c r="Q142" i="44"/>
  <c r="Q141" i="44"/>
  <c r="Q140" i="44"/>
  <c r="Q139" i="44"/>
  <c r="Q138" i="44"/>
  <c r="Q137" i="44"/>
  <c r="Q136" i="44"/>
  <c r="Q135" i="44"/>
  <c r="Q134" i="44"/>
  <c r="Q133" i="44"/>
  <c r="Q132" i="44"/>
  <c r="Q131" i="44"/>
  <c r="Q130" i="44"/>
  <c r="Q129" i="44"/>
  <c r="Q128" i="44"/>
  <c r="Q127" i="44"/>
  <c r="Q126" i="44"/>
  <c r="Q125" i="44"/>
  <c r="Q124" i="44"/>
  <c r="Q123" i="44"/>
  <c r="Q122" i="44"/>
  <c r="Q121" i="44"/>
  <c r="Q120" i="44"/>
  <c r="Q119" i="44"/>
  <c r="Q118" i="44"/>
  <c r="Q117" i="44"/>
  <c r="Q116" i="44"/>
  <c r="Q115" i="44"/>
  <c r="Q114" i="44"/>
  <c r="Q113" i="44"/>
  <c r="Q112" i="44"/>
  <c r="Q111" i="44"/>
  <c r="Q110" i="44"/>
  <c r="Q109" i="44"/>
  <c r="Q108" i="44"/>
  <c r="Q107" i="44"/>
  <c r="Q106" i="44"/>
  <c r="Q105" i="44"/>
  <c r="Q104" i="44"/>
  <c r="Q103" i="44"/>
  <c r="Q102" i="44"/>
  <c r="Q101" i="44"/>
  <c r="Q100" i="44"/>
  <c r="Q99" i="44"/>
  <c r="Q97" i="44"/>
  <c r="Q96" i="44"/>
  <c r="Q95" i="44"/>
  <c r="Q94" i="44"/>
  <c r="Q93" i="44"/>
  <c r="Q92" i="44"/>
  <c r="Q91" i="44"/>
  <c r="Q90" i="44"/>
  <c r="Q89" i="44"/>
  <c r="Q88" i="44"/>
  <c r="Q87" i="44"/>
  <c r="Q86" i="44"/>
  <c r="Q85" i="44"/>
  <c r="Q84" i="44"/>
  <c r="Q83" i="44"/>
  <c r="Q82" i="44"/>
  <c r="Q81" i="44"/>
  <c r="Q80" i="44"/>
  <c r="Q79" i="44"/>
  <c r="Q78" i="44"/>
  <c r="Q77" i="44"/>
  <c r="Q76" i="44"/>
  <c r="Q75" i="44"/>
  <c r="Q74" i="44"/>
  <c r="Q73" i="44"/>
  <c r="Q72" i="44"/>
  <c r="Q71" i="44"/>
  <c r="Q70" i="44"/>
  <c r="Q69" i="44"/>
  <c r="Q68" i="44"/>
  <c r="Q67" i="44"/>
  <c r="Q66" i="44"/>
  <c r="Q65" i="44"/>
  <c r="Q64" i="44"/>
  <c r="Q63" i="44"/>
  <c r="Q62" i="44"/>
  <c r="Q61" i="44"/>
  <c r="Q60" i="44"/>
  <c r="Q59" i="44"/>
  <c r="Q58" i="44"/>
  <c r="Q57" i="44"/>
  <c r="Q56" i="44"/>
  <c r="Q55" i="44"/>
  <c r="Q54" i="44"/>
  <c r="Q53" i="44"/>
  <c r="Q52" i="44"/>
  <c r="Q51" i="44"/>
  <c r="Q50" i="44"/>
  <c r="Q49" i="44"/>
  <c r="Q48" i="44"/>
  <c r="Q47" i="44"/>
  <c r="Q46" i="44"/>
  <c r="Q45" i="44"/>
  <c r="Q44" i="44"/>
  <c r="Q43" i="44"/>
  <c r="Q42" i="44"/>
  <c r="Q41" i="44"/>
  <c r="Q40" i="44"/>
  <c r="Q39" i="44"/>
  <c r="Q38" i="44"/>
  <c r="Q37" i="44"/>
  <c r="Q36" i="44"/>
  <c r="Q35" i="44"/>
  <c r="Q34" i="44"/>
  <c r="Q33" i="44"/>
  <c r="Q32" i="44"/>
  <c r="Q31" i="44"/>
  <c r="Q30" i="44"/>
  <c r="Q29" i="44"/>
  <c r="Q28" i="44"/>
  <c r="Q27" i="44"/>
  <c r="Q26" i="44"/>
  <c r="Q25" i="44"/>
  <c r="Q24" i="44"/>
  <c r="Q23" i="44"/>
  <c r="Q22" i="44"/>
  <c r="Q21" i="44"/>
  <c r="Q20" i="44"/>
  <c r="Q19" i="44"/>
  <c r="Q18" i="44"/>
  <c r="Q17" i="44"/>
  <c r="Q16" i="44"/>
  <c r="Q15" i="44"/>
  <c r="Q14" i="44"/>
  <c r="Q13" i="44"/>
  <c r="Q12" i="44"/>
  <c r="Q11" i="44"/>
  <c r="Q10" i="44"/>
  <c r="Q9" i="44"/>
  <c r="Q8" i="44"/>
  <c r="Q7" i="44"/>
  <c r="Q6" i="44"/>
  <c r="Q5" i="44"/>
  <c r="Q98" i="44"/>
  <c r="O98" i="44"/>
  <c r="K21" i="38" l="1"/>
  <c r="M17" i="38"/>
  <c r="Q191" i="44"/>
  <c r="Q190" i="44"/>
  <c r="O184" i="44"/>
  <c r="O183" i="44"/>
  <c r="O182" i="44"/>
  <c r="O181" i="44"/>
  <c r="D305" i="42" s="1"/>
  <c r="O180" i="44"/>
  <c r="D298" i="42" s="1"/>
  <c r="O179" i="44"/>
  <c r="O178" i="44"/>
  <c r="O177" i="44"/>
  <c r="O176" i="44"/>
  <c r="O175" i="44"/>
  <c r="D297" i="42" s="1"/>
  <c r="O174" i="44"/>
  <c r="D296" i="42" s="1"/>
  <c r="O173" i="44"/>
  <c r="O172" i="44"/>
  <c r="O171" i="44"/>
  <c r="O170" i="44"/>
  <c r="O169" i="44"/>
  <c r="O168" i="44"/>
  <c r="O167" i="44"/>
  <c r="H23" i="40" s="1"/>
  <c r="O166" i="44"/>
  <c r="O165" i="44"/>
  <c r="O164" i="44"/>
  <c r="O163" i="44"/>
  <c r="O162" i="44"/>
  <c r="O161" i="44"/>
  <c r="O160" i="44"/>
  <c r="O159" i="44"/>
  <c r="O158" i="44"/>
  <c r="O157" i="44"/>
  <c r="O156" i="44"/>
  <c r="D294" i="42" s="1"/>
  <c r="O155" i="44"/>
  <c r="D293" i="42" s="1"/>
  <c r="O154" i="44"/>
  <c r="H28" i="40" s="1"/>
  <c r="O153" i="44"/>
  <c r="O152" i="44"/>
  <c r="D299" i="42" s="1"/>
  <c r="O151" i="44"/>
  <c r="O150" i="44"/>
  <c r="D292" i="42" s="1"/>
  <c r="O149" i="44"/>
  <c r="O148" i="44"/>
  <c r="O147" i="44"/>
  <c r="O146" i="44"/>
  <c r="D304" i="42" s="1"/>
  <c r="O145" i="44"/>
  <c r="D291" i="42" s="1"/>
  <c r="O144" i="44"/>
  <c r="O143" i="44"/>
  <c r="H32" i="40" s="1"/>
  <c r="O142" i="44"/>
  <c r="O141" i="44"/>
  <c r="O140" i="44"/>
  <c r="D290" i="42" s="1"/>
  <c r="O139" i="44"/>
  <c r="O138" i="44"/>
  <c r="O137" i="44"/>
  <c r="O136" i="44"/>
  <c r="O135" i="44"/>
  <c r="D289" i="42" s="1"/>
  <c r="O134" i="44"/>
  <c r="D288" i="42" s="1"/>
  <c r="O133" i="44"/>
  <c r="O132" i="44"/>
  <c r="D287" i="42" s="1"/>
  <c r="O131" i="44"/>
  <c r="D286" i="42" s="1"/>
  <c r="O130" i="44"/>
  <c r="D285" i="42" s="1"/>
  <c r="O129" i="44"/>
  <c r="O128" i="44"/>
  <c r="D284" i="42" s="1"/>
  <c r="O127" i="44"/>
  <c r="D283" i="42" s="1"/>
  <c r="O126" i="44"/>
  <c r="O125" i="44"/>
  <c r="D282" i="42" s="1"/>
  <c r="O124" i="44"/>
  <c r="D281" i="42" s="1"/>
  <c r="O123" i="44"/>
  <c r="O122" i="44"/>
  <c r="D280" i="42" s="1"/>
  <c r="O121" i="44"/>
  <c r="D279" i="42" s="1"/>
  <c r="O120" i="44"/>
  <c r="D278" i="42" s="1"/>
  <c r="O119" i="44"/>
  <c r="O118" i="44"/>
  <c r="O117" i="44"/>
  <c r="O116" i="44"/>
  <c r="O115" i="44"/>
  <c r="O114" i="44"/>
  <c r="O113" i="44"/>
  <c r="O112" i="44"/>
  <c r="O111" i="44"/>
  <c r="D264" i="42" s="1"/>
  <c r="O110" i="44"/>
  <c r="O109" i="44"/>
  <c r="O108" i="44"/>
  <c r="O107" i="44"/>
  <c r="O106" i="44"/>
  <c r="O105" i="44"/>
  <c r="O104" i="44"/>
  <c r="O103" i="44"/>
  <c r="O102" i="44"/>
  <c r="O101" i="44"/>
  <c r="O100" i="44"/>
  <c r="O99" i="44"/>
  <c r="H17" i="40" s="1"/>
  <c r="F244" i="42" s="1"/>
  <c r="O95" i="44"/>
  <c r="O5" i="44"/>
  <c r="O97" i="44"/>
  <c r="O96" i="44"/>
  <c r="O94" i="44"/>
  <c r="O93" i="44"/>
  <c r="O92" i="44"/>
  <c r="O91" i="44"/>
  <c r="O90" i="44"/>
  <c r="O89" i="44"/>
  <c r="O88" i="44"/>
  <c r="O87" i="44"/>
  <c r="O86" i="44"/>
  <c r="O85" i="44"/>
  <c r="O84" i="44"/>
  <c r="O83" i="44"/>
  <c r="O82" i="44"/>
  <c r="O81" i="44"/>
  <c r="O80" i="44"/>
  <c r="O79" i="44"/>
  <c r="O78" i="44"/>
  <c r="O77" i="44"/>
  <c r="O76" i="44"/>
  <c r="O75" i="44"/>
  <c r="O74" i="44"/>
  <c r="O73" i="44"/>
  <c r="O72" i="44"/>
  <c r="O71" i="44"/>
  <c r="O70" i="44"/>
  <c r="O69" i="44"/>
  <c r="O68" i="44"/>
  <c r="O67" i="44"/>
  <c r="O66" i="44"/>
  <c r="O65" i="44"/>
  <c r="O64" i="44"/>
  <c r="O63" i="44"/>
  <c r="O62" i="44"/>
  <c r="O61" i="44"/>
  <c r="O60" i="44"/>
  <c r="O59" i="44"/>
  <c r="O58" i="44"/>
  <c r="O57" i="44"/>
  <c r="O56" i="44"/>
  <c r="O55" i="44"/>
  <c r="O54" i="44"/>
  <c r="O53" i="44"/>
  <c r="O52" i="44"/>
  <c r="O51" i="44"/>
  <c r="O50" i="44"/>
  <c r="O49" i="44"/>
  <c r="O48" i="44"/>
  <c r="O47" i="44"/>
  <c r="O46" i="44"/>
  <c r="O45" i="44"/>
  <c r="O44" i="44"/>
  <c r="O43" i="44"/>
  <c r="O42" i="44"/>
  <c r="O41" i="44"/>
  <c r="O40" i="44"/>
  <c r="O39" i="44"/>
  <c r="O38" i="44"/>
  <c r="O37" i="44"/>
  <c r="O36" i="44"/>
  <c r="O35" i="44"/>
  <c r="O34" i="44"/>
  <c r="O33" i="44"/>
  <c r="O32" i="44"/>
  <c r="O31" i="44"/>
  <c r="O30" i="44"/>
  <c r="O29" i="44"/>
  <c r="O28" i="44"/>
  <c r="O27" i="44"/>
  <c r="O26" i="44"/>
  <c r="O25" i="44"/>
  <c r="O24" i="44"/>
  <c r="O23" i="44"/>
  <c r="O22" i="44"/>
  <c r="O21" i="44"/>
  <c r="O20" i="44"/>
  <c r="O19" i="44"/>
  <c r="O18" i="44"/>
  <c r="O17" i="44"/>
  <c r="O16" i="44"/>
  <c r="O15" i="44"/>
  <c r="O14" i="44"/>
  <c r="O13" i="44"/>
  <c r="O12" i="44"/>
  <c r="O11" i="44"/>
  <c r="O10" i="44"/>
  <c r="O9" i="44"/>
  <c r="O8" i="44"/>
  <c r="O7" i="44"/>
  <c r="O6" i="44"/>
  <c r="M170" i="44"/>
  <c r="K170" i="44"/>
  <c r="F169" i="43" s="1"/>
  <c r="I170" i="44"/>
  <c r="G170" i="44"/>
  <c r="C169" i="43" s="1"/>
  <c r="G184" i="44"/>
  <c r="M165" i="44"/>
  <c r="K165" i="44"/>
  <c r="F164" i="43" s="1"/>
  <c r="I165" i="44"/>
  <c r="G165" i="44"/>
  <c r="C164" i="43" s="1"/>
  <c r="M164" i="44"/>
  <c r="K164" i="44"/>
  <c r="F163" i="43" s="1"/>
  <c r="I164" i="44"/>
  <c r="G164" i="44"/>
  <c r="C163" i="43" s="1"/>
  <c r="M162" i="44"/>
  <c r="K162" i="44"/>
  <c r="F161" i="43" s="1"/>
  <c r="I162" i="44"/>
  <c r="G162" i="44"/>
  <c r="C161" i="43" s="1"/>
  <c r="M159" i="44"/>
  <c r="K159" i="44"/>
  <c r="F158" i="43" s="1"/>
  <c r="I159" i="44"/>
  <c r="G159" i="44"/>
  <c r="C158" i="43" s="1"/>
  <c r="M158" i="44"/>
  <c r="K158" i="44"/>
  <c r="F157" i="43" s="1"/>
  <c r="I158" i="44"/>
  <c r="G158" i="44"/>
  <c r="C157" i="43" s="1"/>
  <c r="M157" i="44"/>
  <c r="K157" i="44"/>
  <c r="F156" i="43" s="1"/>
  <c r="I157" i="44"/>
  <c r="G157" i="44"/>
  <c r="C156" i="43" s="1"/>
  <c r="M147" i="44"/>
  <c r="K147" i="44"/>
  <c r="F146" i="43" s="1"/>
  <c r="I147" i="44"/>
  <c r="G147" i="44"/>
  <c r="C146" i="43" s="1"/>
  <c r="M80" i="44"/>
  <c r="K80" i="44"/>
  <c r="F79" i="43" s="1"/>
  <c r="I80" i="44"/>
  <c r="G80" i="44"/>
  <c r="C79" i="43" s="1"/>
  <c r="M79" i="44"/>
  <c r="K79" i="44"/>
  <c r="F78" i="43" s="1"/>
  <c r="I79" i="44"/>
  <c r="G79" i="44"/>
  <c r="M78" i="44"/>
  <c r="K78" i="44"/>
  <c r="F77" i="43" s="1"/>
  <c r="I78" i="44"/>
  <c r="G78" i="44"/>
  <c r="M77" i="44"/>
  <c r="K77" i="44"/>
  <c r="F76" i="43" s="1"/>
  <c r="I77" i="44"/>
  <c r="G77" i="44"/>
  <c r="M76" i="44"/>
  <c r="K76" i="44"/>
  <c r="F75" i="43" s="1"/>
  <c r="I76" i="44"/>
  <c r="G76" i="44"/>
  <c r="M75" i="44"/>
  <c r="K75" i="44"/>
  <c r="F74" i="43" s="1"/>
  <c r="I75" i="44"/>
  <c r="G75" i="44"/>
  <c r="M66" i="44"/>
  <c r="K66" i="44"/>
  <c r="F65" i="43" s="1"/>
  <c r="I66" i="44"/>
  <c r="G66" i="44"/>
  <c r="C65" i="43" s="1"/>
  <c r="M55" i="44"/>
  <c r="K55" i="44"/>
  <c r="F54" i="43" s="1"/>
  <c r="I55" i="44"/>
  <c r="G55" i="44"/>
  <c r="C54" i="43" s="1"/>
  <c r="M33" i="44"/>
  <c r="K33" i="44"/>
  <c r="F32" i="43" s="1"/>
  <c r="I33" i="44"/>
  <c r="G33" i="44"/>
  <c r="E162" i="34"/>
  <c r="E161" i="34"/>
  <c r="E160" i="34"/>
  <c r="E159" i="34"/>
  <c r="E158" i="34"/>
  <c r="E157" i="34"/>
  <c r="E156" i="34"/>
  <c r="E155" i="34"/>
  <c r="E154" i="34"/>
  <c r="E153" i="34"/>
  <c r="E152" i="34"/>
  <c r="E151" i="34"/>
  <c r="E150" i="34"/>
  <c r="E149" i="34"/>
  <c r="E148" i="34"/>
  <c r="E147" i="34"/>
  <c r="E146" i="34"/>
  <c r="E145" i="34"/>
  <c r="E144" i="34"/>
  <c r="E143" i="34"/>
  <c r="E142" i="34"/>
  <c r="E141" i="34"/>
  <c r="E140" i="34"/>
  <c r="E139" i="34"/>
  <c r="E138" i="34"/>
  <c r="E137" i="34"/>
  <c r="E136" i="34"/>
  <c r="E135" i="34"/>
  <c r="E134" i="34"/>
  <c r="E133" i="34"/>
  <c r="E132" i="34"/>
  <c r="E131" i="34"/>
  <c r="E130" i="34"/>
  <c r="E129" i="34"/>
  <c r="E128" i="34"/>
  <c r="E127" i="34"/>
  <c r="E126" i="34"/>
  <c r="E125" i="34"/>
  <c r="E124" i="34"/>
  <c r="E123" i="34"/>
  <c r="E122" i="34"/>
  <c r="E121" i="34"/>
  <c r="E120" i="34"/>
  <c r="E119" i="34"/>
  <c r="E118" i="34"/>
  <c r="E117" i="34"/>
  <c r="E116" i="34"/>
  <c r="E115" i="34"/>
  <c r="E114" i="34"/>
  <c r="E113" i="34"/>
  <c r="E112" i="34"/>
  <c r="E111" i="34"/>
  <c r="E110" i="34"/>
  <c r="E109" i="34"/>
  <c r="E108" i="34"/>
  <c r="E107" i="34"/>
  <c r="E106" i="34"/>
  <c r="E105" i="34"/>
  <c r="E104" i="34"/>
  <c r="E103" i="34"/>
  <c r="E102" i="34"/>
  <c r="E101" i="34"/>
  <c r="E100" i="34"/>
  <c r="E99" i="34"/>
  <c r="E98" i="34"/>
  <c r="E97" i="34"/>
  <c r="E96" i="34"/>
  <c r="E95" i="34"/>
  <c r="E94" i="34"/>
  <c r="E93" i="34"/>
  <c r="E92" i="34"/>
  <c r="E91" i="34"/>
  <c r="E90" i="34"/>
  <c r="E89" i="34"/>
  <c r="E88" i="34"/>
  <c r="E87" i="34"/>
  <c r="E86" i="34"/>
  <c r="E85" i="34"/>
  <c r="E84" i="34"/>
  <c r="E83" i="34"/>
  <c r="E82" i="34"/>
  <c r="E81" i="34"/>
  <c r="E80" i="34"/>
  <c r="E79" i="34"/>
  <c r="E78" i="34"/>
  <c r="E77" i="34"/>
  <c r="E76" i="34"/>
  <c r="E75" i="34"/>
  <c r="E74" i="34"/>
  <c r="E73" i="34"/>
  <c r="E70" i="34"/>
  <c r="E69" i="34"/>
  <c r="E68" i="34"/>
  <c r="E67" i="34"/>
  <c r="E66" i="34"/>
  <c r="E65" i="34"/>
  <c r="E64" i="34"/>
  <c r="E63" i="34"/>
  <c r="E62" i="34"/>
  <c r="E61" i="34"/>
  <c r="E60" i="34"/>
  <c r="E59" i="34"/>
  <c r="E58" i="34"/>
  <c r="E57" i="34"/>
  <c r="E56" i="34"/>
  <c r="E55" i="34"/>
  <c r="E54" i="34"/>
  <c r="E53" i="34"/>
  <c r="E52" i="34"/>
  <c r="E50" i="34"/>
  <c r="E49" i="34"/>
  <c r="E48" i="34"/>
  <c r="E47" i="34"/>
  <c r="E46" i="34"/>
  <c r="E45" i="34"/>
  <c r="E44" i="34"/>
  <c r="E43" i="34"/>
  <c r="E42" i="34"/>
  <c r="E41" i="34"/>
  <c r="E40" i="34"/>
  <c r="E39" i="34"/>
  <c r="E38" i="34"/>
  <c r="E37" i="34"/>
  <c r="E36" i="34"/>
  <c r="E35" i="34"/>
  <c r="E34" i="34"/>
  <c r="E33" i="34"/>
  <c r="E32" i="34"/>
  <c r="E31" i="34"/>
  <c r="E30" i="34"/>
  <c r="E29" i="34"/>
  <c r="E28" i="34"/>
  <c r="E27" i="34"/>
  <c r="E26" i="34"/>
  <c r="E25" i="34"/>
  <c r="E24" i="34"/>
  <c r="E23" i="34"/>
  <c r="E22" i="34"/>
  <c r="E21" i="34"/>
  <c r="E20" i="34"/>
  <c r="E19" i="34"/>
  <c r="E18" i="34"/>
  <c r="E17" i="34"/>
  <c r="E16" i="34"/>
  <c r="E15" i="34"/>
  <c r="E14" i="34"/>
  <c r="E13" i="34"/>
  <c r="E12" i="34"/>
  <c r="E11" i="34"/>
  <c r="E10" i="34"/>
  <c r="E9" i="34"/>
  <c r="E8" i="34"/>
  <c r="G9" i="44"/>
  <c r="I9" i="44"/>
  <c r="I5" i="44"/>
  <c r="G5" i="44"/>
  <c r="G13" i="44"/>
  <c r="C12" i="43" s="1"/>
  <c r="G12" i="44"/>
  <c r="C11" i="43" s="1"/>
  <c r="G11" i="44"/>
  <c r="C10" i="43" s="1"/>
  <c r="G10" i="44"/>
  <c r="G8" i="44"/>
  <c r="G7" i="44"/>
  <c r="C6" i="43" s="1"/>
  <c r="G6" i="44"/>
  <c r="C5" i="43" s="1"/>
  <c r="I184" i="44"/>
  <c r="I183" i="44"/>
  <c r="G183" i="44"/>
  <c r="C182" i="43" s="1"/>
  <c r="I182" i="44"/>
  <c r="G182" i="44"/>
  <c r="C181" i="43" s="1"/>
  <c r="I181" i="44"/>
  <c r="G181" i="44"/>
  <c r="C305" i="42" s="1"/>
  <c r="I180" i="44"/>
  <c r="G180" i="44"/>
  <c r="C298" i="42" s="1"/>
  <c r="I179" i="44"/>
  <c r="G179" i="44"/>
  <c r="C178" i="43" s="1"/>
  <c r="I178" i="44"/>
  <c r="G178" i="44"/>
  <c r="C177" i="43" s="1"/>
  <c r="I177" i="44"/>
  <c r="G177" i="44"/>
  <c r="C176" i="43" s="1"/>
  <c r="I176" i="44"/>
  <c r="G176" i="44"/>
  <c r="C175" i="43" s="1"/>
  <c r="I175" i="44"/>
  <c r="G175" i="44"/>
  <c r="C297" i="42" s="1"/>
  <c r="I174" i="44"/>
  <c r="G174" i="44"/>
  <c r="I173" i="44"/>
  <c r="G173" i="44"/>
  <c r="C317" i="42" s="1"/>
  <c r="I172" i="44"/>
  <c r="G172" i="44"/>
  <c r="I171" i="44"/>
  <c r="G171" i="44"/>
  <c r="I169" i="44"/>
  <c r="G169" i="44"/>
  <c r="C168" i="43" s="1"/>
  <c r="I168" i="44"/>
  <c r="G168" i="44"/>
  <c r="C167" i="43" s="1"/>
  <c r="I167" i="44"/>
  <c r="G167" i="44"/>
  <c r="C274" i="42" s="1"/>
  <c r="C275" i="42" s="1"/>
  <c r="E275" i="42" s="1"/>
  <c r="I166" i="44"/>
  <c r="G166" i="44"/>
  <c r="C165" i="43" s="1"/>
  <c r="I163" i="44"/>
  <c r="G163" i="44"/>
  <c r="C162" i="43" s="1"/>
  <c r="I161" i="44"/>
  <c r="G161" i="44"/>
  <c r="C160" i="43" s="1"/>
  <c r="I160" i="44"/>
  <c r="G160" i="44"/>
  <c r="I156" i="44"/>
  <c r="G156" i="44"/>
  <c r="I155" i="44"/>
  <c r="G155" i="44"/>
  <c r="I154" i="44"/>
  <c r="G154" i="44"/>
  <c r="I153" i="44"/>
  <c r="G153" i="44"/>
  <c r="I152" i="44"/>
  <c r="G152" i="44"/>
  <c r="I151" i="44"/>
  <c r="G151" i="44"/>
  <c r="C150" i="43" s="1"/>
  <c r="I150" i="44"/>
  <c r="G150" i="44"/>
  <c r="I149" i="44"/>
  <c r="G149" i="44"/>
  <c r="C148" i="43" s="1"/>
  <c r="I148" i="44"/>
  <c r="G148" i="44"/>
  <c r="I146" i="44"/>
  <c r="G146" i="44"/>
  <c r="I145" i="44"/>
  <c r="G145" i="44"/>
  <c r="C291" i="42" s="1"/>
  <c r="I144" i="44"/>
  <c r="G144" i="44"/>
  <c r="C308" i="42" s="1"/>
  <c r="I143" i="44"/>
  <c r="G143" i="44"/>
  <c r="I142" i="44"/>
  <c r="G142" i="44"/>
  <c r="I141" i="44"/>
  <c r="G141" i="44"/>
  <c r="C140" i="43" s="1"/>
  <c r="I140" i="44"/>
  <c r="G140" i="44"/>
  <c r="I139" i="44"/>
  <c r="G139" i="44"/>
  <c r="C138" i="43" s="1"/>
  <c r="I138" i="44"/>
  <c r="G138" i="44"/>
  <c r="I137" i="44"/>
  <c r="G137" i="44"/>
  <c r="C314" i="42" s="1"/>
  <c r="I136" i="44"/>
  <c r="G136" i="44"/>
  <c r="I135" i="44"/>
  <c r="G135" i="44"/>
  <c r="I134" i="44"/>
  <c r="G134" i="44"/>
  <c r="C288" i="42" s="1"/>
  <c r="I133" i="44"/>
  <c r="G133" i="44"/>
  <c r="I132" i="44"/>
  <c r="G132" i="44"/>
  <c r="I131" i="44"/>
  <c r="G131" i="44"/>
  <c r="I130" i="44"/>
  <c r="G130" i="44"/>
  <c r="I129" i="44"/>
  <c r="G129" i="44"/>
  <c r="I128" i="44"/>
  <c r="G128" i="44"/>
  <c r="I127" i="44"/>
  <c r="G127" i="44"/>
  <c r="I126" i="44"/>
  <c r="G126" i="44"/>
  <c r="C125" i="43" s="1"/>
  <c r="I125" i="44"/>
  <c r="G125" i="44"/>
  <c r="C282" i="42" s="1"/>
  <c r="I124" i="44"/>
  <c r="G124" i="44"/>
  <c r="I123" i="44"/>
  <c r="G123" i="44"/>
  <c r="I122" i="44"/>
  <c r="G122" i="44"/>
  <c r="I121" i="44"/>
  <c r="G121" i="44"/>
  <c r="C279" i="42" s="1"/>
  <c r="I120" i="44"/>
  <c r="G120" i="44"/>
  <c r="C278" i="42" s="1"/>
  <c r="I119" i="44"/>
  <c r="G119" i="44"/>
  <c r="I118" i="44"/>
  <c r="G118" i="44"/>
  <c r="C117" i="43" s="1"/>
  <c r="I117" i="44"/>
  <c r="G117" i="44"/>
  <c r="C116" i="43" s="1"/>
  <c r="I116" i="44"/>
  <c r="G116" i="44"/>
  <c r="C115" i="43" s="1"/>
  <c r="I115" i="44"/>
  <c r="G115" i="44"/>
  <c r="I114" i="44"/>
  <c r="G114" i="44"/>
  <c r="I113" i="44"/>
  <c r="G113" i="44"/>
  <c r="C112" i="43" s="1"/>
  <c r="I112" i="44"/>
  <c r="G112" i="44"/>
  <c r="C111" i="43" s="1"/>
  <c r="I111" i="44"/>
  <c r="G111" i="44"/>
  <c r="C264" i="42" s="1"/>
  <c r="I110" i="44"/>
  <c r="G110" i="44"/>
  <c r="C109" i="43" s="1"/>
  <c r="I109" i="44"/>
  <c r="G109" i="44"/>
  <c r="C108" i="43" s="1"/>
  <c r="I108" i="44"/>
  <c r="G108" i="44"/>
  <c r="I107" i="44"/>
  <c r="G107" i="44"/>
  <c r="C106" i="43" s="1"/>
  <c r="I106" i="44"/>
  <c r="G106" i="44"/>
  <c r="I105" i="44"/>
  <c r="G105" i="44"/>
  <c r="C104" i="43" s="1"/>
  <c r="I104" i="44"/>
  <c r="G104" i="44"/>
  <c r="C103" i="43" s="1"/>
  <c r="I103" i="44"/>
  <c r="G103" i="44"/>
  <c r="C102" i="43" s="1"/>
  <c r="I102" i="44"/>
  <c r="G102" i="44"/>
  <c r="C101" i="43" s="1"/>
  <c r="I101" i="44"/>
  <c r="G101" i="44"/>
  <c r="C100" i="43" s="1"/>
  <c r="I100" i="44"/>
  <c r="G100" i="44"/>
  <c r="C99" i="43" s="1"/>
  <c r="I99" i="44"/>
  <c r="G99" i="44"/>
  <c r="I98" i="44"/>
  <c r="G98" i="44"/>
  <c r="I97" i="44"/>
  <c r="G97" i="44"/>
  <c r="C96" i="43" s="1"/>
  <c r="I96" i="44"/>
  <c r="G96" i="44"/>
  <c r="C95" i="43" s="1"/>
  <c r="I95" i="44"/>
  <c r="G95" i="44"/>
  <c r="C94" i="43" s="1"/>
  <c r="I94" i="44"/>
  <c r="G94" i="44"/>
  <c r="I93" i="44"/>
  <c r="G93" i="44"/>
  <c r="C92" i="43" s="1"/>
  <c r="D92" i="43" s="1"/>
  <c r="I92" i="44"/>
  <c r="G92" i="44"/>
  <c r="C91" i="43" s="1"/>
  <c r="D91" i="43" s="1"/>
  <c r="E92" i="43" s="1"/>
  <c r="I91" i="44"/>
  <c r="G91" i="44"/>
  <c r="C90" i="43" s="1"/>
  <c r="I90" i="44"/>
  <c r="G90" i="44"/>
  <c r="C89" i="43" s="1"/>
  <c r="I89" i="44"/>
  <c r="G89" i="44"/>
  <c r="C88" i="43" s="1"/>
  <c r="I88" i="44"/>
  <c r="G88" i="44"/>
  <c r="C87" i="43" s="1"/>
  <c r="I87" i="44"/>
  <c r="G87" i="44"/>
  <c r="C86" i="43" s="1"/>
  <c r="I86" i="44"/>
  <c r="G86" i="44"/>
  <c r="C85" i="43" s="1"/>
  <c r="I85" i="44"/>
  <c r="G85" i="44"/>
  <c r="C84" i="43" s="1"/>
  <c r="I84" i="44"/>
  <c r="G84" i="44"/>
  <c r="C83" i="43" s="1"/>
  <c r="I83" i="44"/>
  <c r="G83" i="44"/>
  <c r="C82" i="43" s="1"/>
  <c r="I82" i="44"/>
  <c r="G82" i="44"/>
  <c r="C81" i="43" s="1"/>
  <c r="I81" i="44"/>
  <c r="G81" i="44"/>
  <c r="C80" i="43" s="1"/>
  <c r="I74" i="44"/>
  <c r="D41" i="42" s="1"/>
  <c r="G74" i="44"/>
  <c r="C184" i="42" s="1"/>
  <c r="I73" i="44"/>
  <c r="G73" i="44"/>
  <c r="I72" i="44"/>
  <c r="G72" i="44"/>
  <c r="I71" i="44"/>
  <c r="G71" i="44"/>
  <c r="C70" i="43" s="1"/>
  <c r="I70" i="44"/>
  <c r="G70" i="44"/>
  <c r="C69" i="43" s="1"/>
  <c r="I69" i="44"/>
  <c r="G69" i="44"/>
  <c r="C68" i="43" s="1"/>
  <c r="I68" i="44"/>
  <c r="G68" i="44"/>
  <c r="C67" i="43" s="1"/>
  <c r="I67" i="44"/>
  <c r="G67" i="44"/>
  <c r="C66" i="43" s="1"/>
  <c r="I65" i="44"/>
  <c r="G65" i="44"/>
  <c r="I64" i="44"/>
  <c r="G64" i="44"/>
  <c r="I63" i="44"/>
  <c r="G63" i="44"/>
  <c r="C62" i="43" s="1"/>
  <c r="I62" i="44"/>
  <c r="G62" i="44"/>
  <c r="C61" i="43" s="1"/>
  <c r="I61" i="44"/>
  <c r="G61" i="44"/>
  <c r="C60" i="43" s="1"/>
  <c r="I60" i="44"/>
  <c r="G60" i="44"/>
  <c r="C59" i="43" s="1"/>
  <c r="I58" i="44"/>
  <c r="G58" i="44"/>
  <c r="C57" i="43" s="1"/>
  <c r="I57" i="44"/>
  <c r="G57" i="44"/>
  <c r="C56" i="43" s="1"/>
  <c r="I56" i="44"/>
  <c r="G56" i="44"/>
  <c r="I59" i="44"/>
  <c r="G59" i="44"/>
  <c r="C58" i="43" s="1"/>
  <c r="I54" i="44"/>
  <c r="G54" i="44"/>
  <c r="I53" i="44"/>
  <c r="G53" i="44"/>
  <c r="C169" i="42" s="1"/>
  <c r="I52" i="44"/>
  <c r="G52" i="44"/>
  <c r="C51" i="43" s="1"/>
  <c r="I51" i="44"/>
  <c r="G51" i="44"/>
  <c r="I50" i="44"/>
  <c r="G50" i="44"/>
  <c r="C49" i="43" s="1"/>
  <c r="I49" i="44"/>
  <c r="G49" i="44"/>
  <c r="I48" i="44"/>
  <c r="G48" i="44"/>
  <c r="C47" i="43" s="1"/>
  <c r="I47" i="44"/>
  <c r="G47" i="44"/>
  <c r="I46" i="44"/>
  <c r="G46" i="44"/>
  <c r="I45" i="44"/>
  <c r="G45" i="44"/>
  <c r="C44" i="43" s="1"/>
  <c r="I44" i="44"/>
  <c r="G44" i="44"/>
  <c r="I43" i="44"/>
  <c r="G43" i="44"/>
  <c r="C42" i="43" s="1"/>
  <c r="I42" i="44"/>
  <c r="G42" i="44"/>
  <c r="C41" i="43" s="1"/>
  <c r="I41" i="44"/>
  <c r="G41" i="44"/>
  <c r="C40" i="43" s="1"/>
  <c r="I40" i="44"/>
  <c r="G40" i="44"/>
  <c r="C39" i="43" s="1"/>
  <c r="I39" i="44"/>
  <c r="G39" i="44"/>
  <c r="C38" i="43" s="1"/>
  <c r="I38" i="44"/>
  <c r="D36" i="42" s="1"/>
  <c r="G38" i="44"/>
  <c r="I37" i="44"/>
  <c r="G37" i="44"/>
  <c r="C36" i="43" s="1"/>
  <c r="I36" i="44"/>
  <c r="G36" i="44"/>
  <c r="I35" i="44"/>
  <c r="G35" i="44"/>
  <c r="C34" i="43" s="1"/>
  <c r="I34" i="44"/>
  <c r="G34" i="44"/>
  <c r="C33" i="43" s="1"/>
  <c r="I32" i="44"/>
  <c r="G32" i="44"/>
  <c r="C31" i="43" s="1"/>
  <c r="I31" i="44"/>
  <c r="G31" i="44"/>
  <c r="C30" i="43" s="1"/>
  <c r="I30" i="44"/>
  <c r="G30" i="44"/>
  <c r="C29" i="43" s="1"/>
  <c r="I29" i="44"/>
  <c r="D34" i="42" s="1"/>
  <c r="G29" i="44"/>
  <c r="E202" i="42" s="1"/>
  <c r="I28" i="44"/>
  <c r="G28" i="44"/>
  <c r="E201" i="42" s="1"/>
  <c r="I27" i="44"/>
  <c r="G27" i="44"/>
  <c r="C26" i="43" s="1"/>
  <c r="I26" i="44"/>
  <c r="G26" i="44"/>
  <c r="C25" i="43" s="1"/>
  <c r="I25" i="44"/>
  <c r="G25" i="44"/>
  <c r="C24" i="43" s="1"/>
  <c r="I24" i="44"/>
  <c r="G24" i="44"/>
  <c r="C23" i="43" s="1"/>
  <c r="I23" i="44"/>
  <c r="G23" i="44"/>
  <c r="C22" i="43" s="1"/>
  <c r="I22" i="44"/>
  <c r="G22" i="44"/>
  <c r="C21" i="43" s="1"/>
  <c r="I21" i="44"/>
  <c r="G21" i="44"/>
  <c r="C20" i="43" s="1"/>
  <c r="I20" i="44"/>
  <c r="G20" i="44"/>
  <c r="C19" i="43" s="1"/>
  <c r="I19" i="44"/>
  <c r="G19" i="44"/>
  <c r="C18" i="43" s="1"/>
  <c r="I18" i="44"/>
  <c r="G18" i="44"/>
  <c r="C17" i="43" s="1"/>
  <c r="I17" i="44"/>
  <c r="D32" i="42" s="1"/>
  <c r="G17" i="44"/>
  <c r="C16" i="43" s="1"/>
  <c r="I16" i="44"/>
  <c r="D31" i="42" s="1"/>
  <c r="G16" i="44"/>
  <c r="C15" i="43" s="1"/>
  <c r="I15" i="44"/>
  <c r="D30" i="42" s="1"/>
  <c r="G15" i="44"/>
  <c r="C14" i="43" s="1"/>
  <c r="I14" i="44"/>
  <c r="G14" i="44"/>
  <c r="C13" i="43" s="1"/>
  <c r="I13" i="44"/>
  <c r="I12" i="44"/>
  <c r="I11" i="44"/>
  <c r="I10" i="44"/>
  <c r="D28" i="42" s="1"/>
  <c r="I8" i="44"/>
  <c r="I7" i="44"/>
  <c r="I6" i="44"/>
  <c r="M184" i="44"/>
  <c r="K184" i="44"/>
  <c r="M183" i="44"/>
  <c r="K183" i="44"/>
  <c r="F182" i="43" s="1"/>
  <c r="M182" i="44"/>
  <c r="K182" i="44"/>
  <c r="F181" i="43" s="1"/>
  <c r="M181" i="44"/>
  <c r="K181" i="44"/>
  <c r="M180" i="44"/>
  <c r="K180" i="44"/>
  <c r="M179" i="44"/>
  <c r="K179" i="44"/>
  <c r="F178" i="43" s="1"/>
  <c r="M178" i="44"/>
  <c r="K178" i="44"/>
  <c r="F177" i="43" s="1"/>
  <c r="M177" i="44"/>
  <c r="K177" i="44"/>
  <c r="M176" i="44"/>
  <c r="K176" i="44"/>
  <c r="F175" i="43" s="1"/>
  <c r="M175" i="44"/>
  <c r="K175" i="44"/>
  <c r="M174" i="44"/>
  <c r="K174" i="44"/>
  <c r="M173" i="44"/>
  <c r="K173" i="44"/>
  <c r="M172" i="44"/>
  <c r="K172" i="44"/>
  <c r="M171" i="44"/>
  <c r="K171" i="44"/>
  <c r="F170" i="43" s="1"/>
  <c r="M169" i="44"/>
  <c r="K169" i="44"/>
  <c r="F168" i="43" s="1"/>
  <c r="M168" i="44"/>
  <c r="K168" i="44"/>
  <c r="F167" i="43" s="1"/>
  <c r="M167" i="44"/>
  <c r="K167" i="44"/>
  <c r="M166" i="44"/>
  <c r="K166" i="44"/>
  <c r="F165" i="43" s="1"/>
  <c r="M163" i="44"/>
  <c r="K163" i="44"/>
  <c r="F162" i="43" s="1"/>
  <c r="M161" i="44"/>
  <c r="K161" i="44"/>
  <c r="F160" i="43" s="1"/>
  <c r="M160" i="44"/>
  <c r="K160" i="44"/>
  <c r="F159" i="43" s="1"/>
  <c r="M156" i="44"/>
  <c r="K156" i="44"/>
  <c r="F155" i="43" s="1"/>
  <c r="M155" i="44"/>
  <c r="K155" i="44"/>
  <c r="M154" i="44"/>
  <c r="K154" i="44"/>
  <c r="F153" i="43" s="1"/>
  <c r="M153" i="44"/>
  <c r="K153" i="44"/>
  <c r="M152" i="44"/>
  <c r="K152" i="44"/>
  <c r="F151" i="43" s="1"/>
  <c r="M151" i="44"/>
  <c r="K151" i="44"/>
  <c r="F150" i="43" s="1"/>
  <c r="M150" i="44"/>
  <c r="K150" i="44"/>
  <c r="M149" i="44"/>
  <c r="K149" i="44"/>
  <c r="F148" i="43" s="1"/>
  <c r="M148" i="44"/>
  <c r="K148" i="44"/>
  <c r="F147" i="43" s="1"/>
  <c r="M146" i="44"/>
  <c r="K146" i="44"/>
  <c r="M145" i="44"/>
  <c r="K145" i="44"/>
  <c r="M144" i="44"/>
  <c r="K144" i="44"/>
  <c r="F143" i="43" s="1"/>
  <c r="M143" i="44"/>
  <c r="K143" i="44"/>
  <c r="F142" i="43" s="1"/>
  <c r="M142" i="44"/>
  <c r="K142" i="44"/>
  <c r="M141" i="44"/>
  <c r="K141" i="44"/>
  <c r="F140" i="43" s="1"/>
  <c r="M140" i="44"/>
  <c r="K140" i="44"/>
  <c r="M139" i="44"/>
  <c r="K139" i="44"/>
  <c r="F138" i="43" s="1"/>
  <c r="M138" i="44"/>
  <c r="K138" i="44"/>
  <c r="F137" i="43" s="1"/>
  <c r="M137" i="44"/>
  <c r="K137" i="44"/>
  <c r="F136" i="43" s="1"/>
  <c r="M136" i="44"/>
  <c r="K136" i="44"/>
  <c r="F135" i="43" s="1"/>
  <c r="M135" i="44"/>
  <c r="K135" i="44"/>
  <c r="F134" i="43" s="1"/>
  <c r="M134" i="44"/>
  <c r="K134" i="44"/>
  <c r="M133" i="44"/>
  <c r="K133" i="44"/>
  <c r="F132" i="43" s="1"/>
  <c r="M132" i="44"/>
  <c r="K132" i="44"/>
  <c r="M131" i="44"/>
  <c r="K131" i="44"/>
  <c r="M130" i="44"/>
  <c r="K130" i="44"/>
  <c r="M129" i="44"/>
  <c r="K129" i="44"/>
  <c r="M128" i="44"/>
  <c r="K128" i="44"/>
  <c r="M127" i="44"/>
  <c r="K127" i="44"/>
  <c r="M126" i="44"/>
  <c r="K126" i="44"/>
  <c r="F125" i="43" s="1"/>
  <c r="M125" i="44"/>
  <c r="K125" i="44"/>
  <c r="M124" i="44"/>
  <c r="K124" i="44"/>
  <c r="M123" i="44"/>
  <c r="K123" i="44"/>
  <c r="M122" i="44"/>
  <c r="K122" i="44"/>
  <c r="M121" i="44"/>
  <c r="K121" i="44"/>
  <c r="M120" i="44"/>
  <c r="K120" i="44"/>
  <c r="F119" i="43" s="1"/>
  <c r="M119" i="44"/>
  <c r="K119" i="44"/>
  <c r="M118" i="44"/>
  <c r="K118" i="44"/>
  <c r="F117" i="43" s="1"/>
  <c r="M117" i="44"/>
  <c r="K117" i="44"/>
  <c r="F116" i="43" s="1"/>
  <c r="M116" i="44"/>
  <c r="K116" i="44"/>
  <c r="F115" i="43" s="1"/>
  <c r="M115" i="44"/>
  <c r="K115" i="44"/>
  <c r="F114" i="43" s="1"/>
  <c r="M114" i="44"/>
  <c r="K114" i="44"/>
  <c r="M113" i="44"/>
  <c r="K113" i="44"/>
  <c r="M112" i="44"/>
  <c r="K112" i="44"/>
  <c r="F111" i="43" s="1"/>
  <c r="M111" i="44"/>
  <c r="K111" i="44"/>
  <c r="M110" i="44"/>
  <c r="K110" i="44"/>
  <c r="F109" i="43" s="1"/>
  <c r="M109" i="44"/>
  <c r="K109" i="44"/>
  <c r="F108" i="43" s="1"/>
  <c r="M108" i="44"/>
  <c r="K108" i="44"/>
  <c r="F107" i="43" s="1"/>
  <c r="M107" i="44"/>
  <c r="K107" i="44"/>
  <c r="F106" i="43" s="1"/>
  <c r="M106" i="44"/>
  <c r="K106" i="44"/>
  <c r="M105" i="44"/>
  <c r="K105" i="44"/>
  <c r="F104" i="43" s="1"/>
  <c r="M104" i="44"/>
  <c r="K104" i="44"/>
  <c r="F103" i="43" s="1"/>
  <c r="M103" i="44"/>
  <c r="K103" i="44"/>
  <c r="F102" i="43" s="1"/>
  <c r="M102" i="44"/>
  <c r="K102" i="44"/>
  <c r="F101" i="43" s="1"/>
  <c r="M101" i="44"/>
  <c r="K101" i="44"/>
  <c r="F100" i="43" s="1"/>
  <c r="M100" i="44"/>
  <c r="K100" i="44"/>
  <c r="F99" i="43" s="1"/>
  <c r="M99" i="44"/>
  <c r="K99" i="44"/>
  <c r="F98" i="43" s="1"/>
  <c r="M98" i="44"/>
  <c r="K98" i="44"/>
  <c r="M97" i="44"/>
  <c r="K97" i="44"/>
  <c r="F96" i="43" s="1"/>
  <c r="M96" i="44"/>
  <c r="K96" i="44"/>
  <c r="F95" i="43" s="1"/>
  <c r="M95" i="44"/>
  <c r="K95" i="44"/>
  <c r="F94" i="43" s="1"/>
  <c r="M94" i="44"/>
  <c r="K94" i="44"/>
  <c r="F93" i="43" s="1"/>
  <c r="M93" i="44"/>
  <c r="K93" i="44"/>
  <c r="F92" i="43" s="1"/>
  <c r="M92" i="44"/>
  <c r="K92" i="44"/>
  <c r="F91" i="43" s="1"/>
  <c r="M91" i="44"/>
  <c r="K91" i="44"/>
  <c r="F90" i="43" s="1"/>
  <c r="M90" i="44"/>
  <c r="K90" i="44"/>
  <c r="F89" i="43" s="1"/>
  <c r="M89" i="44"/>
  <c r="K89" i="44"/>
  <c r="F88" i="43" s="1"/>
  <c r="M88" i="44"/>
  <c r="K88" i="44"/>
  <c r="F87" i="43" s="1"/>
  <c r="M87" i="44"/>
  <c r="K87" i="44"/>
  <c r="F86" i="43" s="1"/>
  <c r="M86" i="44"/>
  <c r="K86" i="44"/>
  <c r="F85" i="43" s="1"/>
  <c r="M85" i="44"/>
  <c r="K85" i="44"/>
  <c r="F84" i="43" s="1"/>
  <c r="M84" i="44"/>
  <c r="K84" i="44"/>
  <c r="F83" i="43" s="1"/>
  <c r="M83" i="44"/>
  <c r="K83" i="44"/>
  <c r="F82" i="43" s="1"/>
  <c r="M82" i="44"/>
  <c r="K82" i="44"/>
  <c r="F81" i="43" s="1"/>
  <c r="M81" i="44"/>
  <c r="K81" i="44"/>
  <c r="F80" i="43" s="1"/>
  <c r="M74" i="44"/>
  <c r="K74" i="44"/>
  <c r="M73" i="44"/>
  <c r="K73" i="44"/>
  <c r="F72" i="43" s="1"/>
  <c r="M72" i="44"/>
  <c r="K72" i="44"/>
  <c r="F71" i="43" s="1"/>
  <c r="M71" i="44"/>
  <c r="K71" i="44"/>
  <c r="F70" i="43" s="1"/>
  <c r="M70" i="44"/>
  <c r="K70" i="44"/>
  <c r="F69" i="43" s="1"/>
  <c r="M69" i="44"/>
  <c r="K69" i="44"/>
  <c r="F68" i="43" s="1"/>
  <c r="M68" i="44"/>
  <c r="K68" i="44"/>
  <c r="F67" i="43" s="1"/>
  <c r="M67" i="44"/>
  <c r="K67" i="44"/>
  <c r="F66" i="43" s="1"/>
  <c r="M65" i="44"/>
  <c r="K65" i="44"/>
  <c r="F64" i="43" s="1"/>
  <c r="M64" i="44"/>
  <c r="K64" i="44"/>
  <c r="F63" i="43" s="1"/>
  <c r="M63" i="44"/>
  <c r="K63" i="44"/>
  <c r="F62" i="43" s="1"/>
  <c r="M62" i="44"/>
  <c r="K62" i="44"/>
  <c r="F61" i="43" s="1"/>
  <c r="M61" i="44"/>
  <c r="K61" i="44"/>
  <c r="F60" i="43" s="1"/>
  <c r="M60" i="44"/>
  <c r="K60" i="44"/>
  <c r="F59" i="43" s="1"/>
  <c r="M58" i="44"/>
  <c r="K58" i="44"/>
  <c r="F57" i="43" s="1"/>
  <c r="M57" i="44"/>
  <c r="K57" i="44"/>
  <c r="F56" i="43" s="1"/>
  <c r="M56" i="44"/>
  <c r="K56" i="44"/>
  <c r="M59" i="44"/>
  <c r="K59" i="44"/>
  <c r="F58" i="43" s="1"/>
  <c r="M54" i="44"/>
  <c r="K54" i="44"/>
  <c r="F53" i="43" s="1"/>
  <c r="M53" i="44"/>
  <c r="K53" i="44"/>
  <c r="F52" i="43" s="1"/>
  <c r="M52" i="44"/>
  <c r="K52" i="44"/>
  <c r="F51" i="43" s="1"/>
  <c r="M51" i="44"/>
  <c r="K51" i="44"/>
  <c r="F50" i="43" s="1"/>
  <c r="M50" i="44"/>
  <c r="K50" i="44"/>
  <c r="F49" i="43" s="1"/>
  <c r="M49" i="44"/>
  <c r="K49" i="44"/>
  <c r="F48" i="43" s="1"/>
  <c r="M48" i="44"/>
  <c r="K48" i="44"/>
  <c r="F47" i="43" s="1"/>
  <c r="M47" i="44"/>
  <c r="K47" i="44"/>
  <c r="F46" i="43" s="1"/>
  <c r="M46" i="44"/>
  <c r="K46" i="44"/>
  <c r="F45" i="43" s="1"/>
  <c r="M45" i="44"/>
  <c r="K45" i="44"/>
  <c r="F44" i="43" s="1"/>
  <c r="M44" i="44"/>
  <c r="K44" i="44"/>
  <c r="F43" i="43" s="1"/>
  <c r="M43" i="44"/>
  <c r="K43" i="44"/>
  <c r="F42" i="43" s="1"/>
  <c r="M42" i="44"/>
  <c r="K42" i="44"/>
  <c r="F41" i="43" s="1"/>
  <c r="M41" i="44"/>
  <c r="K41" i="44"/>
  <c r="F40" i="43" s="1"/>
  <c r="M40" i="44"/>
  <c r="K40" i="44"/>
  <c r="F39" i="43" s="1"/>
  <c r="M39" i="44"/>
  <c r="K39" i="44"/>
  <c r="F38" i="43" s="1"/>
  <c r="M38" i="44"/>
  <c r="K38" i="44"/>
  <c r="M37" i="44"/>
  <c r="K37" i="44"/>
  <c r="F36" i="43" s="1"/>
  <c r="M36" i="44"/>
  <c r="K36" i="44"/>
  <c r="F35" i="43" s="1"/>
  <c r="M35" i="44"/>
  <c r="K35" i="44"/>
  <c r="F34" i="43" s="1"/>
  <c r="M34" i="44"/>
  <c r="K34" i="44"/>
  <c r="F33" i="43" s="1"/>
  <c r="M32" i="44"/>
  <c r="K32" i="44"/>
  <c r="F31" i="43" s="1"/>
  <c r="M31" i="44"/>
  <c r="K31" i="44"/>
  <c r="F30" i="43" s="1"/>
  <c r="M30" i="44"/>
  <c r="K30" i="44"/>
  <c r="F29" i="43" s="1"/>
  <c r="M29" i="44"/>
  <c r="K29" i="44"/>
  <c r="M28" i="44"/>
  <c r="K28" i="44"/>
  <c r="F27" i="43" s="1"/>
  <c r="M27" i="44"/>
  <c r="K27" i="44"/>
  <c r="F26" i="43" s="1"/>
  <c r="M26" i="44"/>
  <c r="K26" i="44"/>
  <c r="F25" i="43" s="1"/>
  <c r="M25" i="44"/>
  <c r="K25" i="44"/>
  <c r="F24" i="43" s="1"/>
  <c r="M24" i="44"/>
  <c r="K24" i="44"/>
  <c r="F23" i="43" s="1"/>
  <c r="M23" i="44"/>
  <c r="K23" i="44"/>
  <c r="F22" i="43" s="1"/>
  <c r="M22" i="44"/>
  <c r="K22" i="44"/>
  <c r="F21" i="43" s="1"/>
  <c r="M21" i="44"/>
  <c r="K21" i="44"/>
  <c r="F20" i="43" s="1"/>
  <c r="M20" i="44"/>
  <c r="K20" i="44"/>
  <c r="F19" i="43" s="1"/>
  <c r="M19" i="44"/>
  <c r="K19" i="44"/>
  <c r="F18" i="43" s="1"/>
  <c r="M18" i="44"/>
  <c r="K18" i="44"/>
  <c r="F17" i="43" s="1"/>
  <c r="M17" i="44"/>
  <c r="K17" i="44"/>
  <c r="M16" i="44"/>
  <c r="K16" i="44"/>
  <c r="M15" i="44"/>
  <c r="K15" i="44"/>
  <c r="M14" i="44"/>
  <c r="K14" i="44"/>
  <c r="F13" i="43" s="1"/>
  <c r="M13" i="44"/>
  <c r="K13" i="44"/>
  <c r="F12" i="43" s="1"/>
  <c r="M12" i="44"/>
  <c r="K12" i="44"/>
  <c r="F11" i="43" s="1"/>
  <c r="M11" i="44"/>
  <c r="K11" i="44"/>
  <c r="F10" i="43" s="1"/>
  <c r="M10" i="44"/>
  <c r="K10" i="44"/>
  <c r="D68" i="42" s="1"/>
  <c r="M8" i="44"/>
  <c r="K8" i="44"/>
  <c r="F7" i="43" s="1"/>
  <c r="M7" i="44"/>
  <c r="K7" i="44"/>
  <c r="F6" i="43" s="1"/>
  <c r="M6" i="44"/>
  <c r="K6" i="44"/>
  <c r="F5" i="43" s="1"/>
  <c r="M5" i="44"/>
  <c r="K5" i="44"/>
  <c r="F4" i="43" s="1"/>
  <c r="K9" i="44"/>
  <c r="E66" i="33"/>
  <c r="E65" i="33"/>
  <c r="E64" i="33"/>
  <c r="E63" i="33"/>
  <c r="E62" i="33"/>
  <c r="E61" i="33"/>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E7" i="33"/>
  <c r="E6" i="33"/>
  <c r="E5" i="33"/>
  <c r="M9" i="44"/>
  <c r="C322" i="42"/>
  <c r="C316" i="42"/>
  <c r="D310" i="42"/>
  <c r="C321" i="42"/>
  <c r="C250" i="42"/>
  <c r="C263" i="42" s="1"/>
  <c r="C272" i="42" s="1"/>
  <c r="F207" i="42"/>
  <c r="D144" i="42"/>
  <c r="C144" i="42"/>
  <c r="G42" i="42"/>
  <c r="E42" i="42"/>
  <c r="G41" i="42"/>
  <c r="E41" i="42"/>
  <c r="G36" i="42"/>
  <c r="E36" i="42"/>
  <c r="G34" i="42"/>
  <c r="E34" i="42"/>
  <c r="G32" i="42"/>
  <c r="E32" i="42"/>
  <c r="G31" i="42"/>
  <c r="E31" i="42"/>
  <c r="E30" i="42"/>
  <c r="E28" i="42"/>
  <c r="G26" i="40"/>
  <c r="F46" i="39"/>
  <c r="F39" i="39"/>
  <c r="F23" i="39"/>
  <c r="F28" i="39" s="1"/>
  <c r="F30" i="39" s="1"/>
  <c r="D56" i="38"/>
  <c r="D23" i="38"/>
  <c r="C23" i="38"/>
  <c r="E23" i="38" s="1"/>
  <c r="L23" i="38" s="1"/>
  <c r="I22" i="38"/>
  <c r="H22" i="38"/>
  <c r="G22" i="38"/>
  <c r="F22" i="38"/>
  <c r="E22" i="38"/>
  <c r="C22" i="38"/>
  <c r="K20" i="38"/>
  <c r="J47" i="37"/>
  <c r="J46" i="37"/>
  <c r="I46" i="37"/>
  <c r="J45" i="37"/>
  <c r="I45" i="37"/>
  <c r="J42" i="37"/>
  <c r="I42" i="37"/>
  <c r="J41" i="37"/>
  <c r="I41" i="37"/>
  <c r="J40" i="37"/>
  <c r="I40" i="37"/>
  <c r="J39" i="37"/>
  <c r="I39" i="37"/>
  <c r="J38" i="37"/>
  <c r="E32" i="37"/>
  <c r="D32" i="37"/>
  <c r="E31" i="37"/>
  <c r="D31" i="37"/>
  <c r="E30" i="37"/>
  <c r="D30" i="37"/>
  <c r="E29" i="37"/>
  <c r="D29" i="37"/>
  <c r="E22" i="37"/>
  <c r="D22" i="37"/>
  <c r="E18" i="37"/>
  <c r="I67" i="36"/>
  <c r="I66" i="36"/>
  <c r="I62" i="36"/>
  <c r="I61" i="36"/>
  <c r="E7" i="34"/>
  <c r="D277" i="42" l="1"/>
  <c r="H24" i="40"/>
  <c r="C132" i="43"/>
  <c r="C312" i="42"/>
  <c r="C149" i="43"/>
  <c r="C292" i="42"/>
  <c r="D295" i="42"/>
  <c r="C121" i="43"/>
  <c r="C280" i="42"/>
  <c r="C129" i="43"/>
  <c r="C285" i="42"/>
  <c r="C137" i="43"/>
  <c r="C315" i="42"/>
  <c r="C141" i="43"/>
  <c r="C154" i="43"/>
  <c r="C293" i="42"/>
  <c r="C183" i="43"/>
  <c r="C318" i="42"/>
  <c r="C118" i="43"/>
  <c r="C277" i="42"/>
  <c r="C122" i="43"/>
  <c r="C126" i="43"/>
  <c r="C283" i="42"/>
  <c r="C130" i="43"/>
  <c r="C286" i="42"/>
  <c r="C134" i="43"/>
  <c r="G134" i="43" s="1"/>
  <c r="C289" i="42"/>
  <c r="C147" i="43"/>
  <c r="C310" i="42"/>
  <c r="C151" i="43"/>
  <c r="C299" i="42"/>
  <c r="C155" i="43"/>
  <c r="G155" i="43" s="1"/>
  <c r="M155" i="43" s="1"/>
  <c r="Y155" i="43" s="1"/>
  <c r="C294" i="42"/>
  <c r="C170" i="43"/>
  <c r="G170" i="43" s="1"/>
  <c r="Y170" i="43" s="1"/>
  <c r="C323" i="42"/>
  <c r="E323" i="42" s="1"/>
  <c r="C123" i="43"/>
  <c r="C281" i="42"/>
  <c r="C127" i="43"/>
  <c r="C284" i="42"/>
  <c r="C131" i="43"/>
  <c r="C287" i="42"/>
  <c r="C135" i="43"/>
  <c r="C313" i="42"/>
  <c r="C139" i="43"/>
  <c r="C290" i="42"/>
  <c r="C152" i="43"/>
  <c r="C159" i="43"/>
  <c r="C295" i="42"/>
  <c r="C171" i="43"/>
  <c r="C113" i="43"/>
  <c r="C265" i="42"/>
  <c r="C266" i="42" s="1"/>
  <c r="E200" i="42"/>
  <c r="C71" i="43"/>
  <c r="G71" i="43" s="1"/>
  <c r="C182" i="42"/>
  <c r="C97" i="43"/>
  <c r="C242" i="42"/>
  <c r="E216" i="42"/>
  <c r="C105" i="43"/>
  <c r="C251" i="42"/>
  <c r="C75" i="43"/>
  <c r="C186" i="42"/>
  <c r="C77" i="43"/>
  <c r="G77" i="43" s="1"/>
  <c r="C188" i="42"/>
  <c r="C63" i="43"/>
  <c r="G63" i="43" s="1"/>
  <c r="C180" i="42"/>
  <c r="C72" i="43"/>
  <c r="G72" i="43" s="1"/>
  <c r="J72" i="43" s="1"/>
  <c r="Y72" i="43" s="1"/>
  <c r="C183" i="42"/>
  <c r="C243" i="42"/>
  <c r="E217" i="42"/>
  <c r="C179" i="42"/>
  <c r="C64" i="43"/>
  <c r="G64" i="43" s="1"/>
  <c r="C181" i="42"/>
  <c r="C107" i="43"/>
  <c r="G107" i="43" s="1"/>
  <c r="I107" i="43" s="1"/>
  <c r="Y107" i="43" s="1"/>
  <c r="C252" i="42"/>
  <c r="C74" i="43"/>
  <c r="G74" i="43" s="1"/>
  <c r="M74" i="43" s="1"/>
  <c r="Y74" i="43" s="1"/>
  <c r="C185" i="42"/>
  <c r="C76" i="43"/>
  <c r="G76" i="43" s="1"/>
  <c r="C187" i="42"/>
  <c r="C78" i="43"/>
  <c r="G78" i="43" s="1"/>
  <c r="M78" i="43" s="1"/>
  <c r="Y78" i="43" s="1"/>
  <c r="C189" i="42"/>
  <c r="C52" i="43"/>
  <c r="G52" i="43" s="1"/>
  <c r="C170" i="42"/>
  <c r="C45" i="43"/>
  <c r="G45" i="43" s="1"/>
  <c r="Y45" i="43" s="1"/>
  <c r="C53" i="43"/>
  <c r="G53" i="43" s="1"/>
  <c r="Y53" i="43" s="1"/>
  <c r="C46" i="43"/>
  <c r="G46" i="43" s="1"/>
  <c r="Y46" i="43" s="1"/>
  <c r="C50" i="43"/>
  <c r="G50" i="43" s="1"/>
  <c r="Y50" i="43" s="1"/>
  <c r="C43" i="43"/>
  <c r="G169" i="43"/>
  <c r="M169" i="43" s="1"/>
  <c r="Y169" i="43" s="1"/>
  <c r="C37" i="43"/>
  <c r="C155" i="42"/>
  <c r="C32" i="43"/>
  <c r="G32" i="43" s="1"/>
  <c r="M32" i="43" s="1"/>
  <c r="C154" i="42"/>
  <c r="G87" i="43"/>
  <c r="Y87" i="43" s="1"/>
  <c r="G95" i="43"/>
  <c r="Y95" i="43" s="1"/>
  <c r="G99" i="43"/>
  <c r="Y99" i="43" s="1"/>
  <c r="G103" i="43"/>
  <c r="Y103" i="43" s="1"/>
  <c r="G111" i="43"/>
  <c r="Y111" i="43" s="1"/>
  <c r="C179" i="43"/>
  <c r="E179" i="43" s="1"/>
  <c r="D43" i="43" s="1"/>
  <c r="E135" i="42"/>
  <c r="C180" i="43"/>
  <c r="E180" i="43" s="1"/>
  <c r="D47" i="43" s="1"/>
  <c r="G47" i="43" s="1"/>
  <c r="Y47" i="43" s="1"/>
  <c r="E143" i="42"/>
  <c r="F8" i="43"/>
  <c r="D67" i="42"/>
  <c r="D69" i="42" s="1"/>
  <c r="C8" i="43"/>
  <c r="C67" i="42"/>
  <c r="C9" i="43"/>
  <c r="C68" i="42"/>
  <c r="C110" i="43"/>
  <c r="X110" i="43" s="1"/>
  <c r="D56" i="42"/>
  <c r="F16" i="43"/>
  <c r="G16" i="43" s="1"/>
  <c r="H32" i="42"/>
  <c r="F14" i="43"/>
  <c r="G14" i="43" s="1"/>
  <c r="I14" i="43" s="1"/>
  <c r="Y14" i="43" s="1"/>
  <c r="H30" i="42"/>
  <c r="F73" i="43"/>
  <c r="H41" i="42"/>
  <c r="F55" i="43"/>
  <c r="H42" i="42"/>
  <c r="F15" i="43"/>
  <c r="G15" i="43" s="1"/>
  <c r="R15" i="43" s="1"/>
  <c r="H31" i="42"/>
  <c r="D42" i="42"/>
  <c r="F42" i="42" s="1"/>
  <c r="H20" i="40"/>
  <c r="F37" i="43"/>
  <c r="H36" i="42"/>
  <c r="F28" i="43"/>
  <c r="H34" i="42"/>
  <c r="F9" i="43"/>
  <c r="H28" i="42"/>
  <c r="G5" i="43"/>
  <c r="G91" i="43"/>
  <c r="Y91" i="43" s="1"/>
  <c r="G19" i="43"/>
  <c r="Y19" i="43" s="1"/>
  <c r="G23" i="43"/>
  <c r="Y23" i="43" s="1"/>
  <c r="D117" i="42"/>
  <c r="C27" i="43"/>
  <c r="G27" i="43" s="1"/>
  <c r="H27" i="43" s="1"/>
  <c r="G31" i="43"/>
  <c r="Y31" i="43" s="1"/>
  <c r="G36" i="43"/>
  <c r="Y36" i="43" s="1"/>
  <c r="G40" i="43"/>
  <c r="Y40" i="43" s="1"/>
  <c r="G44" i="43"/>
  <c r="Y44" i="43" s="1"/>
  <c r="G56" i="43"/>
  <c r="G61" i="43"/>
  <c r="G66" i="43"/>
  <c r="Y66" i="43" s="1"/>
  <c r="G70" i="43"/>
  <c r="Y70" i="43" s="1"/>
  <c r="G80" i="43"/>
  <c r="Y80" i="43" s="1"/>
  <c r="G84" i="43"/>
  <c r="Y84" i="43" s="1"/>
  <c r="G88" i="43"/>
  <c r="Y88" i="43" s="1"/>
  <c r="G96" i="43"/>
  <c r="Y96" i="43" s="1"/>
  <c r="G100" i="43"/>
  <c r="Y100" i="43" s="1"/>
  <c r="G104" i="43"/>
  <c r="Y104" i="43" s="1"/>
  <c r="G108" i="43"/>
  <c r="Y108" i="43" s="1"/>
  <c r="G116" i="43"/>
  <c r="Y116" i="43" s="1"/>
  <c r="C120" i="43"/>
  <c r="C124" i="43"/>
  <c r="C128" i="43"/>
  <c r="G132" i="43"/>
  <c r="M132" i="43" s="1"/>
  <c r="Y132" i="43" s="1"/>
  <c r="C136" i="43"/>
  <c r="G136" i="43" s="1"/>
  <c r="G140" i="43"/>
  <c r="Y140" i="43" s="1"/>
  <c r="C144" i="43"/>
  <c r="G28" i="40"/>
  <c r="C153" i="43"/>
  <c r="G153" i="43" s="1"/>
  <c r="G160" i="43"/>
  <c r="M160" i="43" s="1"/>
  <c r="Y160" i="43" s="1"/>
  <c r="G167" i="43"/>
  <c r="Y167" i="43" s="1"/>
  <c r="C172" i="43"/>
  <c r="G6" i="43"/>
  <c r="Y6" i="43" s="1"/>
  <c r="F97" i="43"/>
  <c r="F105" i="43"/>
  <c r="D265" i="42"/>
  <c r="F113" i="43"/>
  <c r="G113" i="43" s="1"/>
  <c r="F121" i="43"/>
  <c r="G121" i="43" s="1"/>
  <c r="F129" i="43"/>
  <c r="F133" i="43"/>
  <c r="F141" i="43"/>
  <c r="G141" i="43" s="1"/>
  <c r="Y141" i="43" s="1"/>
  <c r="F145" i="43"/>
  <c r="F154" i="43"/>
  <c r="G154" i="43" s="1"/>
  <c r="M154" i="43" s="1"/>
  <c r="Y154" i="43" s="1"/>
  <c r="F173" i="43"/>
  <c r="F110" i="43"/>
  <c r="F118" i="43"/>
  <c r="F122" i="43"/>
  <c r="G122" i="43" s="1"/>
  <c r="Y122" i="43" s="1"/>
  <c r="F126" i="43"/>
  <c r="G126" i="43" s="1"/>
  <c r="F130" i="43"/>
  <c r="F174" i="43"/>
  <c r="C7" i="43"/>
  <c r="G7" i="43" s="1"/>
  <c r="Y7" i="43" s="1"/>
  <c r="G20" i="43"/>
  <c r="I20" i="43" s="1"/>
  <c r="Y20" i="43" s="1"/>
  <c r="G24" i="43"/>
  <c r="Y24" i="43" s="1"/>
  <c r="C28" i="43"/>
  <c r="G33" i="43"/>
  <c r="Y33" i="43" s="1"/>
  <c r="G41" i="43"/>
  <c r="Y41" i="43" s="1"/>
  <c r="G49" i="43"/>
  <c r="Y49" i="43" s="1"/>
  <c r="G57" i="43"/>
  <c r="Y57" i="43" s="1"/>
  <c r="G62" i="43"/>
  <c r="Y62" i="43" s="1"/>
  <c r="G67" i="43"/>
  <c r="Y67" i="43" s="1"/>
  <c r="G81" i="43"/>
  <c r="Y81" i="43" s="1"/>
  <c r="G85" i="43"/>
  <c r="Y85" i="43" s="1"/>
  <c r="G89" i="43"/>
  <c r="Y89" i="43" s="1"/>
  <c r="G101" i="43"/>
  <c r="Y101" i="43" s="1"/>
  <c r="G109" i="43"/>
  <c r="Y109" i="43" s="1"/>
  <c r="G117" i="43"/>
  <c r="Y117" i="43" s="1"/>
  <c r="G125" i="43"/>
  <c r="Y125" i="43" s="1"/>
  <c r="C133" i="43"/>
  <c r="G137" i="43"/>
  <c r="C145" i="43"/>
  <c r="G150" i="43"/>
  <c r="Y150" i="43" s="1"/>
  <c r="G162" i="43"/>
  <c r="Y162" i="43" s="1"/>
  <c r="G168" i="43"/>
  <c r="Y168" i="43" s="1"/>
  <c r="C173" i="43"/>
  <c r="G177" i="43"/>
  <c r="Y177" i="43" s="1"/>
  <c r="G181" i="43"/>
  <c r="Y181" i="43" s="1"/>
  <c r="G65" i="43"/>
  <c r="G75" i="43"/>
  <c r="G79" i="43"/>
  <c r="G156" i="43"/>
  <c r="M156" i="43" s="1"/>
  <c r="Y156" i="43" s="1"/>
  <c r="G158" i="43"/>
  <c r="G163" i="43"/>
  <c r="Y163" i="43" s="1"/>
  <c r="F123" i="43"/>
  <c r="G123" i="43" s="1"/>
  <c r="F127" i="43"/>
  <c r="G127" i="43" s="1"/>
  <c r="M127" i="43" s="1"/>
  <c r="Y127" i="43" s="1"/>
  <c r="F131" i="43"/>
  <c r="F139" i="43"/>
  <c r="G139" i="43" s="1"/>
  <c r="M139" i="43" s="1"/>
  <c r="Y139" i="43" s="1"/>
  <c r="F152" i="43"/>
  <c r="F166" i="43"/>
  <c r="F171" i="43"/>
  <c r="F179" i="43"/>
  <c r="F183" i="43"/>
  <c r="G10" i="43"/>
  <c r="Y10" i="43" s="1"/>
  <c r="G13" i="43"/>
  <c r="I13" i="43" s="1"/>
  <c r="G17" i="43"/>
  <c r="G21" i="43"/>
  <c r="R21" i="43" s="1"/>
  <c r="Y21" i="43" s="1"/>
  <c r="G25" i="43"/>
  <c r="R25" i="43" s="1"/>
  <c r="Y25" i="43" s="1"/>
  <c r="G29" i="43"/>
  <c r="Y29" i="43" s="1"/>
  <c r="G34" i="43"/>
  <c r="Y34" i="43" s="1"/>
  <c r="G38" i="43"/>
  <c r="Y38" i="43" s="1"/>
  <c r="G42" i="43"/>
  <c r="Y42" i="43" s="1"/>
  <c r="G58" i="43"/>
  <c r="G59" i="43"/>
  <c r="Y59" i="43" s="1"/>
  <c r="G68" i="43"/>
  <c r="Y68" i="43" s="1"/>
  <c r="G82" i="43"/>
  <c r="Y82" i="43" s="1"/>
  <c r="G86" i="43"/>
  <c r="Y86" i="43" s="1"/>
  <c r="G90" i="43"/>
  <c r="Y90" i="43" s="1"/>
  <c r="G94" i="43"/>
  <c r="Y94" i="43" s="1"/>
  <c r="C98" i="43"/>
  <c r="G98" i="43" s="1"/>
  <c r="H98" i="43" s="1"/>
  <c r="Y98" i="43" s="1"/>
  <c r="G102" i="43"/>
  <c r="I102" i="43" s="1"/>
  <c r="Y102" i="43" s="1"/>
  <c r="G106" i="43"/>
  <c r="I106" i="43" s="1"/>
  <c r="Y106" i="43" s="1"/>
  <c r="G138" i="43"/>
  <c r="Y138" i="43" s="1"/>
  <c r="G32" i="40"/>
  <c r="C142" i="43"/>
  <c r="G147" i="43"/>
  <c r="G151" i="43"/>
  <c r="Y151" i="43" s="1"/>
  <c r="G165" i="43"/>
  <c r="Y165" i="43" s="1"/>
  <c r="C174" i="43"/>
  <c r="G178" i="43"/>
  <c r="Y178" i="43" s="1"/>
  <c r="G182" i="43"/>
  <c r="Y182" i="43" s="1"/>
  <c r="G11" i="43"/>
  <c r="Y11" i="43" s="1"/>
  <c r="F112" i="43"/>
  <c r="G112" i="43" s="1"/>
  <c r="Y112" i="43" s="1"/>
  <c r="F120" i="43"/>
  <c r="F124" i="43"/>
  <c r="F128" i="43"/>
  <c r="F144" i="43"/>
  <c r="F149" i="43"/>
  <c r="G149" i="43" s="1"/>
  <c r="F226" i="42"/>
  <c r="F172" i="43"/>
  <c r="F176" i="43"/>
  <c r="G176" i="43" s="1"/>
  <c r="F180" i="43"/>
  <c r="G12" i="43"/>
  <c r="Y12" i="43" s="1"/>
  <c r="G18" i="43"/>
  <c r="G22" i="43"/>
  <c r="G26" i="43"/>
  <c r="Y26" i="43" s="1"/>
  <c r="G30" i="43"/>
  <c r="Y30" i="43" s="1"/>
  <c r="C35" i="43"/>
  <c r="G35" i="43" s="1"/>
  <c r="Y35" i="43" s="1"/>
  <c r="G39" i="43"/>
  <c r="Y39" i="43" s="1"/>
  <c r="G51" i="43"/>
  <c r="Y51" i="43" s="1"/>
  <c r="C55" i="43"/>
  <c r="G69" i="43"/>
  <c r="Y69" i="43" s="1"/>
  <c r="C73" i="43"/>
  <c r="G73" i="43" s="1"/>
  <c r="M73" i="43" s="1"/>
  <c r="Y73" i="43" s="1"/>
  <c r="G83" i="43"/>
  <c r="Y83" i="43" s="1"/>
  <c r="G115" i="43"/>
  <c r="Y115" i="43" s="1"/>
  <c r="C119" i="43"/>
  <c r="G119" i="43" s="1"/>
  <c r="G135" i="43"/>
  <c r="G25" i="40"/>
  <c r="C143" i="43"/>
  <c r="G143" i="43" s="1"/>
  <c r="Y143" i="43" s="1"/>
  <c r="G148" i="43"/>
  <c r="Y148" i="43" s="1"/>
  <c r="G159" i="43"/>
  <c r="Y159" i="43" s="1"/>
  <c r="G23" i="40"/>
  <c r="C166" i="43"/>
  <c r="G175" i="43"/>
  <c r="Y175" i="43" s="1"/>
  <c r="G54" i="43"/>
  <c r="Y54" i="43" s="1"/>
  <c r="G146" i="43"/>
  <c r="M146" i="43" s="1"/>
  <c r="Y146" i="43" s="1"/>
  <c r="G157" i="43"/>
  <c r="Y157" i="43" s="1"/>
  <c r="G161" i="43"/>
  <c r="G164" i="43"/>
  <c r="G92" i="43"/>
  <c r="Y92" i="43" s="1"/>
  <c r="H19" i="40"/>
  <c r="F218" i="42" s="1"/>
  <c r="G20" i="40"/>
  <c r="I19" i="37"/>
  <c r="G18" i="40"/>
  <c r="D19" i="37"/>
  <c r="D17" i="37" s="1"/>
  <c r="H25" i="40"/>
  <c r="I18" i="37"/>
  <c r="G17" i="40"/>
  <c r="G19" i="40"/>
  <c r="E218" i="42" s="1"/>
  <c r="H18" i="40"/>
  <c r="F253" i="42" s="1"/>
  <c r="I20" i="37"/>
  <c r="H27" i="40"/>
  <c r="K22" i="38"/>
  <c r="J19" i="37"/>
  <c r="E191" i="42" s="1"/>
  <c r="J18" i="37"/>
  <c r="E171" i="42" s="1"/>
  <c r="J20" i="37"/>
  <c r="Q192" i="44"/>
  <c r="M190" i="44"/>
  <c r="O190" i="44"/>
  <c r="O191" i="44"/>
  <c r="K191" i="44"/>
  <c r="K190" i="44"/>
  <c r="G190" i="44"/>
  <c r="G191" i="44"/>
  <c r="G186" i="44"/>
  <c r="G27" i="40"/>
  <c r="K187" i="44"/>
  <c r="M187" i="44"/>
  <c r="M188" i="44"/>
  <c r="K188" i="44"/>
  <c r="K186" i="44"/>
  <c r="M186" i="44"/>
  <c r="C153" i="42"/>
  <c r="D23" i="37"/>
  <c r="D21" i="37" s="1"/>
  <c r="J108" i="42" s="1"/>
  <c r="E19" i="37"/>
  <c r="G24" i="40"/>
  <c r="E203" i="42"/>
  <c r="E204" i="42" s="1"/>
  <c r="G188" i="44"/>
  <c r="I191" i="44"/>
  <c r="D28" i="37"/>
  <c r="D27" i="37" s="1"/>
  <c r="I186" i="44"/>
  <c r="I190" i="44"/>
  <c r="D118" i="42"/>
  <c r="E34" i="37"/>
  <c r="E157" i="42" s="1"/>
  <c r="M191" i="44"/>
  <c r="E28" i="37"/>
  <c r="E54" i="37"/>
  <c r="D54" i="37"/>
  <c r="D58" i="37" s="1"/>
  <c r="F34" i="42"/>
  <c r="E23" i="37"/>
  <c r="E21" i="37" s="1"/>
  <c r="J109" i="42" s="1"/>
  <c r="F31" i="42"/>
  <c r="F48" i="39"/>
  <c r="F50" i="39" s="1"/>
  <c r="F36" i="42"/>
  <c r="F32" i="42"/>
  <c r="F30" i="42"/>
  <c r="F41" i="42"/>
  <c r="F28" i="42"/>
  <c r="I187" i="44"/>
  <c r="D37" i="42"/>
  <c r="I188" i="44"/>
  <c r="D34" i="37"/>
  <c r="G187" i="44"/>
  <c r="F221" i="42"/>
  <c r="C306" i="42" l="1"/>
  <c r="E306" i="42" s="1"/>
  <c r="C319" i="42"/>
  <c r="E319" i="42" s="1"/>
  <c r="G118" i="43"/>
  <c r="G130" i="43"/>
  <c r="M130" i="43" s="1"/>
  <c r="Y130" i="43" s="1"/>
  <c r="G183" i="43"/>
  <c r="G129" i="43"/>
  <c r="M129" i="43" s="1"/>
  <c r="Y129" i="43" s="1"/>
  <c r="G105" i="43"/>
  <c r="I105" i="43" s="1"/>
  <c r="Y105" i="43" s="1"/>
  <c r="G152" i="43"/>
  <c r="Y152" i="43" s="1"/>
  <c r="G131" i="43"/>
  <c r="E266" i="42"/>
  <c r="G171" i="43"/>
  <c r="Y171" i="43" s="1"/>
  <c r="D306" i="42"/>
  <c r="F306" i="42" s="1"/>
  <c r="F230" i="42"/>
  <c r="G43" i="43"/>
  <c r="Y43" i="43" s="1"/>
  <c r="C190" i="42"/>
  <c r="E190" i="42" s="1"/>
  <c r="G8" i="43"/>
  <c r="Y8" i="43" s="1"/>
  <c r="F43" i="42"/>
  <c r="E170" i="42"/>
  <c r="C253" i="42"/>
  <c r="E253" i="42" s="1"/>
  <c r="D43" i="42"/>
  <c r="G55" i="43"/>
  <c r="M55" i="43" s="1"/>
  <c r="Y55" i="43" s="1"/>
  <c r="G28" i="43"/>
  <c r="H28" i="43" s="1"/>
  <c r="Y28" i="43" s="1"/>
  <c r="G37" i="43"/>
  <c r="M37" i="43" s="1"/>
  <c r="Y37" i="43" s="1"/>
  <c r="G145" i="43"/>
  <c r="Y145" i="43" s="1"/>
  <c r="C156" i="42"/>
  <c r="E156" i="42" s="1"/>
  <c r="G180" i="43"/>
  <c r="Y180" i="43" s="1"/>
  <c r="G110" i="43"/>
  <c r="Y110" i="43" s="1"/>
  <c r="G9" i="43"/>
  <c r="Y9" i="43" s="1"/>
  <c r="C244" i="42"/>
  <c r="E244" i="42" s="1"/>
  <c r="F135" i="42"/>
  <c r="F136" i="42" s="1"/>
  <c r="E136" i="42"/>
  <c r="E58" i="37"/>
  <c r="G137" i="42"/>
  <c r="F143" i="42"/>
  <c r="F144" i="42" s="1"/>
  <c r="E144" i="42"/>
  <c r="E27" i="37"/>
  <c r="F120" i="42"/>
  <c r="E49" i="39"/>
  <c r="F69" i="42"/>
  <c r="H43" i="42"/>
  <c r="H37" i="42"/>
  <c r="G174" i="43"/>
  <c r="M174" i="43" s="1"/>
  <c r="Y174" i="43" s="1"/>
  <c r="D266" i="42"/>
  <c r="F266" i="42" s="1"/>
  <c r="D319" i="42"/>
  <c r="F319" i="42" s="1"/>
  <c r="C93" i="43"/>
  <c r="G93" i="43" s="1"/>
  <c r="Y93" i="43" s="1"/>
  <c r="G166" i="43"/>
  <c r="F185" i="43"/>
  <c r="G173" i="43"/>
  <c r="Y173" i="43" s="1"/>
  <c r="G133" i="43"/>
  <c r="M133" i="43" s="1"/>
  <c r="Y133" i="43" s="1"/>
  <c r="M149" i="43"/>
  <c r="Y149" i="43" s="1"/>
  <c r="I183" i="43"/>
  <c r="Y183" i="43" s="1"/>
  <c r="M123" i="43"/>
  <c r="Y123" i="43" s="1"/>
  <c r="X176" i="43"/>
  <c r="Y176" i="43" s="1"/>
  <c r="M76" i="43"/>
  <c r="Y76" i="43" s="1"/>
  <c r="M131" i="43"/>
  <c r="Y131" i="43" s="1"/>
  <c r="I18" i="43"/>
  <c r="Y18" i="43" s="1"/>
  <c r="Y13" i="43"/>
  <c r="C48" i="43"/>
  <c r="G48" i="43" s="1"/>
  <c r="Y48" i="43" s="1"/>
  <c r="G144" i="43"/>
  <c r="M144" i="43" s="1"/>
  <c r="Y144" i="43" s="1"/>
  <c r="G124" i="43"/>
  <c r="M56" i="43"/>
  <c r="Y56" i="43" s="1"/>
  <c r="M158" i="43"/>
  <c r="Y158" i="43" s="1"/>
  <c r="J121" i="43"/>
  <c r="Y121" i="43" s="1"/>
  <c r="G172" i="43"/>
  <c r="M52" i="43"/>
  <c r="Y52" i="43" s="1"/>
  <c r="M134" i="43"/>
  <c r="Y134" i="43" s="1"/>
  <c r="R16" i="43"/>
  <c r="Y16" i="43" s="1"/>
  <c r="G120" i="43"/>
  <c r="J120" i="43" s="1"/>
  <c r="Y120" i="43" s="1"/>
  <c r="Y15" i="43"/>
  <c r="M164" i="43"/>
  <c r="Y164" i="43" s="1"/>
  <c r="G179" i="43"/>
  <c r="Y179" i="43" s="1"/>
  <c r="K119" i="43"/>
  <c r="Y119" i="43" s="1"/>
  <c r="M79" i="43"/>
  <c r="Y79" i="43" s="1"/>
  <c r="K113" i="43"/>
  <c r="Y113" i="43" s="1"/>
  <c r="M71" i="43"/>
  <c r="Y71" i="43" s="1"/>
  <c r="M136" i="43"/>
  <c r="Y136" i="43" s="1"/>
  <c r="M161" i="43"/>
  <c r="Y161" i="43" s="1"/>
  <c r="M126" i="43"/>
  <c r="Y126" i="43" s="1"/>
  <c r="K63" i="43"/>
  <c r="Y63" i="43" s="1"/>
  <c r="M77" i="43"/>
  <c r="Y77" i="43" s="1"/>
  <c r="M137" i="43"/>
  <c r="Y137" i="43" s="1"/>
  <c r="J64" i="43"/>
  <c r="Y64" i="43" s="1"/>
  <c r="M75" i="43"/>
  <c r="Y75" i="43" s="1"/>
  <c r="M153" i="43"/>
  <c r="Y153" i="43" s="1"/>
  <c r="C4" i="43"/>
  <c r="C114" i="43"/>
  <c r="G114" i="43" s="1"/>
  <c r="Y114" i="43" s="1"/>
  <c r="M147" i="43"/>
  <c r="Y147" i="43" s="1"/>
  <c r="J118" i="43"/>
  <c r="Y118" i="43" s="1"/>
  <c r="M58" i="43"/>
  <c r="Y58" i="43" s="1"/>
  <c r="K65" i="43"/>
  <c r="Y65" i="43" s="1"/>
  <c r="G128" i="43"/>
  <c r="Y128" i="43" s="1"/>
  <c r="Y27" i="43"/>
  <c r="M135" i="43"/>
  <c r="Y135" i="43" s="1"/>
  <c r="R22" i="43"/>
  <c r="Y22" i="43" s="1"/>
  <c r="E142" i="43"/>
  <c r="D60" i="43" s="1"/>
  <c r="G60" i="43" s="1"/>
  <c r="Y60" i="43" s="1"/>
  <c r="I17" i="43"/>
  <c r="Y32" i="43"/>
  <c r="G97" i="43"/>
  <c r="H61" i="43"/>
  <c r="G22" i="40"/>
  <c r="E17" i="37"/>
  <c r="G16" i="40"/>
  <c r="H22" i="40"/>
  <c r="I53" i="37"/>
  <c r="M22" i="38"/>
  <c r="O192" i="44"/>
  <c r="M189" i="44"/>
  <c r="K189" i="44"/>
  <c r="I192" i="44"/>
  <c r="G189" i="44"/>
  <c r="G192" i="44"/>
  <c r="I189" i="44"/>
  <c r="F219" i="42"/>
  <c r="H16" i="40"/>
  <c r="C69" i="42"/>
  <c r="E69" i="42" s="1"/>
  <c r="T185" i="43"/>
  <c r="D119" i="42"/>
  <c r="F119" i="42" s="1"/>
  <c r="Q187" i="44"/>
  <c r="O187" i="44"/>
  <c r="Q186" i="44"/>
  <c r="O186" i="44"/>
  <c r="Q188" i="44"/>
  <c r="O188" i="44"/>
  <c r="E219" i="42"/>
  <c r="J36" i="37"/>
  <c r="J60" i="37" s="1"/>
  <c r="I36" i="37"/>
  <c r="D36" i="37"/>
  <c r="D60" i="37" s="1"/>
  <c r="F37" i="42"/>
  <c r="E36" i="37" l="1"/>
  <c r="E60" i="37" s="1"/>
  <c r="M60" i="37" s="1"/>
  <c r="G136" i="42"/>
  <c r="X185" i="43"/>
  <c r="X186" i="43" s="1"/>
  <c r="I185" i="43"/>
  <c r="E20" i="39" s="1"/>
  <c r="M166" i="43"/>
  <c r="Y166" i="43" s="1"/>
  <c r="H97" i="43"/>
  <c r="Y97" i="43" s="1"/>
  <c r="D185" i="43"/>
  <c r="R185" i="43"/>
  <c r="E37" i="39" s="1"/>
  <c r="E39" i="39" s="1"/>
  <c r="J124" i="43"/>
  <c r="Y124" i="43" s="1"/>
  <c r="M172" i="43"/>
  <c r="Y172" i="43" s="1"/>
  <c r="Y17" i="43"/>
  <c r="E185" i="43"/>
  <c r="C185" i="43"/>
  <c r="K185" i="43"/>
  <c r="E22" i="39" s="1"/>
  <c r="Y61" i="43"/>
  <c r="G142" i="43"/>
  <c r="Y142" i="43" s="1"/>
  <c r="J185" i="43"/>
  <c r="E21" i="39" s="1"/>
  <c r="N185" i="43"/>
  <c r="E29" i="39" s="1"/>
  <c r="G30" i="40"/>
  <c r="H30" i="40"/>
  <c r="I60" i="37"/>
  <c r="L60" i="37" s="1"/>
  <c r="O189" i="44"/>
  <c r="Q189" i="44"/>
  <c r="W186" i="43"/>
  <c r="H185" i="43" l="1"/>
  <c r="E19" i="39" s="1"/>
  <c r="E23" i="39" s="1"/>
  <c r="M185" i="43"/>
  <c r="E27" i="39" s="1"/>
  <c r="S186" i="43"/>
  <c r="E186" i="43"/>
  <c r="Y185" i="43"/>
  <c r="G185" i="43"/>
  <c r="H34" i="40"/>
  <c r="J34" i="40" s="1"/>
  <c r="G34" i="40"/>
  <c r="I34" i="40" s="1"/>
  <c r="E42" i="39"/>
  <c r="E46" i="39" s="1"/>
  <c r="E28" i="39" l="1"/>
  <c r="E30" i="39" s="1"/>
  <c r="E48" i="39" s="1"/>
  <c r="E50" i="39" s="1"/>
  <c r="I50" i="39" s="1"/>
  <c r="Y186" i="43"/>
  <c r="Y187" i="43" s="1"/>
  <c r="N186" i="43"/>
</calcChain>
</file>

<file path=xl/sharedStrings.xml><?xml version="1.0" encoding="utf-8"?>
<sst xmlns="http://schemas.openxmlformats.org/spreadsheetml/2006/main" count="2072" uniqueCount="711">
  <si>
    <t>USD</t>
  </si>
  <si>
    <t>Cuenta</t>
  </si>
  <si>
    <t>Moneda</t>
  </si>
  <si>
    <t>ACTIVO</t>
  </si>
  <si>
    <t>ACTIVO CORRIENTE</t>
  </si>
  <si>
    <t>DISPONIBILIDADES</t>
  </si>
  <si>
    <t>GS</t>
  </si>
  <si>
    <t>ACTIVO NO CORRIENTE</t>
  </si>
  <si>
    <t>PASIVO</t>
  </si>
  <si>
    <t>PASIVO CORRIENTE</t>
  </si>
  <si>
    <t>CAPITAL</t>
  </si>
  <si>
    <t>RESERVAS</t>
  </si>
  <si>
    <t>RESULTADO DEL EJERCICIO</t>
  </si>
  <si>
    <t>INGRESOS OPERATIVOS</t>
  </si>
  <si>
    <t>IMPUESTO A LA RENTA</t>
  </si>
  <si>
    <t xml:space="preserve">Caja </t>
  </si>
  <si>
    <t>Bancos</t>
  </si>
  <si>
    <t>TOTAL ACTIVO CORRIENTE</t>
  </si>
  <si>
    <t>PN</t>
  </si>
  <si>
    <t>PATRIMONIO NETO</t>
  </si>
  <si>
    <t>TOTAL ACTIVO NO CORRIENTE</t>
  </si>
  <si>
    <t>TOTAL ACTIVO</t>
  </si>
  <si>
    <t>TOTAL PASIVO CORRIENTE</t>
  </si>
  <si>
    <t>TOTAL PASIVO Y PATRIMONIO NETO</t>
  </si>
  <si>
    <t>Clasificacion</t>
  </si>
  <si>
    <t>Para los EEFF</t>
  </si>
  <si>
    <t>TOTAL</t>
  </si>
  <si>
    <t>Movimientos</t>
  </si>
  <si>
    <t>Resultado del ejercicio</t>
  </si>
  <si>
    <t>Efectivo pagado a empleados</t>
  </si>
  <si>
    <t>Total de Efectivo de las actividades operativas antes del cambio en los activos de operaciones</t>
  </si>
  <si>
    <t>Efectivo neto de actividades de operación</t>
  </si>
  <si>
    <t xml:space="preserve">Proveniente de préstamos y otras deudas </t>
  </si>
  <si>
    <t>Efectivo neto en actividades de financiamiento</t>
  </si>
  <si>
    <t>Aumento (o disminución) neto de efectivo y sus equivalentes</t>
  </si>
  <si>
    <t>Efectivo y su equivalente al comienzo del período</t>
  </si>
  <si>
    <t>Efectivo y su equivalente al cierre del período</t>
  </si>
  <si>
    <t>Concepto</t>
  </si>
  <si>
    <t>Total</t>
  </si>
  <si>
    <t>Descripción</t>
  </si>
  <si>
    <t>Totales</t>
  </si>
  <si>
    <t>Intereses pagados</t>
  </si>
  <si>
    <t>Menos: Previsión por menor valor</t>
  </si>
  <si>
    <t>Títulos de Renta Fija</t>
  </si>
  <si>
    <t>Documentos y Cuentas por Cobrar</t>
  </si>
  <si>
    <t>Créditos en Gestión de Cobro</t>
  </si>
  <si>
    <t>PASIVO NO CORRIENTE</t>
  </si>
  <si>
    <t>Previsión para indemnización</t>
  </si>
  <si>
    <t>TOTAL PASIVO NO CORRIENTE</t>
  </si>
  <si>
    <t>Presidente</t>
  </si>
  <si>
    <t>Suscripto</t>
  </si>
  <si>
    <t>A Integrar</t>
  </si>
  <si>
    <t>Integrado</t>
  </si>
  <si>
    <t>Legal</t>
  </si>
  <si>
    <t>Facultativa</t>
  </si>
  <si>
    <t>Revalúo</t>
  </si>
  <si>
    <t>RESULTADOS</t>
  </si>
  <si>
    <t>Acumulados</t>
  </si>
  <si>
    <t>Del Ejercicio</t>
  </si>
  <si>
    <t>Movimientos Subsecuentes</t>
  </si>
  <si>
    <t>Transf. a dividendos a pagar</t>
  </si>
  <si>
    <t>(Aumento) Disminución en los activos de operación</t>
  </si>
  <si>
    <t>Fondos colocados a corto plazo</t>
  </si>
  <si>
    <t>Aumento (Disminución) en los pasivos operativos</t>
  </si>
  <si>
    <t>Efectivo neto de actividades de operación antes de impuestos</t>
  </si>
  <si>
    <t>Inversiones en otras empresas</t>
  </si>
  <si>
    <t>Inversiones temporarias</t>
  </si>
  <si>
    <t>Intereses percibidos</t>
  </si>
  <si>
    <t>Dividendos percibidos</t>
  </si>
  <si>
    <t>Efectivo neto (o usado) en actividades de inversión</t>
  </si>
  <si>
    <t>Aportes de Capital</t>
  </si>
  <si>
    <t>CRÉDITOS</t>
  </si>
  <si>
    <t>Proveedores Moneda Extranjera</t>
  </si>
  <si>
    <t>INGRESOS</t>
  </si>
  <si>
    <t>GASTOS FINANCIEROS</t>
  </si>
  <si>
    <t>Gastos No Deducibles</t>
  </si>
  <si>
    <t>US</t>
  </si>
  <si>
    <t>Código Cuenta</t>
  </si>
  <si>
    <t>EGRESOS</t>
  </si>
  <si>
    <t xml:space="preserve">Deudores Varios </t>
  </si>
  <si>
    <t>Moneda GS</t>
  </si>
  <si>
    <t>Moneda USD</t>
  </si>
  <si>
    <t>Otros Egresos</t>
  </si>
  <si>
    <t>ACTIVOS CORRIENTES</t>
  </si>
  <si>
    <t>PASIVOS CORRIENTES</t>
  </si>
  <si>
    <t>PASIVOS</t>
  </si>
  <si>
    <t>CONCEPTO</t>
  </si>
  <si>
    <t>El rubro disponibilidades está compuesto por las siguientes cuentas:</t>
  </si>
  <si>
    <t>INVERSIONES TEMPORARIAS</t>
  </si>
  <si>
    <t xml:space="preserve">Menos: Previsión para incobrables </t>
  </si>
  <si>
    <t>Menos: Previsión para incobrables</t>
  </si>
  <si>
    <t xml:space="preserve">Créditos </t>
  </si>
  <si>
    <t>Balance General - Moneda Local</t>
  </si>
  <si>
    <t>INGRESOS FINANCIEROS</t>
  </si>
  <si>
    <t>INGRESO</t>
  </si>
  <si>
    <t>EGRESO</t>
  </si>
  <si>
    <t>OK</t>
  </si>
  <si>
    <t>Control</t>
  </si>
  <si>
    <t>CUENTAS</t>
  </si>
  <si>
    <t>BALANCE Y RESULTADOS</t>
  </si>
  <si>
    <t>ELIMINACIONES</t>
  </si>
  <si>
    <t>VARIACIÓN</t>
  </si>
  <si>
    <t>ACTIVIDADES DE OPERACIONES</t>
  </si>
  <si>
    <t>ACTIVIDADES DE INVERSIÓN</t>
  </si>
  <si>
    <t>ACTIVIDADES DE FINANCIAMIENTO</t>
  </si>
  <si>
    <t>DIFERENCIA DE CAMBIO</t>
  </si>
  <si>
    <t>DEBITOS</t>
  </si>
  <si>
    <t>DEBITOS (CRÉDITOS)</t>
  </si>
  <si>
    <t>Efectivo Pagado a Empleados</t>
  </si>
  <si>
    <t>Efectivo generado por otras actividades</t>
  </si>
  <si>
    <t>Contadora</t>
  </si>
  <si>
    <t>Vicepresidente</t>
  </si>
  <si>
    <t>Marcelo Prono</t>
  </si>
  <si>
    <t>Viviana Trociuk</t>
  </si>
  <si>
    <t>NI</t>
  </si>
  <si>
    <t>I</t>
  </si>
  <si>
    <t>***</t>
  </si>
  <si>
    <t>***  I  : Cuenta Imputable</t>
  </si>
  <si>
    <t>***  NI : Cuenta No Imputable</t>
  </si>
  <si>
    <t xml:space="preserve">Cuentas por cobrar a Personas y Empresas relacionadas </t>
  </si>
  <si>
    <t xml:space="preserve"> </t>
  </si>
  <si>
    <t>A continuación, se resumen las políticas de contabilidad más significativas aplicadas por la Sociedad:</t>
  </si>
  <si>
    <t>a) Bases de contabilización</t>
  </si>
  <si>
    <t>b) Información comparativa</t>
  </si>
  <si>
    <t>d. Activos intangibles:</t>
  </si>
  <si>
    <t>a. Intereses sobre títulos y otros valores: Los ingresos generados durante el ejercicio son registrados como conforme se devengan.</t>
  </si>
  <si>
    <t>b. Venta de títulos: Se reconoce como ingreso la diferencia de precio entre el valor de venta de un activo propio y el valor en libros a la fecha de transacción.</t>
  </si>
  <si>
    <t xml:space="preserve">Para la preparación del estado de flujo de efectivo fue utilizado el método directo, con la clasificación de flujo de efectivo por actividades operativas, de inversión y de financiamiento. </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</si>
  <si>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</si>
  <si>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Detalle</t>
  </si>
  <si>
    <t>Clase</t>
  </si>
  <si>
    <t>Monto</t>
  </si>
  <si>
    <t>No aplicable</t>
  </si>
  <si>
    <t>Ganancias por valuación de activos monetarios en moneda extranjera</t>
  </si>
  <si>
    <t>Ganancias por valuación de pasivos monetarios en moneda extranjera</t>
  </si>
  <si>
    <t>Pérdidas por valuación de activos monetarios en moneda extranjera</t>
  </si>
  <si>
    <t>Pérdidas por valuación de pasivos monetarios en moneda extranjera</t>
  </si>
  <si>
    <t>Los otros activos corrientes y no corrientes se componen como sigue:</t>
  </si>
  <si>
    <t>Gs.</t>
  </si>
  <si>
    <t>Capital integrado</t>
  </si>
  <si>
    <t>No aplicable. Los presentes estados financieros no incluyen previsiones.</t>
  </si>
  <si>
    <t>6.a) Compromisos directos</t>
  </si>
  <si>
    <t>6.b) Contingencias legales</t>
  </si>
  <si>
    <t>La Sociedad no cuenta con contingencias legales a la fecha de cierre de los presentes estados financieros.</t>
  </si>
  <si>
    <t>A la fecha de la emisión de los presentes estados financieros, no existen sanciones de ninguna naturaleza que la Comisión Nacional de Valores u otras instituciones fiscalizadoras hayan impuesto a la Sociedad.</t>
  </si>
  <si>
    <t>REGIONAL ADMINISTRADORA DE FONDOS PATRIMONIALES DE INVERSION SOCIEDAD ANONIMA</t>
  </si>
  <si>
    <t xml:space="preserve">Menos: Previsión para cuentas a cobrar a personas y empresas relacionadas </t>
  </si>
  <si>
    <t>Deudas Fiscales</t>
  </si>
  <si>
    <t>Documentos y cuentas por cobrar</t>
  </si>
  <si>
    <t>Menos: Previsión para cuentas a cobrar a personas y empresas relacionadas</t>
  </si>
  <si>
    <t>Previsiones Nota</t>
  </si>
  <si>
    <t>TOTAL PATRIMONIO NETO (según el Estado de Cambios en el Patrimonio Neto)</t>
  </si>
  <si>
    <t>Ingreso en efectivo por comisiones y otros</t>
  </si>
  <si>
    <t>1.1  Naturaleza jurídica de las actividades de la sociedad</t>
  </si>
  <si>
    <t>4.a) Valuación en moneda extranjera</t>
  </si>
  <si>
    <t>4.b) Posición en moneda extranjera</t>
  </si>
  <si>
    <t>4.c) Diferencia de cambio en moneda extranjera</t>
  </si>
  <si>
    <t>5.1) Disponibilidades</t>
  </si>
  <si>
    <t>5.3 ) Créditos</t>
  </si>
  <si>
    <t>5.3. a) Documentos y Cuentas Cobrar</t>
  </si>
  <si>
    <t>5.3.b) Cuentas a Cobrar a personas y empresas relacionadas</t>
  </si>
  <si>
    <t>5.4) Bienes de uso</t>
  </si>
  <si>
    <t>5.5) Cargos diferidos</t>
  </si>
  <si>
    <t>5.7) Otros activos corrientes y no corrientes</t>
  </si>
  <si>
    <t>5.11) Otros Pasivos corrientes y no corrientes</t>
  </si>
  <si>
    <t>5.17) Egresos</t>
  </si>
  <si>
    <t>Gasto de Venta</t>
  </si>
  <si>
    <t>Gastos de Administracion</t>
  </si>
  <si>
    <t>Gastos Fiscales</t>
  </si>
  <si>
    <t>Egresos por operaciones y servicios de personas relacionadas</t>
  </si>
  <si>
    <t>Regional A.F.P.I.S.A.</t>
  </si>
  <si>
    <t>BANCOS</t>
  </si>
  <si>
    <t>Banco Regional Cta Cte Gs. 8150964</t>
  </si>
  <si>
    <t>TITULOS DE RENTA FIJA</t>
  </si>
  <si>
    <t>CERTIFICADO DE DEPÓSITO DE AHORRO</t>
  </si>
  <si>
    <t>CDA - Gs.</t>
  </si>
  <si>
    <t>BONOS CORPORATIVOS</t>
  </si>
  <si>
    <t>Bonos Corporativos Gs.</t>
  </si>
  <si>
    <t>CRÉDITOS POR IMPUESTOS CORRIENTES</t>
  </si>
  <si>
    <t>Iva Crédito Fiscal 10%</t>
  </si>
  <si>
    <t>CUENTAS VARIAS A PAGAR</t>
  </si>
  <si>
    <t>PROVEEDORES</t>
  </si>
  <si>
    <t>Proveedores Locales Gs.</t>
  </si>
  <si>
    <t>CAPITAL INTEGRADO</t>
  </si>
  <si>
    <t>Capital Suscripto</t>
  </si>
  <si>
    <t>(-) Capital A Integrar/Accionistas</t>
  </si>
  <si>
    <t>Resultado Del Ejercicio</t>
  </si>
  <si>
    <t>GANANCIA EN OPERACIONES</t>
  </si>
  <si>
    <t>Ganancia En Operaciones - Bonos</t>
  </si>
  <si>
    <t>GANANCIA POR TENENCIA DE INVERSIONES</t>
  </si>
  <si>
    <t>Ganancia Por Tenencia De Inversiones</t>
  </si>
  <si>
    <t>EGRESOS OPERATIVOS</t>
  </si>
  <si>
    <t>GASTOS ADMNINISTRATIVOS</t>
  </si>
  <si>
    <t>HONORARIOS PROFESIONALES Y TECNICOS</t>
  </si>
  <si>
    <t>Asesoría Contable</t>
  </si>
  <si>
    <t>IMPUESTOS, PATENTES, TASAS</t>
  </si>
  <si>
    <t>Tasas Judiciales</t>
  </si>
  <si>
    <t>GASTOS DE ESCRIBANIA</t>
  </si>
  <si>
    <t>Gastos De Escribanía</t>
  </si>
  <si>
    <t>GASTOS NO DEDUCIBLES</t>
  </si>
  <si>
    <t>INTERESES, COMISIONES Y ARANCELES</t>
  </si>
  <si>
    <t>Aranceles Pagados Bvpasa</t>
  </si>
  <si>
    <t>Fondo de Garantia</t>
  </si>
  <si>
    <t>Perdida Por Diferencia De Cambio</t>
  </si>
  <si>
    <t>PÉRDIDA EN OPERACIONES</t>
  </si>
  <si>
    <t>Pérdida En Operaciones - Bonos</t>
  </si>
  <si>
    <t>Perdida en Operaciones  - CDA</t>
  </si>
  <si>
    <t>MPORTE GS</t>
  </si>
  <si>
    <t>OTROS INGRESOS</t>
  </si>
  <si>
    <t>DIFERENCIA DE CAMBIOS</t>
  </si>
  <si>
    <t>Ganancia por Diferencia de Cambio</t>
  </si>
  <si>
    <t>MPORTE USD</t>
  </si>
  <si>
    <t>CODIGO</t>
  </si>
  <si>
    <t xml:space="preserve">Ingreso en efectivo por comisiones </t>
  </si>
  <si>
    <t>Efectivo Pagado por compra de cartera</t>
  </si>
  <si>
    <t>Inversiones Temporarias</t>
  </si>
  <si>
    <t xml:space="preserve">Adquisicion de Acciones y titulos de Deudas y otros titulos de </t>
  </si>
  <si>
    <t>Provenientes de Prestamos y otras Deudas</t>
  </si>
  <si>
    <t xml:space="preserve">Dividendos Pagados </t>
  </si>
  <si>
    <t>Intereses Pagados</t>
  </si>
  <si>
    <t>2.1) Bases para la preparación de los estados financieros</t>
  </si>
  <si>
    <t>Los Estados Financieros se expresan en guaraníes y han sido preparados siguiendo los criterios de las normas con las normas establecidas por la Comisión Nacional de Valores aplicables a Administradoras de Fondos Patrimoniales de Inversion sobre la base de los costos históricos, excepto por el tratamiento asignado a los activos y pasivos monetarios en moneda extranjera.</t>
  </si>
  <si>
    <t>2.2) Criterios de valuación</t>
  </si>
  <si>
    <t>2.3) Política de constitución de previsiones</t>
  </si>
  <si>
    <t>2.4) Política de depreciaciones y amortizaciones</t>
  </si>
  <si>
    <t>2.5) Política de reconocimiento de ingresos</t>
  </si>
  <si>
    <t>2.6) Base para la preparación del Estado de flujo de efectivo</t>
  </si>
  <si>
    <t>No se han registrado cambios en las políticas y procedimientos contables desde el inicio de las actividades de la sociedad.</t>
  </si>
  <si>
    <t>NUCLEO S.A.</t>
  </si>
  <si>
    <t>PYNUC01F9189</t>
  </si>
  <si>
    <t>FINEXPAR S.A.E.C.A</t>
  </si>
  <si>
    <t>BANCO NACIONAL FOMENTO</t>
  </si>
  <si>
    <t>5.3.c) Deudores varios:</t>
  </si>
  <si>
    <t>A la fecha de la emisión de los presentes estados financieros, no existen limitaciones de disponibilidad y/o restriccion del derecho de propiedad de ninguna naturaleza que la Comisión Nacional de Valores u otras instituciones hayan impuesto a la Sociedad.</t>
  </si>
  <si>
    <t>Accionista</t>
  </si>
  <si>
    <t>Regional Casa de Bolsa S.A.</t>
  </si>
  <si>
    <t>INFORMACIÓN GENERAL DE LA ENTIDAD</t>
  </si>
  <si>
    <t>1. IDENTIFICACIÓN</t>
  </si>
  <si>
    <t>Nombre o Razón social</t>
  </si>
  <si>
    <t>Registro CNV</t>
  </si>
  <si>
    <t>Dirección oficina principal</t>
  </si>
  <si>
    <t>Teléfono</t>
  </si>
  <si>
    <t>(021) 619 4901 – (021) 619 4917</t>
  </si>
  <si>
    <t>E-mail</t>
  </si>
  <si>
    <t>Sitio página Web</t>
  </si>
  <si>
    <t>Domicilio legal</t>
  </si>
  <si>
    <t>2. ANTECEDENTES DE CONSTITUCIÓN DE LA SOCIEDAD</t>
  </si>
  <si>
    <t>Escritura N° | Fecha</t>
  </si>
  <si>
    <t>Inscripción en el Registro Público</t>
  </si>
  <si>
    <t>Reforma de Estatutos</t>
  </si>
  <si>
    <t>3. ADMINISTRACIÓN</t>
  </si>
  <si>
    <t>CARGO</t>
  </si>
  <si>
    <t>NOMBRE Y APELLIDO</t>
  </si>
  <si>
    <t>Representante (s) Legal (es)</t>
  </si>
  <si>
    <t>Mirtha Viviana Trociuk Pleva</t>
  </si>
  <si>
    <t>Marcelo Gabriel Prono Toñánez</t>
  </si>
  <si>
    <t>Directorio</t>
  </si>
  <si>
    <t>Director titular</t>
  </si>
  <si>
    <t>Karen María Oleñik Memmel</t>
  </si>
  <si>
    <t>Síndico titular</t>
  </si>
  <si>
    <t>Guillermo Alexis Céspedes Mazur</t>
  </si>
  <si>
    <t>Síndico suplente</t>
  </si>
  <si>
    <t>Plana ejecutiva</t>
  </si>
  <si>
    <t>4. CAPITAL Y PROPIEDAD</t>
  </si>
  <si>
    <t>Capital emitido</t>
  </si>
  <si>
    <t>Capital suscripto</t>
  </si>
  <si>
    <t>Valor nominal de las acciones</t>
  </si>
  <si>
    <t>N°</t>
  </si>
  <si>
    <t>Número de acciones</t>
  </si>
  <si>
    <t>Cantidad de acciones</t>
  </si>
  <si>
    <t>Voto</t>
  </si>
  <si>
    <t>% de Participación de capital integrado</t>
  </si>
  <si>
    <t>Nominativas</t>
  </si>
  <si>
    <t>CAPITAL SUSCRIPTO</t>
  </si>
  <si>
    <t>% de Participación de capital suscripto</t>
  </si>
  <si>
    <t>6. PERSONAS VINCULADAS</t>
  </si>
  <si>
    <t>PERSONAS VINCULADAS</t>
  </si>
  <si>
    <t>Tipo de vínculo</t>
  </si>
  <si>
    <t>Sociedad controlante (*)</t>
  </si>
  <si>
    <t>Alfredo Ricardo Raatz Becker</t>
  </si>
  <si>
    <t>Matrícula N° 25.261, Serie Comercial, Folio N° 1 de fecha 02 de enero de 2020</t>
  </si>
  <si>
    <t>N° 1004 | 06 de noviembre de 2019</t>
  </si>
  <si>
    <t>Calle Papa Juan XXIII esq. Cecilio Da Silva</t>
  </si>
  <si>
    <t xml:space="preserve">Calle Papa Juan XXIII esq. Cecilio Da Silva </t>
  </si>
  <si>
    <t xml:space="preserve"> Res. CNV N° 22E/20.- de fecha 6 de agosto de 2020</t>
  </si>
  <si>
    <t>https://www.regionalcasadebolsa.com.py/</t>
  </si>
  <si>
    <t xml:space="preserve">Deudas Finacieras </t>
  </si>
  <si>
    <t>Shirley Vichini</t>
  </si>
  <si>
    <t>REGIONAL ADMINISTRADORA DE FONDOS PATRIMONIALES DE INVERSION S.A.</t>
  </si>
  <si>
    <t>FLUJO DE EFECTIVO POR ACTIVIDADES OPERATIVAS</t>
  </si>
  <si>
    <t xml:space="preserve">FLUJO DE EFECTIVO POR ACTIVIDADES DE INVERSION </t>
  </si>
  <si>
    <t>FLUJO DE EFECTIVO POR ACTIVIDADES DE FINANCIAMIENTO</t>
  </si>
  <si>
    <t>NOTA 1. INFORMACIÓN BÁSICA DE LA EMPRESA</t>
  </si>
  <si>
    <t>NOTA 2. PRINCIPALES POLÍTICAS Y PRÁCTICAS CONTABLES APLICADAS</t>
  </si>
  <si>
    <t>NOTA 3. CAMBIO DE POLÍTICAS Y PROCEDIMIENTOS DE CONTABILIDAD</t>
  </si>
  <si>
    <t>NOTA 4. CRITERIOS ESPECÍFICOS DE VALUACIÓN</t>
  </si>
  <si>
    <t>A la fecha de cierre del presente informe, la Sociedad no cuenta con saldos a cobrar a personas y empresas vinculadas.</t>
  </si>
  <si>
    <t>A continuación, se detalla la composición:</t>
  </si>
  <si>
    <t>NOTA 6. INFORMACIÓN REFERENTE A CONTINGENCIAS Y COMPROMISOS</t>
  </si>
  <si>
    <t>La Sociedad no cuenta con garantías otorgadas que impliquen activos comprometidos a la fecha de cierre de los estados financieros.</t>
  </si>
  <si>
    <t>CARGOS DIFERIDOS</t>
  </si>
  <si>
    <t>GASTOS DE CONSTITUCION</t>
  </si>
  <si>
    <t>Gastos de Constitucion</t>
  </si>
  <si>
    <t xml:space="preserve">Inversiones Permanentes </t>
  </si>
  <si>
    <t>Banco Regional Cta Cte Usd. 8174748</t>
  </si>
  <si>
    <t>DEUDORES VARIOS</t>
  </si>
  <si>
    <t>Comisiones a Cobrar GS</t>
  </si>
  <si>
    <t>Comisiones a Cobrar USD</t>
  </si>
  <si>
    <t>GASTOS PAGADOS POR ADELANTADO</t>
  </si>
  <si>
    <t>Servicio de Calificacion de Riesgos FM</t>
  </si>
  <si>
    <t>GASTOS DE CONSTITUCIÓN</t>
  </si>
  <si>
    <t>Gastos De Constitución</t>
  </si>
  <si>
    <t>DEUDAS FISCALES</t>
  </si>
  <si>
    <t>Impuesto a la Renta a Pagar</t>
  </si>
  <si>
    <t>ANTICIPOS DE CLIENTES</t>
  </si>
  <si>
    <t>Anticipo de Clientes Gs</t>
  </si>
  <si>
    <t>INGRESOS POR SERVICIOS</t>
  </si>
  <si>
    <t>COMISIONES</t>
  </si>
  <si>
    <t>Comisiones Cobradas</t>
  </si>
  <si>
    <t>Asesoría Legal</t>
  </si>
  <si>
    <t>Impuesto A La Renta</t>
  </si>
  <si>
    <t>Gastos Bancarios</t>
  </si>
  <si>
    <t>Disponibilidades</t>
  </si>
  <si>
    <t>Banco Regional Cta Cte U$S. 8174748</t>
  </si>
  <si>
    <t>Comisiones a Cobrar U$S</t>
  </si>
  <si>
    <t>Gastos a Reembolsar - Vinculadas U$S</t>
  </si>
  <si>
    <t>Anticipo de Clientes U$S</t>
  </si>
  <si>
    <t xml:space="preserve">ESTADO DE FLUJO DE EFECTIVO </t>
  </si>
  <si>
    <t xml:space="preserve">ESTADO DE RESULTADOS </t>
  </si>
  <si>
    <t xml:space="preserve">BALANCE GENERAL </t>
  </si>
  <si>
    <t>REF.</t>
  </si>
  <si>
    <t>Información General de la Entidad</t>
  </si>
  <si>
    <t xml:space="preserve">Balance General </t>
  </si>
  <si>
    <t>Estado de Resultados</t>
  </si>
  <si>
    <t>Estado de Flujo de Efectivo</t>
  </si>
  <si>
    <t>Estado de Variación del Patrimonio Neto</t>
  </si>
  <si>
    <t>Índice</t>
  </si>
  <si>
    <t>Disponibilidad en Cuenta Corriente</t>
  </si>
  <si>
    <t>Comision por Administración de Fondos</t>
  </si>
  <si>
    <t>Sociedad administrada</t>
  </si>
  <si>
    <t>ACTIVOS INTANGIBLES</t>
  </si>
  <si>
    <t>LICENCIAS</t>
  </si>
  <si>
    <t>Licencia Software</t>
  </si>
  <si>
    <t>Otros Servicios Personales</t>
  </si>
  <si>
    <t>(Cifras expresadas en guaraníes)</t>
  </si>
  <si>
    <t>Los estados financieros han sido preparados de acuerdo con las normas establecidas por la Comisión Nacional de Valores aplicables a las Administradores de Fondos Patrimoniales de Inversion, y con Normas de Información Financiera (NIF) emitidas por el Consejo de Contadores Públicos del Paraguay.</t>
  </si>
  <si>
    <t>Títulos de deudas: Los títulos de deuda son registrados a su valor de adquisición más los intereses devengados;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</si>
  <si>
    <t xml:space="preserve"> - Activo Intangibles y Cargos diferidos:  Las amortizaciones se calculan por el método de línea recta considerando una vida útil de 60 meses.</t>
  </si>
  <si>
    <t>c. Ingresos por servicios: La Sociedad aplica el principio de lo devengado para el reconocimiento de ingresos por comisiones por administración de fondos.</t>
  </si>
  <si>
    <t>2.7 Impuesto a la renta</t>
  </si>
  <si>
    <t>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La tasa legal es del 10% para el periodo presentado.</t>
  </si>
  <si>
    <t>Total Activo</t>
  </si>
  <si>
    <t>Total Pasivo</t>
  </si>
  <si>
    <t>La posición de activos y pasivos en moneda extranjera al cierre del ejercicio es la siguiente:</t>
  </si>
  <si>
    <t>Las diferencias de cambio correspondientes al mantenimiento de activos y pasivos en moneda extranjera se muestran netas en la línea del estado de resultados “Diferencias de cambios por de activos y pasivos monetarios en moneda extranjera” y su apertura se expone a continuación:</t>
  </si>
  <si>
    <t>NOTA 5. INFORMACIÓN REFERENTE A LOS PRINCIPALES ACTIVOS, PASIVOS Y RESULTADOS</t>
  </si>
  <si>
    <t>5.2 ) Inversiones temporarias</t>
  </si>
  <si>
    <t>Comisión por Administración a Cobrar - Fondo Mutuo Vista - Gs.</t>
  </si>
  <si>
    <t>Corriente</t>
  </si>
  <si>
    <t>No corriente</t>
  </si>
  <si>
    <t>Al cierre del ejercicio la Sociedad no cuenta con bienes de uso.</t>
  </si>
  <si>
    <t>Al cierre del ejercicio la Sociedad no cuenta con créditos en Deudores varios.</t>
  </si>
  <si>
    <t>5.6) Activo Intangibles</t>
  </si>
  <si>
    <t>5.8) Préstamos financieros</t>
  </si>
  <si>
    <t>Al cierre del ejercicio la Sociedad no cuenta con deudas financieras de corto ni de largo plazo.</t>
  </si>
  <si>
    <t xml:space="preserve">5.9 ) Documentos y Cuentas por pagar </t>
  </si>
  <si>
    <t>Al cierre del ejercicio la Sociedad no cuenta con documentos y cuentas por pagar de corto ni largo plazo.</t>
  </si>
  <si>
    <t>5.10 ) Cuentas a pagar a personas y empresas relacionadas</t>
  </si>
  <si>
    <t>Banco Regional S.A.E.C.A (Nota 5.1)</t>
  </si>
  <si>
    <t>5.12) Saldos con personas y empresas relacionadas</t>
  </si>
  <si>
    <t>Los saldos mantenidos con partes relacionadas son los siguientes:</t>
  </si>
  <si>
    <t>5.13) Transacciones con personas y empresas vinculadas</t>
  </si>
  <si>
    <t>5.14) Previsiones</t>
  </si>
  <si>
    <t>5.15) Ingresos Operativos</t>
  </si>
  <si>
    <t>5.15. a) - Ingresos por servicios</t>
  </si>
  <si>
    <t>5.15. b) - Ingresos financieros</t>
  </si>
  <si>
    <t>5.15. c) - Ingresos por operaciones y servicios a personas relacionadas</t>
  </si>
  <si>
    <t>Títulos de renta variable</t>
  </si>
  <si>
    <t>Títulos de renta fija</t>
  </si>
  <si>
    <t>Documentos y Cuentas por cobrar</t>
  </si>
  <si>
    <t>Deudores varios</t>
  </si>
  <si>
    <t>Cuentas por cobrar a personas y empresas relacionadas</t>
  </si>
  <si>
    <t>Cuentas a pagar a personas y empresas relacionadas</t>
  </si>
  <si>
    <t>Acreedores varios</t>
  </si>
  <si>
    <t>Préstamos financieros</t>
  </si>
  <si>
    <t>Préstamos en bancos</t>
  </si>
  <si>
    <t>Intereses a devengar</t>
  </si>
  <si>
    <t>Otras contingencias</t>
  </si>
  <si>
    <t>Otros Pasivos</t>
  </si>
  <si>
    <t>RESULTADO ANTES DE IMPUESTO A LA RENTA</t>
  </si>
  <si>
    <t>Pagos a proveedores</t>
  </si>
  <si>
    <t>Adquisición de acciones y títulos de deuda y otros titulos valores</t>
  </si>
  <si>
    <t>Dividendos pagados</t>
  </si>
  <si>
    <t xml:space="preserve">Gastos de ventas </t>
  </si>
  <si>
    <t xml:space="preserve">Gastos de administracion </t>
  </si>
  <si>
    <t xml:space="preserve">Gastos fiscales </t>
  </si>
  <si>
    <t>Gastos financieros</t>
  </si>
  <si>
    <t>Otros egresos</t>
  </si>
  <si>
    <t xml:space="preserve">Gastos de Administracion </t>
  </si>
  <si>
    <t>Ingresos por servicios</t>
  </si>
  <si>
    <t>Ingresos por Servicios</t>
  </si>
  <si>
    <t xml:space="preserve">Ingresos financieros  </t>
  </si>
  <si>
    <t>Ingresos por operaciones y servicios a personas relacionas</t>
  </si>
  <si>
    <t>Otros ingresos</t>
  </si>
  <si>
    <t>Nota 5.17</t>
  </si>
  <si>
    <t>(Nota 5.1)</t>
  </si>
  <si>
    <t>Creditos</t>
  </si>
  <si>
    <t>(Nota 5.3)</t>
  </si>
  <si>
    <t>Otros Activos</t>
  </si>
  <si>
    <t>(Nota 5.5 y Nota 5.6)</t>
  </si>
  <si>
    <t>Cuentas a pagar a personas y empresas Relacionadas</t>
  </si>
  <si>
    <t>Ingresos</t>
  </si>
  <si>
    <t>Egresos</t>
  </si>
  <si>
    <t>Ver nota 5.13</t>
  </si>
  <si>
    <t>Otros activos</t>
  </si>
  <si>
    <t>Bienes de uso</t>
  </si>
  <si>
    <t>Otros Activos no corriente</t>
  </si>
  <si>
    <t xml:space="preserve">Activos Intagibles y Cargos Diferidos </t>
  </si>
  <si>
    <t xml:space="preserve">Activos intagibles y Cargos diferidos </t>
  </si>
  <si>
    <t>ESTADO DE CAMBIOS EN EL PATRIMONIO NETO</t>
  </si>
  <si>
    <t>Impuesto a la renta</t>
  </si>
  <si>
    <t>Nota 5.15.d</t>
  </si>
  <si>
    <t>5.15.d) - Otros Ingresos</t>
  </si>
  <si>
    <t>Egresos por operaciones y servicios de personas relacionadas (nota 5.13)</t>
  </si>
  <si>
    <t>(Nota 5.3 a)</t>
  </si>
  <si>
    <t>(Nota 5.7)</t>
  </si>
  <si>
    <t>(Nota 5.2)</t>
  </si>
  <si>
    <t>Intereses a Cobrar CDA Gs</t>
  </si>
  <si>
    <t>Intereses a Devengar CDA Gs</t>
  </si>
  <si>
    <t>Intereses a Cobrar BC Gs</t>
  </si>
  <si>
    <t>Intereses a Devengar BC Gs</t>
  </si>
  <si>
    <t>DOCUMENTOS Y CUENTAS POR COBRAR</t>
  </si>
  <si>
    <t>Otras Cuentas por Cobrar GS</t>
  </si>
  <si>
    <t>Aranceles CNV Pagados por Adelantado GS</t>
  </si>
  <si>
    <t>(-) Amortizaciones Acumuladas</t>
  </si>
  <si>
    <t>Gastos a Reembolsar - Vinculadas Gs.</t>
  </si>
  <si>
    <t>OBLIGACIONES LABORALES Y CARGAS SOCIALES</t>
  </si>
  <si>
    <t>Aportes Y Reten. A Pagar IPS</t>
  </si>
  <si>
    <t>Provisión De Aguinaldos</t>
  </si>
  <si>
    <t>Resultados Acumulados</t>
  </si>
  <si>
    <t>Comisiones Cobradas  - FM RF PYG</t>
  </si>
  <si>
    <t>Comisiones Cobradas  - FM RF USD</t>
  </si>
  <si>
    <t>Bonos Corporativos  - GS</t>
  </si>
  <si>
    <t>CDA - GS</t>
  </si>
  <si>
    <t>REMUNERACIONES Y CARGAS SOCIALES</t>
  </si>
  <si>
    <t>Sueldos</t>
  </si>
  <si>
    <t>Aporte Patronal</t>
  </si>
  <si>
    <t>Aguinaldos</t>
  </si>
  <si>
    <t>Auditoría Externa</t>
  </si>
  <si>
    <t>Servicios de Calificación</t>
  </si>
  <si>
    <t>Iva Costo</t>
  </si>
  <si>
    <t>Patente Comercial</t>
  </si>
  <si>
    <t>Recargos Y Multas</t>
  </si>
  <si>
    <t>GASTOS VARIOS</t>
  </si>
  <si>
    <t>Dominio Regional Fondos</t>
  </si>
  <si>
    <t>Canon Anual Seprelad</t>
  </si>
  <si>
    <t>Aranceles Pagados Cnv</t>
  </si>
  <si>
    <t>OTROS EGRESOS OPERATIVOS</t>
  </si>
  <si>
    <t>AMORTIZACION DE CARGOS DIFERIDOS</t>
  </si>
  <si>
    <t>Amortización De Gastos De Constitución</t>
  </si>
  <si>
    <t>Amortizacion de Licencias</t>
  </si>
  <si>
    <t>Nota (5.11)</t>
  </si>
  <si>
    <t xml:space="preserve">   Viviana Trociuk</t>
  </si>
  <si>
    <t xml:space="preserve">        Presidente</t>
  </si>
  <si>
    <t>IG!A1</t>
  </si>
  <si>
    <t>BG!A1</t>
  </si>
  <si>
    <t>EERR!A1</t>
  </si>
  <si>
    <t>EFE!A1</t>
  </si>
  <si>
    <t>VPN!A1</t>
  </si>
  <si>
    <t>ANTICIPOS Y RETENCIONES DE IMPUESTO A LA</t>
  </si>
  <si>
    <t>Anticipo De Impuesto A La Renta</t>
  </si>
  <si>
    <t>ANTICIPOS  A  PROVEEDORES</t>
  </si>
  <si>
    <t>Anticipo a Proveedores Locales USD</t>
  </si>
  <si>
    <t>Proveedores Empresas Vinculadas Gs</t>
  </si>
  <si>
    <t>Proveedores Empresas Vinculadas Usd.</t>
  </si>
  <si>
    <t>Iva A Pagar</t>
  </si>
  <si>
    <t>PROVISIONES</t>
  </si>
  <si>
    <t>Honorarios Directores</t>
  </si>
  <si>
    <t>Honorarios Sindicos</t>
  </si>
  <si>
    <t>Capital Integrado</t>
  </si>
  <si>
    <t>Reserva Legal</t>
  </si>
  <si>
    <t>OTRAS RESERVAS</t>
  </si>
  <si>
    <t>Reservas Facultativas</t>
  </si>
  <si>
    <t>INGRESOS VARIOS</t>
  </si>
  <si>
    <t>Ingresos Varios</t>
  </si>
  <si>
    <t>Vacaciones</t>
  </si>
  <si>
    <t>Otros Beneficios Al Personal</t>
  </si>
  <si>
    <t>Honorarios Sindico</t>
  </si>
  <si>
    <t>Dieta a Directores</t>
  </si>
  <si>
    <t>Mantenimiento Visual Fondos</t>
  </si>
  <si>
    <t>UTILES PAPELERIA E IMPRESOS</t>
  </si>
  <si>
    <t>Útiles Papelería E Impresos</t>
  </si>
  <si>
    <t>Retenciones Pagadas</t>
  </si>
  <si>
    <t>Gastos de Asamblea</t>
  </si>
  <si>
    <t>GASTOS DE VENTA</t>
  </si>
  <si>
    <t>COMISIONES PAGADAS</t>
  </si>
  <si>
    <t>Comisiones Comerciales Pagadas</t>
  </si>
  <si>
    <t>Clara Francisca Peroni Peña</t>
  </si>
  <si>
    <t>Comisión por Administración a Cobrar - Fondo Mutuo Vista - USD</t>
  </si>
  <si>
    <t>Regional Casa de Bolsa SA</t>
  </si>
  <si>
    <t>Comisiones Comerciales</t>
  </si>
  <si>
    <t>Ingresos por ajustes y Redondeos</t>
  </si>
  <si>
    <t>Otros Honorarios Profesionales</t>
  </si>
  <si>
    <t>Egresos por Ajustes y Redondeos</t>
  </si>
  <si>
    <t>Regional Administradora de Fondos Patrimoniales de Inversión S.A., con domicilio en Papa Juan XXIII esq. Cecilio Da Silva, Asunción- Paraguay es una Sociedad Anónima, cuyo objeto social exclusivo es la administración colectiva de fondos conforme a la Ley 5452/15 de Fondos Patrimoniales de Inversión y la Resolución CNV CG N° 30/21 . La Sociedad Administradora se constituyó por Escritura Pública N° 1004 de fecha 06/11/2019, otorgada en la escribanía Peroni, inscripta en la Direccion General de los Registros Publicos en la Seccion de Persoras Juridicas y Asociaciones bajo el N° 1 (uno) Serie Comercial Folio 01 al 16 en fecha 02/01/2020 y en la Seccion Comercios bajo el N° 1 (uno) Serie Comercial Folio 01 al 16 en fecha 02/01/2020  . Fue autorizada según Res. CNV N° 22E/20.- de fecha 6 de agosto de 2020 y Certificado de Registro N° 60_07082020 de fecha 7 de agosto de 2020, de la Comisión Nacional de Valores.</t>
  </si>
  <si>
    <t>CDA USD</t>
  </si>
  <si>
    <t>Intereses a cobrar CDA USD</t>
  </si>
  <si>
    <t>Intereses a Devengar CDA USD</t>
  </si>
  <si>
    <t>Remuneracion Ley 285/93</t>
  </si>
  <si>
    <t>Auditoria Externa Impositiva</t>
  </si>
  <si>
    <t>Ganancia en Operaciones - CDA</t>
  </si>
  <si>
    <t>CDA - USD</t>
  </si>
  <si>
    <t>Seguros Privados al Personal</t>
  </si>
  <si>
    <t>Gratificacion por Desempeño</t>
  </si>
  <si>
    <t>Serv. de Deposito y Cuostodia de Valores</t>
  </si>
  <si>
    <t>Servicios Administrativos</t>
  </si>
  <si>
    <t>Serv. de Cumplimiento Normativo</t>
  </si>
  <si>
    <t>Gastos a favor del Personal</t>
  </si>
  <si>
    <t>Gastos de Representacion</t>
  </si>
  <si>
    <t xml:space="preserve">RESULTADO DEL EJERCICIO (+) Utilidad (-) Pérdida : </t>
  </si>
  <si>
    <t>Total al 31/12/2021</t>
  </si>
  <si>
    <t>Moneda Extranjera Clases</t>
  </si>
  <si>
    <t>Moneda Extranjera Monto</t>
  </si>
  <si>
    <t>Cambio Vigente</t>
  </si>
  <si>
    <t>Saldo Periodo Actual (Guaranies)</t>
  </si>
  <si>
    <t>Cambio Cierre De Ejercio Anterior</t>
  </si>
  <si>
    <t>Saldo Al Cierre Ejercicio Anterior (Guaranies)</t>
  </si>
  <si>
    <t>Tipo de cambio Comprador</t>
  </si>
  <si>
    <t>Tipo de cambio Vendedor</t>
  </si>
  <si>
    <t>Tipo de Cambio Actual</t>
  </si>
  <si>
    <t>Monto ajustado Ejercicio Actual Guaranies</t>
  </si>
  <si>
    <t>Emisor</t>
  </si>
  <si>
    <t>Valor de Costo</t>
  </si>
  <si>
    <t>Valor Contable</t>
  </si>
  <si>
    <t>Valor Nominal Unitario</t>
  </si>
  <si>
    <t>Valor de Cotizacion</t>
  </si>
  <si>
    <t>Vencimientos</t>
  </si>
  <si>
    <t>Saldo Inicial</t>
  </si>
  <si>
    <t>Aumentos</t>
  </si>
  <si>
    <t>Saldo Neto Final</t>
  </si>
  <si>
    <t>Conceptos</t>
  </si>
  <si>
    <t>Nombre</t>
  </si>
  <si>
    <t>Relacion</t>
  </si>
  <si>
    <t>Tipo de Operación</t>
  </si>
  <si>
    <t>Persona o Empresa Vinculada</t>
  </si>
  <si>
    <r>
      <t>5. AUDITOR EXTERNO INDEPENDIENTE</t>
    </r>
    <r>
      <rPr>
        <sz val="12"/>
        <color rgb="FF000000"/>
        <rFont val="Arial Narrow"/>
        <family val="2"/>
      </rPr>
      <t xml:space="preserve"> </t>
    </r>
  </si>
  <si>
    <r>
      <t xml:space="preserve">5.1) Auditor Externo Independiente designado: </t>
    </r>
    <r>
      <rPr>
        <sz val="12"/>
        <color rgb="FF000000"/>
        <rFont val="Arial Narrow"/>
        <family val="2"/>
      </rPr>
      <t xml:space="preserve"> Deloitte Paraguay S.R.L.</t>
    </r>
  </si>
  <si>
    <r>
      <t xml:space="preserve">5.2) Número de Inscripción en el Registro de la CNV: </t>
    </r>
    <r>
      <rPr>
        <sz val="12"/>
        <color rgb="FF000000"/>
        <rFont val="Arial Narrow"/>
        <family val="2"/>
      </rPr>
      <t>AE 021</t>
    </r>
  </si>
  <si>
    <r>
      <t>(*) Sociedad controlante:</t>
    </r>
    <r>
      <rPr>
        <sz val="12"/>
        <color theme="1"/>
        <rFont val="Arial Narrow"/>
        <family val="2"/>
      </rPr>
      <t xml:space="preserve"> Regional Casa de Bolsa S.A.</t>
    </r>
  </si>
  <si>
    <r>
      <t>Domicilio legal:</t>
    </r>
    <r>
      <rPr>
        <sz val="12"/>
        <color theme="1"/>
        <rFont val="Arial Narrow"/>
        <family val="2"/>
      </rPr>
      <t xml:space="preserve"> Calle Papa Juan XXIII esq. Cecilio Da Silva </t>
    </r>
  </si>
  <si>
    <r>
      <t>Participación</t>
    </r>
    <r>
      <rPr>
        <sz val="12"/>
        <color theme="1"/>
        <rFont val="Arial Narrow"/>
        <family val="2"/>
      </rPr>
      <t>: 99,98% de participación en el capital y en votos.</t>
    </r>
  </si>
  <si>
    <r>
      <t>Actividad principal:</t>
    </r>
    <r>
      <rPr>
        <sz val="12"/>
        <color theme="1"/>
        <rFont val="Arial Narrow"/>
        <family val="2"/>
      </rPr>
      <t xml:space="preserve"> Casa de Bolsa</t>
    </r>
  </si>
  <si>
    <t>Gerente de Fondos de Inversión</t>
  </si>
  <si>
    <t>Andrea Ramírez Aranda</t>
  </si>
  <si>
    <t>Andrea Ramirez Aranda</t>
  </si>
  <si>
    <t>Fondos colocados a Corto Plazo</t>
  </si>
  <si>
    <t>Pagos a Proveedores</t>
  </si>
  <si>
    <t>Impuesto a la Renta</t>
  </si>
  <si>
    <t>Aporte de Capital</t>
  </si>
  <si>
    <t>Efectivo pagado por compra de cartera</t>
  </si>
  <si>
    <r>
      <t>a.</t>
    </r>
    <r>
      <rPr>
        <u/>
        <sz val="12"/>
        <color theme="1"/>
        <rFont val="Arial Narrow"/>
        <family val="2"/>
      </rPr>
      <t xml:space="preserve"> Moneda extranjer</t>
    </r>
    <r>
      <rPr>
        <sz val="12"/>
        <color theme="1"/>
        <rFont val="Arial Narrow"/>
        <family val="2"/>
      </rPr>
      <t>a: 
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periodo en que ocurren.</t>
    </r>
  </si>
  <si>
    <r>
      <t xml:space="preserve">b. </t>
    </r>
    <r>
      <rPr>
        <u/>
        <sz val="12"/>
        <color theme="1"/>
        <rFont val="Arial Narrow"/>
        <family val="2"/>
      </rPr>
      <t>Inversiones temporales</t>
    </r>
  </si>
  <si>
    <t>Certificado de Depósito de Ahorro</t>
  </si>
  <si>
    <t>Intereses a Cobrar</t>
  </si>
  <si>
    <t>Intereses a Devengar</t>
  </si>
  <si>
    <t>Cuentas Varias a Pagar</t>
  </si>
  <si>
    <t>Proveedores</t>
  </si>
  <si>
    <t>Diferencias de cambio netas - Ganancia</t>
  </si>
  <si>
    <t>UH 0528</t>
  </si>
  <si>
    <t>Bonos Corporativos</t>
  </si>
  <si>
    <t>Certificados de Depósito de Ahorro (CDA)</t>
  </si>
  <si>
    <t>Amortizaciones</t>
  </si>
  <si>
    <t>Anticipos Impuesto a la Renta</t>
  </si>
  <si>
    <t>Proveedores M/E</t>
  </si>
  <si>
    <t>BANCO RIO S.A.E.C.A.</t>
  </si>
  <si>
    <t>Reembolso de Cupones BNF</t>
  </si>
  <si>
    <t>Total Ingresos</t>
  </si>
  <si>
    <t>Banco Regional S.A.E.C.A</t>
  </si>
  <si>
    <t>Fondos Mutuos Cash GS</t>
  </si>
  <si>
    <t>Fondos Mutuos Cash USD</t>
  </si>
  <si>
    <t>Comisiones por administración</t>
  </si>
  <si>
    <t>Fondo mutuos Cash USD (Nota 5.3 a)</t>
  </si>
  <si>
    <t>Fondos mutuos Cash PYG (Nota 5.3 a)</t>
  </si>
  <si>
    <t>Dieta Directorio</t>
  </si>
  <si>
    <t xml:space="preserve">Guillermo Alexis Cespedes Mazur </t>
  </si>
  <si>
    <t>Honorarios Síndico</t>
  </si>
  <si>
    <t>Comisiones por administración de Fondo Mutuo Cash PYG</t>
  </si>
  <si>
    <t>Comisiones por administración de Fondo Mutuo Cash USD</t>
  </si>
  <si>
    <t>Devengamiento Intereses - CDA</t>
  </si>
  <si>
    <t>Devengamiento Intereses - Bonos Corporativos</t>
  </si>
  <si>
    <t>Recargos y Multas</t>
  </si>
  <si>
    <t>NOTA 7. HECHOS POSTERIORES AL CIERRE DEL EJERCICIO</t>
  </si>
  <si>
    <t>NOTA 9. SANCIONES</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</si>
  <si>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60 meses, tal como se menciona en la Nota 2.4.</t>
  </si>
  <si>
    <t>andrea.ramirez@regionalfondos.com.py</t>
  </si>
  <si>
    <t>En Asamblea Ordinaria de fecha Nº 1 de fecha 26 de abril de 2021, la asamblea resuelve en el tercer punto del día " Capitalizar las utilidades por el importe de Gs. 98.000.000 (Guaraníes noventa y ocho millones), correspondiente a las utilidad del periodo 2020, previa deducción de las reservas legal y especiales.</t>
  </si>
  <si>
    <t>Efectivo pagado para otras actividades</t>
  </si>
  <si>
    <t>Ganancias en operaciones</t>
  </si>
  <si>
    <t>NOTA 8. LIMITACIÓN A LA LIBRE DISPONIBILIDAD DE LOS ACTIVOS O DEL PATRIMONIO Y CUALQUIER RESTRICCIÓN AL DERECHO DE PROPIEDAD</t>
  </si>
  <si>
    <t>REGIONAL ADMINISTRADORA DE FONDOS PATRIMONIALES DE INVERSION
SOCIEDAD ANÓNIMA</t>
  </si>
  <si>
    <t>presentado en forma comparativa con el mismo periodo del ejercicio anterior</t>
  </si>
  <si>
    <t>Balance General - Bimonetario</t>
  </si>
  <si>
    <t>Del   01/01/2022   al   31/03/2022</t>
  </si>
  <si>
    <t>Anticipos A Proveedores Locales</t>
  </si>
  <si>
    <t>Proveedores del Exterior USD</t>
  </si>
  <si>
    <t>Seguro Medico a Pagar</t>
  </si>
  <si>
    <t>Auditoria Externa Impositiva US$</t>
  </si>
  <si>
    <t>Gastos de Marketing a Pagar</t>
  </si>
  <si>
    <t>Gastos de Viaje a Pagar</t>
  </si>
  <si>
    <t>Capacitación del Personal a Pagar</t>
  </si>
  <si>
    <t>Comisiones Comerciales a Pagar</t>
  </si>
  <si>
    <t>Contingencias Operativas a Pagar</t>
  </si>
  <si>
    <t>Auditoría Externa a Pagar Gs.</t>
  </si>
  <si>
    <t>Gratificacion de Desempeño</t>
  </si>
  <si>
    <t>Canon Anual - Seprelad</t>
  </si>
  <si>
    <t>Gastos de Viajes</t>
  </si>
  <si>
    <t>Contingencias Operativas</t>
  </si>
  <si>
    <t>GASTOS DE SEMINARIO Y CAPACITACION</t>
  </si>
  <si>
    <t>Capacitacion del Personal</t>
  </si>
  <si>
    <t>Iva No Deducible</t>
  </si>
  <si>
    <t>GASTOS DE PROMOCIÓN</t>
  </si>
  <si>
    <t>Publicidad y Marketing</t>
  </si>
  <si>
    <t>Comisiones Pagadas A Bancos</t>
  </si>
  <si>
    <t>31/03/2022</t>
  </si>
  <si>
    <t>31/3/2021</t>
  </si>
  <si>
    <t>Anticipo a Proveedores Locales</t>
  </si>
  <si>
    <t>Proveedores del Exterior</t>
  </si>
  <si>
    <t>Del   01/01/2021   al   31/03/2021</t>
  </si>
  <si>
    <t>RESULTADO DEL EJERCICIO (+) Utilidad (-) Pérdida :</t>
  </si>
  <si>
    <t>Información al 31 de marzo de 2022</t>
  </si>
  <si>
    <t>Al 31 de marzo de 2022, el capital social de la sociedad asciende a Gs. 5.000.000.000, representado por 5.000 acciones nominativas de Gs. 1.000.000 cada una, suscripto e integrado en su totalidad.</t>
  </si>
  <si>
    <t>POR EL PERIODO DEL 01 DE ENERO DE 2022 AL 31 DE MARZO DE 2022 PRESENTADO EN FORMA COMPARATIVA CON EL EJERCICIO ANTERIOR FINALIZADO EL 31 DE DICIEMBRE DE 2021</t>
  </si>
  <si>
    <t>POR EL PERIODO DEL 01 DE ENERO DE 2022 AL 31 DE MARZO DE 2022 PRESENTADO EN FORMA COMPARATIVA CON EL MISMO PERIODO DEL EJERCICIO ANTERIOR</t>
  </si>
  <si>
    <t>Saldo al inicio del ejercicio 2022</t>
  </si>
  <si>
    <t>Total al 31/03/2022</t>
  </si>
  <si>
    <t>Total al 31/03/2021</t>
  </si>
  <si>
    <t>Las 9 notas que se acompañan forman parte integrante de los Estados Contables</t>
  </si>
  <si>
    <t>Del   01/01/2021   al   31/03/2022</t>
  </si>
  <si>
    <t>Transf. a Resultados Acumulados</t>
  </si>
  <si>
    <t>Nota 5.15.c</t>
  </si>
  <si>
    <t>Nota 5.15.b</t>
  </si>
  <si>
    <t>Nota 5.15.a</t>
  </si>
  <si>
    <t xml:space="preserve">                                 -</t>
  </si>
  <si>
    <t>NOTAS A LOS ESTADOS FINANCIEROS AL 31 DE MARZO DE 2022</t>
  </si>
  <si>
    <t xml:space="preserve"> REGIONAL ADMINISTRADORA DE FONDOS PATRIMONIALES DE INVERSION S.A.  </t>
  </si>
  <si>
    <t>Los estados financieros al 31 de marzo de 2022 y la información complementaria relacionadas con ellos, se presentan en forma comparativa con los respectivos estados e información complementaria correspondiente al periodo finalizado al 31 de marzo de 2021, exceptuando el Balance General, el cual se presenta en forma comparativa con el ejercicio económico finalizado el 31 de diciembre de 2021.</t>
  </si>
  <si>
    <t>Las previsiones para eventuales pérdidas derivadas de cuentas de dudoso cobro se determinan a fin de año sobre la base del estudio de la cartera de créditos realizado con el objeto de determinar la porción no recuperable de las cuentas a cobrar.
Al 31 de marzo de 2022, la Sociedad no cuenta con créditos atrasados de importes significativos que requiera una constitución de previsión de algún tipo.</t>
  </si>
  <si>
    <t xml:space="preserve"> - Bienes de uso: al 31 de marzo de 2022, la Entidad no cuenta con bienes de uso.</t>
  </si>
  <si>
    <t>Las partidas de activos y pasivos en moneda extranjera al 31 de marzo de 2022 y 31 de diciembre de 2021 fueron valuadas al tipo de cambio de cierre proporcionado por el Banco Central del Paraguay (BCP), el cual no difiere significativamente respecto del vigente en el mercado libre de cambios:</t>
  </si>
  <si>
    <t>Banco Regional Cta Cte USD Nº 8174748 - (Nota 5.1)</t>
  </si>
  <si>
    <t>Tipo de Cambio Periodo Anterior</t>
  </si>
  <si>
    <t>Monto ajustado Periodo Anterior Guaranies</t>
  </si>
  <si>
    <t>Banco Regional Cta Cte USD Nº 8174748</t>
  </si>
  <si>
    <t>Banco Regional Cta Cte Gs Nº 8150964</t>
  </si>
  <si>
    <t>La composición de la cartera de Inversiones temporarias al 31 de marzo de 2022, las cuales se hallan valuadas conforme al criterio expuesto en la nota 2.2 b., fue la siguiente:</t>
  </si>
  <si>
    <t>BANCO FAMILIAR S.A.E.C.A.</t>
  </si>
  <si>
    <t>SOLAR AHORRO Y FINANZAS S.A.E.C.A</t>
  </si>
  <si>
    <t>AA 5695</t>
  </si>
  <si>
    <t>AA 5696</t>
  </si>
  <si>
    <t>AA 5697</t>
  </si>
  <si>
    <t>AA 5698</t>
  </si>
  <si>
    <t>AA 5699</t>
  </si>
  <si>
    <t>AA 5700</t>
  </si>
  <si>
    <t>AA 5701</t>
  </si>
  <si>
    <t>AA 5702</t>
  </si>
  <si>
    <t>AA 5703</t>
  </si>
  <si>
    <t>AA 5704</t>
  </si>
  <si>
    <t>AA 5705</t>
  </si>
  <si>
    <t>AA 5706</t>
  </si>
  <si>
    <t>AA 5491</t>
  </si>
  <si>
    <t>AA 5497</t>
  </si>
  <si>
    <t>AA 5468</t>
  </si>
  <si>
    <t>AA 5499</t>
  </si>
  <si>
    <t>AA 5500</t>
  </si>
  <si>
    <t>AA 5501</t>
  </si>
  <si>
    <t>AA 5502</t>
  </si>
  <si>
    <t>AA 5503</t>
  </si>
  <si>
    <t>AA 5504</t>
  </si>
  <si>
    <t>AA 5505</t>
  </si>
  <si>
    <t>AA 3554</t>
  </si>
  <si>
    <t>AA 3555</t>
  </si>
  <si>
    <t>ND 6026</t>
  </si>
  <si>
    <t>BA 0717</t>
  </si>
  <si>
    <t>BA 0684</t>
  </si>
  <si>
    <t xml:space="preserve">                             -</t>
  </si>
  <si>
    <t>Anticipos a Proveedores</t>
  </si>
  <si>
    <t>Proveedores Moneda Extranjera - vinculadas</t>
  </si>
  <si>
    <t>Corto Plazo</t>
  </si>
  <si>
    <t>Largo Plazo</t>
  </si>
  <si>
    <t>Gastos a Reembolsar - Regional Casa de Bolsa</t>
  </si>
  <si>
    <t>Aguinaldos a Pagar</t>
  </si>
  <si>
    <t>Remuneracion Ley 285/91</t>
  </si>
  <si>
    <t>Auditoria Externa a Pagar</t>
  </si>
  <si>
    <t>Gastos a Reembolsar</t>
  </si>
  <si>
    <t>El resultado por operaciones con empresas y personas vinculadas al 31 de marzo de 2022  es el siguiente:</t>
  </si>
  <si>
    <t>Resultado Periodo Anterior G</t>
  </si>
  <si>
    <t>Resultado Periodo Actual G</t>
  </si>
  <si>
    <t>Perdida en Operaciones</t>
  </si>
  <si>
    <t>Serv. de Deposito y Custodia de Valores</t>
  </si>
  <si>
    <t>Directores</t>
  </si>
  <si>
    <t>Nota (5.10)</t>
  </si>
  <si>
    <t>Aranceles Pagados CNV</t>
  </si>
  <si>
    <t>IVA Costo</t>
  </si>
  <si>
    <t>IVA GND</t>
  </si>
  <si>
    <t>Comisiones Pagadas a Bancos</t>
  </si>
  <si>
    <t>Entre la fecha de cierre de los presentes estados financieros, no han ocurrido otros hechos significativos de carácter financiero o de otra índole que afecten la situación patrimonial o financiera o los resultados de la Entidad al 31 de marzo de 2022.</t>
  </si>
  <si>
    <t>Notas a los Estados Financieros (Nota 1 a Nota 3)</t>
  </si>
  <si>
    <t>Notas a los Estados Financieros (Nota 4 a Nota 9)</t>
  </si>
  <si>
    <t>Notas 1 a Nota 3'!A1</t>
  </si>
  <si>
    <t>Nota 4 a Nota 9'!A1</t>
  </si>
  <si>
    <t>Estados Financieros correspondientes al periodo del 01 de enero de 2022 al 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</si>
</sst>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 #,##0;[Red]&quot;₲&quot;\ \-#,##0"/>
    <numFmt numFmtId="41" formatCode="_ * #,##0_ ;_ * \-#,##0_ ;_ * &quot;-&quot;_ ;_ @_ "/>
    <numFmt numFmtId="43" formatCode="_ * #,##0.00_ ;_ * \-#,##0.00_ ;_ * &quot;-&quot;??_ ;_ @_ "/>
    <numFmt numFmtId="164" formatCode="_-* #,##0_-;\-* #,##0_-;_-* &quot;-&quot;_-;_-@_-"/>
    <numFmt numFmtId="165" formatCode="_-* #,##0.00\ &quot;€&quot;_-;\-* #,##0.00\ &quot;€&quot;_-;_-* &quot;-&quot;??\ &quot;€&quot;_-;_-@_-"/>
    <numFmt numFmtId="166" formatCode="_-* #,##0.00_-;\-* #,##0.00_-;_-* &quot;-&quot;??_-;_-@_-"/>
    <numFmt numFmtId="167" formatCode="_(* #,##0_);_(* \(#,##0\);_(* &quot;-&quot;_);_(@_)"/>
    <numFmt numFmtId="168" formatCode="_(* #,##0.00_);_(* \(#,##0.00\);_(* &quot;-&quot;??_);_(@_)"/>
    <numFmt numFmtId="169" formatCode="_-* #,##0.00\ _€_-;\-* #,##0.00\ _€_-;_-* &quot;-&quot;??\ _€_-;_-@_-"/>
    <numFmt numFmtId="170" formatCode="_-* #,##0\ _€_-;\-* #,##0\ _€_-;_-* &quot;-&quot;??\ _€_-;_-@_-"/>
    <numFmt numFmtId="171" formatCode="General_)"/>
    <numFmt numFmtId="172" formatCode="_(* #,##0.00_);_(* \(#,##0.00\);_(* &quot;-&quot;_);_(@_)"/>
    <numFmt numFmtId="173" formatCode="_(* #,##0_);_(* \(#,##0\);_(* &quot;-&quot;??_);_(@_)"/>
    <numFmt numFmtId="174" formatCode="#,##0_ ;[Red]\-#,##0\ "/>
    <numFmt numFmtId="175" formatCode="#,##0_ ;\-#,##0\ "/>
    <numFmt numFmtId="176" formatCode="0_ ;[Red]\-0\ "/>
    <numFmt numFmtId="177" formatCode="_ * #,##0.00_ ;_ * \-#,##0.00_ ;_ * &quot;-&quot;_ ;_ @_ "/>
    <numFmt numFmtId="178" formatCode="_(* #,##0_);_(* \(#,##0\);_(* \-??_);_(@_)"/>
    <numFmt numFmtId="179" formatCode="dd/mm/yyyy;@"/>
    <numFmt numFmtId="180" formatCode="_-* #,##0_-;\-* #,##0_-;_-* &quot;-&quot;??_-;_-@_-"/>
  </numFmts>
  <fonts count="96">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sz val="8"/>
      <name val="Arial"/>
      <family val="2"/>
    </font>
    <font>
      <b/>
      <sz val="8"/>
      <name val="Arial"/>
      <family val="2"/>
    </font>
    <font>
      <sz val="9"/>
      <name val="Arial"/>
      <family val="2"/>
    </font>
    <font>
      <sz val="9"/>
      <color theme="1"/>
      <name val="Arial"/>
      <family val="2"/>
    </font>
    <font>
      <b/>
      <sz val="9"/>
      <color theme="1"/>
      <name val="Arial"/>
      <family val="2"/>
    </font>
    <font>
      <i/>
      <sz val="8"/>
      <color theme="1"/>
      <name val="Arial"/>
      <family val="2"/>
    </font>
    <font>
      <sz val="10"/>
      <name val="Arial"/>
      <family val="2"/>
    </font>
    <font>
      <sz val="9"/>
      <color indexed="8"/>
      <name val="Arial"/>
      <family val="2"/>
    </font>
    <font>
      <b/>
      <sz val="8"/>
      <color theme="0"/>
      <name val="Arial"/>
      <family val="2"/>
    </font>
    <font>
      <b/>
      <sz val="8"/>
      <color rgb="FFFF0000"/>
      <name val="Arial"/>
      <family val="2"/>
    </font>
    <font>
      <u/>
      <sz val="11"/>
      <color theme="10"/>
      <name val="Calibri"/>
      <family val="2"/>
      <scheme val="minor"/>
    </font>
    <font>
      <sz val="10"/>
      <name val="Arial Narrow"/>
      <family val="2"/>
    </font>
    <font>
      <sz val="10"/>
      <color indexed="8"/>
      <name val="Arial Narrow"/>
      <family val="2"/>
    </font>
    <font>
      <sz val="10"/>
      <color theme="1"/>
      <name val="Arial Narrow"/>
      <family val="2"/>
    </font>
    <font>
      <b/>
      <sz val="10"/>
      <color rgb="FFFFFF00"/>
      <name val="Arial Narrow"/>
      <family val="2"/>
    </font>
    <font>
      <b/>
      <sz val="10"/>
      <color indexed="8"/>
      <name val="Arial Narrow"/>
      <family val="2"/>
    </font>
    <font>
      <b/>
      <sz val="10"/>
      <name val="Arial Narrow"/>
      <family val="2"/>
    </font>
    <font>
      <b/>
      <sz val="10"/>
      <color theme="1"/>
      <name val="Arial Narrow"/>
      <family val="2"/>
    </font>
    <font>
      <b/>
      <u/>
      <sz val="10"/>
      <color indexed="8"/>
      <name val="Arial Narrow"/>
      <family val="2"/>
    </font>
    <font>
      <sz val="12"/>
      <color theme="1"/>
      <name val="Arial Narrow"/>
      <family val="2"/>
    </font>
    <font>
      <b/>
      <sz val="12"/>
      <color theme="1"/>
      <name val="Arial Narrow"/>
      <family val="2"/>
    </font>
    <font>
      <b/>
      <sz val="12"/>
      <name val="Arial Narrow"/>
      <family val="2"/>
    </font>
    <font>
      <i/>
      <sz val="12"/>
      <color theme="1"/>
      <name val="Arial Narrow"/>
      <family val="2"/>
    </font>
    <font>
      <b/>
      <i/>
      <sz val="12"/>
      <color theme="1"/>
      <name val="Arial Narrow"/>
      <family val="2"/>
    </font>
    <font>
      <b/>
      <sz val="12"/>
      <color theme="0"/>
      <name val="Arial Narrow"/>
      <family val="2"/>
    </font>
    <font>
      <sz val="12"/>
      <color rgb="FFFF0000"/>
      <name val="Arial Narrow"/>
      <family val="2"/>
    </font>
    <font>
      <sz val="12"/>
      <name val="Arial Narrow"/>
      <family val="2"/>
    </font>
    <font>
      <u/>
      <sz val="12"/>
      <color theme="10"/>
      <name val="Arial Narrow"/>
      <family val="2"/>
    </font>
    <font>
      <b/>
      <sz val="13"/>
      <name val="Arial Narrow"/>
      <family val="2"/>
    </font>
    <font>
      <sz val="13"/>
      <color theme="1"/>
      <name val="Arial Narrow"/>
      <family val="2"/>
    </font>
    <font>
      <b/>
      <sz val="13"/>
      <color theme="1"/>
      <name val="Arial Narrow"/>
      <family val="2"/>
    </font>
    <font>
      <b/>
      <sz val="12"/>
      <color rgb="FF0000FF"/>
      <name val="Arial Narrow"/>
      <family val="2"/>
    </font>
    <font>
      <u/>
      <sz val="12"/>
      <color theme="1"/>
      <name val="Arial Narrow"/>
      <family val="2"/>
    </font>
    <font>
      <b/>
      <u/>
      <sz val="12"/>
      <color theme="1"/>
      <name val="Arial Narrow"/>
      <family val="2"/>
    </font>
    <font>
      <b/>
      <u/>
      <sz val="12"/>
      <color rgb="FF0000FF"/>
      <name val="Arial Narrow"/>
      <family val="2"/>
    </font>
    <font>
      <sz val="12"/>
      <color rgb="FF0000FF"/>
      <name val="Arial Narrow"/>
      <family val="2"/>
    </font>
    <font>
      <b/>
      <sz val="12"/>
      <color rgb="FF000000"/>
      <name val="Arial Narrow"/>
      <family val="2"/>
    </font>
    <font>
      <sz val="12"/>
      <color rgb="FF000000"/>
      <name val="Arial Narrow"/>
      <family val="2"/>
    </font>
    <font>
      <b/>
      <sz val="12"/>
      <color rgb="FFFFFFFF"/>
      <name val="Arial Narrow"/>
      <family val="2"/>
    </font>
    <font>
      <sz val="13"/>
      <name val="Arial Narrow"/>
      <family val="2"/>
    </font>
    <font>
      <b/>
      <u/>
      <sz val="13"/>
      <color theme="1"/>
      <name val="Arial Narrow"/>
      <family val="2"/>
    </font>
    <font>
      <sz val="12"/>
      <color theme="0"/>
      <name val="Arial Narrow"/>
      <family val="2"/>
    </font>
    <font>
      <b/>
      <sz val="20"/>
      <color theme="7" tint="0.79998168889431442"/>
      <name val="Arial Narrow"/>
      <family val="2"/>
    </font>
    <font>
      <sz val="11"/>
      <color theme="1"/>
      <name val="Arial Narrow"/>
      <family val="2"/>
    </font>
    <font>
      <sz val="11"/>
      <color rgb="FF0070C0"/>
      <name val="Arial Narrow"/>
      <family val="2"/>
    </font>
    <font>
      <b/>
      <sz val="12"/>
      <color rgb="FF0070C0"/>
      <name val="Arial Narrow"/>
      <family val="2"/>
    </font>
    <font>
      <b/>
      <i/>
      <sz val="16"/>
      <color rgb="FF0070C0"/>
      <name val="Arial Narrow"/>
      <family val="2"/>
    </font>
    <font>
      <b/>
      <sz val="18"/>
      <name val="Arial Narrow"/>
      <family val="2"/>
    </font>
    <font>
      <sz val="11"/>
      <name val="Arial Narrow"/>
      <family val="2"/>
    </font>
    <font>
      <b/>
      <u/>
      <sz val="11"/>
      <name val="Arial Narrow"/>
      <family val="2"/>
    </font>
    <font>
      <u/>
      <sz val="11"/>
      <name val="Arial Narrow"/>
      <family val="2"/>
    </font>
    <font>
      <sz val="14"/>
      <name val="Arial Narrow"/>
      <family val="2"/>
    </font>
    <font>
      <b/>
      <u/>
      <sz val="14"/>
      <name val="Arial Narrow"/>
      <family val="2"/>
    </font>
    <font>
      <b/>
      <sz val="14"/>
      <name val="Arial Narrow"/>
      <family val="2"/>
    </font>
    <font>
      <u/>
      <sz val="14"/>
      <name val="Arial Narrow"/>
      <family val="2"/>
    </font>
    <font>
      <b/>
      <i/>
      <sz val="10"/>
      <color indexed="8"/>
      <name val="Arial"/>
      <family val="2"/>
    </font>
    <font>
      <b/>
      <sz val="11"/>
      <color indexed="8"/>
      <name val="Arial"/>
      <family val="2"/>
    </font>
    <font>
      <b/>
      <sz val="10"/>
      <color indexed="8"/>
      <name val="Arial"/>
      <family val="2"/>
    </font>
    <font>
      <sz val="11"/>
      <color theme="1"/>
      <name val="Arial"/>
      <family val="2"/>
    </font>
    <font>
      <b/>
      <sz val="10"/>
      <color theme="1"/>
      <name val="Arial"/>
      <family val="2"/>
    </font>
    <font>
      <sz val="10"/>
      <color theme="1"/>
      <name val="Arial"/>
      <family val="2"/>
    </font>
    <font>
      <sz val="10"/>
      <color indexed="8"/>
      <name val="Arial"/>
      <family val="2"/>
    </font>
    <font>
      <b/>
      <u/>
      <sz val="10"/>
      <color indexed="8"/>
      <name val="Arial"/>
      <family val="2"/>
    </font>
    <font>
      <b/>
      <u/>
      <sz val="11"/>
      <color indexed="8"/>
      <name val="Arial"/>
      <family val="2"/>
    </font>
    <font>
      <b/>
      <i/>
      <sz val="11"/>
      <color indexed="8"/>
      <name val="Arial"/>
      <family val="2"/>
    </font>
    <font>
      <b/>
      <sz val="11"/>
      <name val="Arial"/>
      <family val="2"/>
    </font>
    <font>
      <b/>
      <sz val="11"/>
      <color theme="1"/>
      <name val="Arial"/>
      <family val="2"/>
    </font>
    <font>
      <sz val="11"/>
      <name val="Arial"/>
      <family val="2"/>
    </font>
    <font>
      <b/>
      <sz val="11"/>
      <color rgb="FFFF0000"/>
      <name val="Arial"/>
      <family val="2"/>
    </font>
    <font>
      <b/>
      <u/>
      <sz val="10"/>
      <color theme="1"/>
      <name val="Arial"/>
      <family val="2"/>
    </font>
    <font>
      <sz val="9"/>
      <color theme="0"/>
      <name val="Arial"/>
      <family val="2"/>
    </font>
    <font>
      <b/>
      <sz val="9"/>
      <color theme="0"/>
      <name val="Arial"/>
      <family val="2"/>
    </font>
    <font>
      <sz val="8"/>
      <color rgb="FFFF000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tint="0.39997558519241921"/>
        <bgColor indexed="64"/>
      </patternFill>
    </fill>
    <fill>
      <patternFill patternType="solid">
        <fgColor rgb="FF0070C0"/>
        <bgColor indexed="64"/>
      </patternFill>
    </fill>
    <fill>
      <patternFill patternType="solid">
        <fgColor theme="6" tint="0.79998168889431442"/>
        <bgColor indexed="64"/>
      </patternFill>
    </fill>
    <fill>
      <patternFill patternType="solid">
        <fgColor rgb="FFFFFF00"/>
        <bgColor indexed="64"/>
      </patternFill>
    </fill>
    <fill>
      <gradientFill degree="270">
        <stop position="0">
          <color theme="0"/>
        </stop>
        <stop position="1">
          <color theme="4" tint="0.80001220740379042"/>
        </stop>
      </gradientFill>
    </fill>
    <fill>
      <gradientFill degree="90">
        <stop position="0">
          <color theme="0"/>
        </stop>
        <stop position="1">
          <color theme="4" tint="0.80001220740379042"/>
        </stop>
      </gradient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68">
    <xf numFmtId="0" fontId="0" fillId="0" borderId="0"/>
    <xf numFmtId="16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1" fontId="19" fillId="0" borderId="0"/>
    <xf numFmtId="167" fontId="1" fillId="0" borderId="0" applyFont="0" applyFill="0" applyBorder="0" applyAlignment="0" applyProtection="0"/>
    <xf numFmtId="0" fontId="20" fillId="0" borderId="0"/>
    <xf numFmtId="0" fontId="20" fillId="0" borderId="0"/>
    <xf numFmtId="0" fontId="21" fillId="0" borderId="0"/>
    <xf numFmtId="0" fontId="20" fillId="0" borderId="0"/>
    <xf numFmtId="168" fontId="1" fillId="0" borderId="0" applyFont="0" applyFill="0" applyBorder="0" applyAlignment="0" applyProtection="0"/>
    <xf numFmtId="41" fontId="1" fillId="0" borderId="0" applyFont="0" applyFill="0" applyBorder="0" applyAlignment="0" applyProtection="0"/>
    <xf numFmtId="180" fontId="1" fillId="0" borderId="0" applyFont="0" applyFill="0" applyBorder="0" applyAlignment="0" applyProtection="0"/>
    <xf numFmtId="0" fontId="29"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0" fontId="33" fillId="0" borderId="0" applyNumberFormat="0" applyFill="0" applyBorder="0" applyAlignment="0" applyProtection="0"/>
    <xf numFmtId="0" fontId="20"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cellStyleXfs>
  <cellXfs count="627">
    <xf numFmtId="0" fontId="0" fillId="0" borderId="0" xfId="0"/>
    <xf numFmtId="0" fontId="0" fillId="0" borderId="0" xfId="0"/>
    <xf numFmtId="3" fontId="0" fillId="0" borderId="0" xfId="0" applyNumberFormat="1"/>
    <xf numFmtId="0" fontId="23" fillId="0" borderId="0" xfId="0" applyFont="1"/>
    <xf numFmtId="167" fontId="0" fillId="0" borderId="0" xfId="0" applyNumberFormat="1"/>
    <xf numFmtId="178" fontId="25" fillId="0" borderId="0" xfId="1" applyNumberFormat="1" applyFont="1"/>
    <xf numFmtId="178" fontId="25" fillId="0" borderId="0" xfId="0" applyNumberFormat="1" applyFont="1"/>
    <xf numFmtId="0" fontId="0" fillId="0" borderId="17" xfId="0" applyBorder="1"/>
    <xf numFmtId="3" fontId="0" fillId="0" borderId="17" xfId="0" applyNumberFormat="1" applyBorder="1"/>
    <xf numFmtId="41" fontId="0" fillId="0" borderId="0" xfId="51" applyFont="1" applyBorder="1"/>
    <xf numFmtId="14" fontId="31" fillId="40" borderId="10" xfId="0" applyNumberFormat="1" applyFont="1" applyFill="1" applyBorder="1" applyAlignment="1">
      <alignment horizontal="center" vertical="center" wrapText="1"/>
    </xf>
    <xf numFmtId="0" fontId="24" fillId="41" borderId="10" xfId="0" applyFont="1" applyFill="1" applyBorder="1" applyAlignment="1">
      <alignment horizontal="center" wrapText="1"/>
    </xf>
    <xf numFmtId="0" fontId="24" fillId="41" borderId="10" xfId="0" applyFont="1" applyFill="1" applyBorder="1" applyAlignment="1">
      <alignment horizontal="center" vertical="center" wrapText="1"/>
    </xf>
    <xf numFmtId="0" fontId="24" fillId="34"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15" fillId="0" borderId="0" xfId="0" applyFont="1"/>
    <xf numFmtId="170" fontId="32" fillId="35" borderId="10" xfId="1" applyNumberFormat="1" applyFont="1" applyFill="1" applyBorder="1"/>
    <xf numFmtId="0" fontId="32" fillId="35" borderId="13" xfId="0" applyFont="1" applyFill="1" applyBorder="1"/>
    <xf numFmtId="170" fontId="31" fillId="40" borderId="10" xfId="1" applyNumberFormat="1" applyFont="1" applyFill="1" applyBorder="1" applyAlignment="1">
      <alignment horizontal="center" vertical="center" wrapText="1"/>
    </xf>
    <xf numFmtId="170" fontId="24" fillId="0" borderId="10" xfId="1" applyNumberFormat="1" applyFont="1" applyFill="1" applyBorder="1" applyAlignment="1">
      <alignment horizontal="center" vertical="center" wrapText="1"/>
    </xf>
    <xf numFmtId="170" fontId="32" fillId="35" borderId="13" xfId="1" applyNumberFormat="1" applyFont="1" applyFill="1" applyBorder="1"/>
    <xf numFmtId="170" fontId="0" fillId="0" borderId="0" xfId="1" applyNumberFormat="1" applyFont="1"/>
    <xf numFmtId="170" fontId="0" fillId="0" borderId="17" xfId="1" applyNumberFormat="1" applyFont="1" applyBorder="1"/>
    <xf numFmtId="170" fontId="0" fillId="0" borderId="0" xfId="1" applyNumberFormat="1" applyFont="1" applyBorder="1"/>
    <xf numFmtId="170" fontId="23" fillId="0" borderId="0" xfId="1" applyNumberFormat="1" applyFont="1" applyAlignment="1">
      <alignment horizontal="right"/>
    </xf>
    <xf numFmtId="14" fontId="31" fillId="40" borderId="10" xfId="1" applyNumberFormat="1" applyFont="1" applyFill="1" applyBorder="1" applyAlignment="1">
      <alignment horizontal="center" vertical="center" wrapText="1"/>
    </xf>
    <xf numFmtId="0" fontId="31" fillId="40" borderId="18" xfId="0" applyFont="1" applyFill="1" applyBorder="1"/>
    <xf numFmtId="170" fontId="31" fillId="40" borderId="18" xfId="1" applyNumberFormat="1" applyFont="1" applyFill="1" applyBorder="1"/>
    <xf numFmtId="170" fontId="24" fillId="0" borderId="10" xfId="1" applyNumberFormat="1" applyFont="1" applyFill="1" applyBorder="1" applyAlignment="1">
      <alignment horizontal="center" vertical="center"/>
    </xf>
    <xf numFmtId="0" fontId="36" fillId="0" borderId="0" xfId="0" applyFont="1"/>
    <xf numFmtId="49" fontId="37" fillId="40" borderId="0" xfId="0" applyNumberFormat="1" applyFont="1" applyFill="1" applyAlignment="1">
      <alignment horizontal="center" vertical="top"/>
    </xf>
    <xf numFmtId="41" fontId="37" fillId="40" borderId="0" xfId="51" applyFont="1" applyFill="1" applyAlignment="1">
      <alignment horizontal="center" vertical="top"/>
    </xf>
    <xf numFmtId="177" fontId="37" fillId="40" borderId="0" xfId="51" applyNumberFormat="1" applyFont="1" applyFill="1" applyAlignment="1">
      <alignment horizontal="center" vertical="top"/>
    </xf>
    <xf numFmtId="0" fontId="35" fillId="0" borderId="0" xfId="0" applyFont="1" applyAlignment="1">
      <alignment horizontal="left" vertical="top"/>
    </xf>
    <xf numFmtId="4" fontId="35" fillId="0" borderId="0" xfId="0" applyNumberFormat="1" applyFont="1" applyAlignment="1">
      <alignment vertical="top"/>
    </xf>
    <xf numFmtId="1" fontId="34" fillId="0" borderId="0" xfId="59" applyNumberFormat="1" applyFont="1"/>
    <xf numFmtId="0" fontId="38" fillId="0" borderId="0" xfId="0" applyFont="1" applyAlignment="1">
      <alignment vertical="top"/>
    </xf>
    <xf numFmtId="0" fontId="38" fillId="0" borderId="0" xfId="0" applyFont="1" applyAlignment="1">
      <alignment horizontal="left" vertical="top"/>
    </xf>
    <xf numFmtId="4" fontId="38" fillId="0" borderId="0" xfId="0" applyNumberFormat="1" applyFont="1" applyAlignment="1">
      <alignment vertical="top"/>
    </xf>
    <xf numFmtId="1" fontId="39" fillId="0" borderId="0" xfId="59" applyNumberFormat="1" applyFont="1"/>
    <xf numFmtId="0" fontId="40" fillId="0" borderId="0" xfId="0" applyFont="1"/>
    <xf numFmtId="49" fontId="38" fillId="0" borderId="0" xfId="0" applyNumberFormat="1" applyFont="1" applyAlignment="1">
      <alignment vertical="top"/>
    </xf>
    <xf numFmtId="49" fontId="38" fillId="0" borderId="0" xfId="0" applyNumberFormat="1" applyFont="1" applyAlignment="1">
      <alignment horizontal="center" vertical="top"/>
    </xf>
    <xf numFmtId="41" fontId="38" fillId="0" borderId="0" xfId="51" applyFont="1" applyAlignment="1">
      <alignment vertical="top"/>
    </xf>
    <xf numFmtId="177" fontId="38" fillId="0" borderId="0" xfId="51" applyNumberFormat="1" applyFont="1" applyAlignment="1">
      <alignment horizontal="right" vertical="top"/>
    </xf>
    <xf numFmtId="0" fontId="39" fillId="0" borderId="0" xfId="59" applyFont="1"/>
    <xf numFmtId="0" fontId="41" fillId="0" borderId="0" xfId="0" applyFont="1" applyAlignment="1">
      <alignment vertical="top"/>
    </xf>
    <xf numFmtId="0" fontId="41" fillId="0" borderId="0" xfId="0" applyFont="1" applyAlignment="1">
      <alignment horizontal="center" vertical="top"/>
    </xf>
    <xf numFmtId="41" fontId="41" fillId="0" borderId="0" xfId="51" applyFont="1" applyAlignment="1">
      <alignment vertical="top"/>
    </xf>
    <xf numFmtId="0" fontId="38" fillId="33" borderId="0" xfId="0" applyFont="1" applyFill="1" applyAlignment="1">
      <alignment vertical="top"/>
    </xf>
    <xf numFmtId="0" fontId="38" fillId="33" borderId="0" xfId="0" applyFont="1" applyFill="1" applyAlignment="1">
      <alignment horizontal="center" vertical="top"/>
    </xf>
    <xf numFmtId="41" fontId="38" fillId="33" borderId="0" xfId="51" applyFont="1" applyFill="1" applyAlignment="1">
      <alignment vertical="top"/>
    </xf>
    <xf numFmtId="0" fontId="35" fillId="0" borderId="0" xfId="0" applyFont="1" applyAlignment="1">
      <alignment vertical="top"/>
    </xf>
    <xf numFmtId="0" fontId="26" fillId="0" borderId="0" xfId="0" applyFont="1" applyAlignment="1">
      <alignment vertical="center"/>
    </xf>
    <xf numFmtId="0" fontId="28" fillId="39" borderId="13" xfId="0" applyFont="1" applyFill="1" applyBorder="1" applyAlignment="1">
      <alignment vertical="center"/>
    </xf>
    <xf numFmtId="0" fontId="26" fillId="0" borderId="0" xfId="0" applyFont="1" applyAlignment="1">
      <alignment horizontal="left" vertical="center"/>
    </xf>
    <xf numFmtId="0" fontId="26" fillId="0" borderId="0" xfId="0" applyFont="1" applyAlignment="1">
      <alignment horizontal="center" vertical="center"/>
    </xf>
    <xf numFmtId="169" fontId="26" fillId="0" borderId="0" xfId="0" applyNumberFormat="1" applyFont="1" applyAlignment="1">
      <alignment vertical="center"/>
    </xf>
    <xf numFmtId="0" fontId="28" fillId="39" borderId="14" xfId="0" applyFont="1" applyFill="1" applyBorder="1" applyAlignment="1">
      <alignment vertical="center"/>
    </xf>
    <xf numFmtId="0" fontId="27" fillId="34" borderId="10" xfId="0" applyFont="1" applyFill="1" applyBorder="1" applyAlignment="1">
      <alignment horizontal="center" vertical="center"/>
    </xf>
    <xf numFmtId="169" fontId="26" fillId="0" borderId="10" xfId="1" applyFont="1" applyFill="1" applyBorder="1" applyAlignment="1">
      <alignment vertical="center" wrapText="1"/>
    </xf>
    <xf numFmtId="174" fontId="26" fillId="0" borderId="0" xfId="0" applyNumberFormat="1" applyFont="1" applyAlignment="1">
      <alignment vertical="center"/>
    </xf>
    <xf numFmtId="0" fontId="26" fillId="0" borderId="10" xfId="0" applyFont="1" applyBorder="1" applyAlignment="1">
      <alignment horizontal="center" vertical="center"/>
    </xf>
    <xf numFmtId="174" fontId="26" fillId="0" borderId="10" xfId="0" applyNumberFormat="1" applyFont="1" applyBorder="1" applyAlignment="1">
      <alignment vertical="center"/>
    </xf>
    <xf numFmtId="169" fontId="26" fillId="0" borderId="10" xfId="1" applyFont="1" applyBorder="1" applyAlignment="1">
      <alignment vertical="center"/>
    </xf>
    <xf numFmtId="3" fontId="26" fillId="0" borderId="0" xfId="0" applyNumberFormat="1" applyFont="1" applyAlignment="1">
      <alignment vertical="center"/>
    </xf>
    <xf numFmtId="170" fontId="26" fillId="0" borderId="0" xfId="1" applyNumberFormat="1" applyFont="1" applyAlignment="1">
      <alignment vertical="center"/>
    </xf>
    <xf numFmtId="170" fontId="26" fillId="0" borderId="0" xfId="1" applyNumberFormat="1" applyFont="1" applyAlignment="1">
      <alignment horizontal="left" vertical="center"/>
    </xf>
    <xf numFmtId="170" fontId="27" fillId="0" borderId="0" xfId="1" applyNumberFormat="1" applyFont="1" applyAlignment="1">
      <alignment horizontal="center" vertical="center"/>
    </xf>
    <xf numFmtId="177" fontId="26" fillId="0" borderId="10" xfId="51" applyNumberFormat="1" applyFont="1" applyBorder="1" applyAlignment="1">
      <alignment vertical="center"/>
    </xf>
    <xf numFmtId="170" fontId="26" fillId="0" borderId="10" xfId="1" applyNumberFormat="1" applyFont="1" applyFill="1" applyBorder="1" applyAlignment="1">
      <alignment vertical="center" wrapText="1"/>
    </xf>
    <xf numFmtId="0" fontId="42" fillId="0" borderId="0" xfId="0" applyFont="1"/>
    <xf numFmtId="0" fontId="43" fillId="0" borderId="0" xfId="0" applyFont="1"/>
    <xf numFmtId="0" fontId="45" fillId="0" borderId="0" xfId="0" applyFont="1" applyAlignment="1">
      <alignment wrapText="1"/>
    </xf>
    <xf numFmtId="0" fontId="46" fillId="0" borderId="0" xfId="0" applyFont="1" applyAlignment="1">
      <alignment wrapText="1"/>
    </xf>
    <xf numFmtId="0" fontId="47" fillId="42" borderId="0" xfId="0" applyFont="1" applyFill="1" applyAlignment="1">
      <alignment horizontal="center" vertical="center"/>
    </xf>
    <xf numFmtId="0" fontId="47" fillId="42" borderId="0" xfId="0" applyFont="1" applyFill="1" applyAlignment="1">
      <alignment horizontal="left" vertical="center"/>
    </xf>
    <xf numFmtId="179" fontId="47" fillId="42" borderId="0" xfId="0" applyNumberFormat="1" applyFont="1" applyFill="1" applyAlignment="1">
      <alignment horizontal="center" vertical="center" wrapText="1"/>
    </xf>
    <xf numFmtId="179" fontId="47" fillId="0" borderId="0" xfId="0" applyNumberFormat="1" applyFont="1" applyAlignment="1">
      <alignment horizontal="center" vertical="center" wrapText="1"/>
    </xf>
    <xf numFmtId="0" fontId="43" fillId="43" borderId="0" xfId="0" applyFont="1" applyFill="1" applyAlignment="1">
      <alignment horizontal="left" indent="1"/>
    </xf>
    <xf numFmtId="175" fontId="42" fillId="43" borderId="0" xfId="1" applyNumberFormat="1" applyFont="1" applyFill="1" applyBorder="1"/>
    <xf numFmtId="175" fontId="42" fillId="0" borderId="0" xfId="1" applyNumberFormat="1" applyFont="1" applyFill="1" applyBorder="1"/>
    <xf numFmtId="0" fontId="43" fillId="43" borderId="0" xfId="0" applyFont="1" applyFill="1" applyAlignment="1">
      <alignment horizontal="center" vertical="center"/>
    </xf>
    <xf numFmtId="175" fontId="42" fillId="43" borderId="0" xfId="0" applyNumberFormat="1" applyFont="1" applyFill="1"/>
    <xf numFmtId="0" fontId="43" fillId="43" borderId="0" xfId="0" applyFont="1" applyFill="1" applyAlignment="1">
      <alignment horizontal="center"/>
    </xf>
    <xf numFmtId="170" fontId="43" fillId="43" borderId="0" xfId="1" applyNumberFormat="1" applyFont="1" applyFill="1" applyBorder="1"/>
    <xf numFmtId="170" fontId="43" fillId="0" borderId="0" xfId="1" applyNumberFormat="1" applyFont="1" applyFill="1" applyBorder="1"/>
    <xf numFmtId="170" fontId="42" fillId="43" borderId="0" xfId="1" applyNumberFormat="1" applyFont="1" applyFill="1" applyBorder="1" applyAlignment="1">
      <alignment horizontal="left" vertical="top"/>
    </xf>
    <xf numFmtId="170" fontId="43" fillId="43" borderId="0" xfId="1" applyNumberFormat="1" applyFont="1" applyFill="1" applyBorder="1" applyAlignment="1">
      <alignment horizontal="center" vertical="center"/>
    </xf>
    <xf numFmtId="170" fontId="42" fillId="43" borderId="0" xfId="1" applyNumberFormat="1" applyFont="1" applyFill="1" applyBorder="1"/>
    <xf numFmtId="0" fontId="42" fillId="43" borderId="0" xfId="0" applyFont="1" applyFill="1" applyAlignment="1">
      <alignment horizontal="left" indent="1"/>
    </xf>
    <xf numFmtId="0" fontId="42" fillId="43" borderId="0" xfId="0" applyFont="1" applyFill="1" applyAlignment="1">
      <alignment horizontal="center"/>
    </xf>
    <xf numFmtId="170" fontId="42" fillId="0" borderId="0" xfId="1" applyNumberFormat="1" applyFont="1" applyFill="1" applyBorder="1"/>
    <xf numFmtId="170" fontId="42" fillId="43" borderId="0" xfId="1" applyNumberFormat="1" applyFont="1" applyFill="1" applyBorder="1" applyAlignment="1">
      <alignment vertical="top"/>
    </xf>
    <xf numFmtId="170" fontId="43" fillId="43" borderId="0" xfId="1" applyNumberFormat="1" applyFont="1" applyFill="1" applyBorder="1" applyAlignment="1">
      <alignment horizontal="center" vertical="center" wrapText="1"/>
    </xf>
    <xf numFmtId="0" fontId="42" fillId="43" borderId="0" xfId="0" applyFont="1" applyFill="1"/>
    <xf numFmtId="170" fontId="42" fillId="43" borderId="0" xfId="1" applyNumberFormat="1" applyFont="1" applyFill="1" applyBorder="1" applyAlignment="1">
      <alignment vertical="center"/>
    </xf>
    <xf numFmtId="170" fontId="43" fillId="43" borderId="0" xfId="1" applyNumberFormat="1" applyFont="1" applyFill="1" applyBorder="1" applyAlignment="1">
      <alignment horizontal="center"/>
    </xf>
    <xf numFmtId="170" fontId="42" fillId="43" borderId="0" xfId="1" applyNumberFormat="1" applyFont="1" applyFill="1" applyBorder="1" applyAlignment="1">
      <alignment horizontal="left" indent="1"/>
    </xf>
    <xf numFmtId="170" fontId="43" fillId="43" borderId="0" xfId="1" applyNumberFormat="1" applyFont="1" applyFill="1" applyBorder="1" applyAlignment="1">
      <alignment horizontal="left" vertical="center" indent="1"/>
    </xf>
    <xf numFmtId="170" fontId="42" fillId="43" borderId="0" xfId="1" applyNumberFormat="1" applyFont="1" applyFill="1" applyBorder="1" applyAlignment="1">
      <alignment horizontal="left" vertical="center" indent="1"/>
    </xf>
    <xf numFmtId="0" fontId="42" fillId="43" borderId="0" xfId="0" applyFont="1" applyFill="1" applyAlignment="1">
      <alignment horizontal="left" wrapText="1" indent="1"/>
    </xf>
    <xf numFmtId="0" fontId="42" fillId="43" borderId="0" xfId="0" applyFont="1" applyFill="1" applyAlignment="1">
      <alignment horizontal="center" wrapText="1"/>
    </xf>
    <xf numFmtId="170" fontId="42" fillId="0" borderId="0" xfId="1" applyNumberFormat="1" applyFont="1" applyFill="1" applyBorder="1" applyAlignment="1">
      <alignment vertical="center"/>
    </xf>
    <xf numFmtId="170" fontId="42" fillId="43" borderId="0" xfId="1" applyNumberFormat="1" applyFont="1" applyFill="1" applyBorder="1" applyAlignment="1">
      <alignment horizontal="left" vertical="center"/>
    </xf>
    <xf numFmtId="170" fontId="43" fillId="43" borderId="0" xfId="1" applyNumberFormat="1" applyFont="1" applyFill="1" applyBorder="1" applyAlignment="1">
      <alignment horizontal="left" vertical="center" wrapText="1" indent="1"/>
    </xf>
    <xf numFmtId="170" fontId="43" fillId="43" borderId="0" xfId="1" applyNumberFormat="1" applyFont="1" applyFill="1" applyBorder="1" applyAlignment="1">
      <alignment horizontal="left" indent="1"/>
    </xf>
    <xf numFmtId="170" fontId="42" fillId="43" borderId="0" xfId="1" applyNumberFormat="1" applyFont="1" applyFill="1" applyBorder="1" applyAlignment="1">
      <alignment horizontal="left" wrapText="1" indent="1"/>
    </xf>
    <xf numFmtId="170" fontId="43" fillId="43" borderId="0" xfId="1" applyNumberFormat="1" applyFont="1" applyFill="1" applyBorder="1" applyAlignment="1">
      <alignment horizontal="left" wrapText="1" indent="1"/>
    </xf>
    <xf numFmtId="0" fontId="42" fillId="43" borderId="0" xfId="0" applyFont="1" applyFill="1" applyAlignment="1">
      <alignment horizontal="left" vertical="center" wrapText="1" indent="1"/>
    </xf>
    <xf numFmtId="0" fontId="42" fillId="43" borderId="0" xfId="0" applyFont="1" applyFill="1" applyAlignment="1">
      <alignment horizontal="center" vertical="center" wrapText="1"/>
    </xf>
    <xf numFmtId="170" fontId="43" fillId="43" borderId="0" xfId="1" applyNumberFormat="1" applyFont="1" applyFill="1" applyBorder="1" applyAlignment="1">
      <alignment vertical="center"/>
    </xf>
    <xf numFmtId="0" fontId="42" fillId="43" borderId="0" xfId="0" applyFont="1" applyFill="1" applyAlignment="1">
      <alignment horizontal="left" vertical="center" indent="1"/>
    </xf>
    <xf numFmtId="0" fontId="42" fillId="43" borderId="0" xfId="0" applyFont="1" applyFill="1" applyAlignment="1">
      <alignment horizontal="center" vertical="center"/>
    </xf>
    <xf numFmtId="0" fontId="43" fillId="43" borderId="0" xfId="0" applyFont="1" applyFill="1" applyAlignment="1">
      <alignment horizontal="left" vertical="top" wrapText="1" indent="1"/>
    </xf>
    <xf numFmtId="170" fontId="43" fillId="0" borderId="0" xfId="1" applyNumberFormat="1" applyFont="1" applyFill="1" applyBorder="1" applyAlignment="1">
      <alignment vertical="center"/>
    </xf>
    <xf numFmtId="0" fontId="48" fillId="0" borderId="0" xfId="0" applyFont="1"/>
    <xf numFmtId="41" fontId="49" fillId="0" borderId="0" xfId="51" applyFont="1"/>
    <xf numFmtId="3" fontId="42" fillId="0" borderId="0" xfId="0" applyNumberFormat="1" applyFont="1"/>
    <xf numFmtId="174" fontId="42" fillId="0" borderId="0" xfId="0" applyNumberFormat="1" applyFont="1"/>
    <xf numFmtId="174" fontId="48" fillId="0" borderId="0" xfId="0" applyNumberFormat="1" applyFont="1"/>
    <xf numFmtId="175" fontId="42" fillId="0" borderId="0" xfId="0" applyNumberFormat="1" applyFont="1"/>
    <xf numFmtId="0" fontId="43" fillId="0" borderId="0" xfId="0" applyFont="1" applyAlignment="1">
      <alignment horizontal="center"/>
    </xf>
    <xf numFmtId="0" fontId="42" fillId="0" borderId="0" xfId="0" applyFont="1" applyAlignment="1">
      <alignment horizontal="center"/>
    </xf>
    <xf numFmtId="0" fontId="42" fillId="0" borderId="0" xfId="0" applyFont="1" applyAlignment="1">
      <alignment wrapText="1"/>
    </xf>
    <xf numFmtId="0" fontId="50" fillId="0" borderId="0" xfId="58" applyFont="1" applyAlignment="1">
      <alignment horizontal="center" vertical="center"/>
    </xf>
    <xf numFmtId="170" fontId="42" fillId="0" borderId="0" xfId="0" applyNumberFormat="1" applyFont="1"/>
    <xf numFmtId="170" fontId="42" fillId="0" borderId="0" xfId="1" applyNumberFormat="1" applyFont="1"/>
    <xf numFmtId="170" fontId="43" fillId="0" borderId="0" xfId="1" applyNumberFormat="1" applyFont="1"/>
    <xf numFmtId="0" fontId="44" fillId="0" borderId="0" xfId="49" quotePrefix="1" applyFont="1"/>
    <xf numFmtId="0" fontId="52" fillId="0" borderId="0" xfId="0" applyFont="1"/>
    <xf numFmtId="170" fontId="43" fillId="43" borderId="0" xfId="1" applyNumberFormat="1" applyFont="1" applyFill="1" applyBorder="1" applyAlignment="1">
      <alignment horizontal="left" vertical="top"/>
    </xf>
    <xf numFmtId="0" fontId="42" fillId="0" borderId="0" xfId="0" applyFont="1" applyAlignment="1">
      <alignment vertical="center"/>
    </xf>
    <xf numFmtId="0" fontId="43" fillId="43" borderId="26" xfId="0" applyFont="1" applyFill="1" applyBorder="1" applyAlignment="1">
      <alignment vertical="center" wrapText="1"/>
    </xf>
    <xf numFmtId="175" fontId="42" fillId="0" borderId="0" xfId="0" applyNumberFormat="1" applyFont="1" applyAlignment="1">
      <alignment vertical="center"/>
    </xf>
    <xf numFmtId="49" fontId="42" fillId="43" borderId="26" xfId="0" applyNumberFormat="1" applyFont="1" applyFill="1" applyBorder="1" applyAlignment="1">
      <alignment vertical="center" wrapText="1"/>
    </xf>
    <xf numFmtId="41" fontId="42" fillId="0" borderId="0" xfId="51" applyFont="1" applyFill="1" applyAlignment="1">
      <alignment vertical="center"/>
    </xf>
    <xf numFmtId="0" fontId="42" fillId="43" borderId="26" xfId="0" applyFont="1" applyFill="1" applyBorder="1" applyAlignment="1">
      <alignment vertical="center" wrapText="1"/>
    </xf>
    <xf numFmtId="169" fontId="42" fillId="0" borderId="0" xfId="0" applyNumberFormat="1" applyFont="1"/>
    <xf numFmtId="41" fontId="43" fillId="43" borderId="26" xfId="51" applyFont="1" applyFill="1" applyBorder="1" applyAlignment="1">
      <alignment vertical="center"/>
    </xf>
    <xf numFmtId="41" fontId="42" fillId="43" borderId="26" xfId="51" applyFont="1" applyFill="1" applyBorder="1" applyAlignment="1">
      <alignment vertical="center"/>
    </xf>
    <xf numFmtId="169" fontId="42" fillId="0" borderId="0" xfId="1" applyFont="1" applyAlignment="1">
      <alignment wrapText="1"/>
    </xf>
    <xf numFmtId="169" fontId="42" fillId="0" borderId="0" xfId="1" applyFont="1"/>
    <xf numFmtId="167" fontId="42" fillId="43" borderId="26" xfId="51" applyNumberFormat="1" applyFont="1" applyFill="1" applyBorder="1" applyAlignment="1">
      <alignment vertical="center"/>
    </xf>
    <xf numFmtId="167" fontId="43" fillId="43" borderId="26" xfId="51" applyNumberFormat="1" applyFont="1" applyFill="1" applyBorder="1" applyAlignment="1">
      <alignment vertical="center"/>
    </xf>
    <xf numFmtId="171" fontId="44" fillId="33" borderId="0" xfId="44" applyFont="1" applyFill="1"/>
    <xf numFmtId="0" fontId="43" fillId="0" borderId="0" xfId="0" applyFont="1" applyAlignment="1">
      <alignment horizontal="center" wrapText="1"/>
    </xf>
    <xf numFmtId="0" fontId="43" fillId="0" borderId="0" xfId="0" applyFont="1" applyAlignment="1">
      <alignment vertical="center"/>
    </xf>
    <xf numFmtId="0" fontId="47" fillId="42" borderId="0" xfId="0" applyFont="1" applyFill="1"/>
    <xf numFmtId="0" fontId="54" fillId="0" borderId="15" xfId="0" applyFont="1" applyBorder="1"/>
    <xf numFmtId="0" fontId="43" fillId="43" borderId="0" xfId="0" applyFont="1" applyFill="1"/>
    <xf numFmtId="0" fontId="55" fillId="43" borderId="0" xfId="0" applyFont="1" applyFill="1"/>
    <xf numFmtId="167" fontId="42" fillId="0" borderId="0" xfId="0" applyNumberFormat="1" applyFont="1"/>
    <xf numFmtId="49" fontId="42" fillId="43" borderId="0" xfId="0" applyNumberFormat="1" applyFont="1" applyFill="1"/>
    <xf numFmtId="49" fontId="43" fillId="43" borderId="0" xfId="0" applyNumberFormat="1" applyFont="1" applyFill="1" applyAlignment="1">
      <alignment horizontal="center"/>
    </xf>
    <xf numFmtId="0" fontId="56" fillId="43" borderId="0" xfId="0" applyFont="1" applyFill="1" applyAlignment="1">
      <alignment horizontal="center"/>
    </xf>
    <xf numFmtId="0" fontId="57" fillId="0" borderId="15" xfId="0" applyFont="1" applyBorder="1"/>
    <xf numFmtId="0" fontId="56" fillId="43" borderId="0" xfId="0" applyFont="1" applyFill="1"/>
    <xf numFmtId="0" fontId="48" fillId="0" borderId="15" xfId="0" quotePrefix="1" applyFont="1" applyBorder="1"/>
    <xf numFmtId="49" fontId="42" fillId="43" borderId="0" xfId="0" quotePrefix="1" applyNumberFormat="1" applyFont="1" applyFill="1"/>
    <xf numFmtId="0" fontId="42" fillId="43" borderId="0" xfId="0" quotePrefix="1" applyFont="1" applyFill="1"/>
    <xf numFmtId="0" fontId="58" fillId="0" borderId="15" xfId="0" applyFont="1" applyBorder="1"/>
    <xf numFmtId="167" fontId="42" fillId="0" borderId="0" xfId="45" applyFont="1"/>
    <xf numFmtId="170" fontId="42" fillId="0" borderId="0" xfId="1" applyNumberFormat="1" applyFont="1" applyBorder="1"/>
    <xf numFmtId="0" fontId="53" fillId="0" borderId="0" xfId="0" applyFont="1" applyAlignment="1">
      <alignment horizontal="center" wrapText="1"/>
    </xf>
    <xf numFmtId="0" fontId="53" fillId="0" borderId="0" xfId="0" applyFont="1" applyAlignment="1">
      <alignment vertical="center"/>
    </xf>
    <xf numFmtId="0" fontId="49" fillId="0" borderId="0" xfId="46" applyFont="1"/>
    <xf numFmtId="0" fontId="43" fillId="0" borderId="0" xfId="0" applyFont="1" applyAlignment="1">
      <alignment horizontal="justify" vertical="center"/>
    </xf>
    <xf numFmtId="0" fontId="59" fillId="0" borderId="0" xfId="0" applyFont="1" applyAlignment="1">
      <alignment horizontal="justify" vertical="center"/>
    </xf>
    <xf numFmtId="0" fontId="60" fillId="43" borderId="10" xfId="0" applyFont="1" applyFill="1" applyBorder="1" applyAlignment="1">
      <alignment horizontal="justify" vertical="center"/>
    </xf>
    <xf numFmtId="0" fontId="60" fillId="0" borderId="0" xfId="0" applyFont="1" applyAlignment="1">
      <alignment vertical="center"/>
    </xf>
    <xf numFmtId="6" fontId="60" fillId="0" borderId="0" xfId="0" applyNumberFormat="1" applyFont="1" applyAlignment="1">
      <alignment vertical="center"/>
    </xf>
    <xf numFmtId="0" fontId="60" fillId="43" borderId="10" xfId="0" applyFont="1" applyFill="1" applyBorder="1" applyAlignment="1">
      <alignment horizontal="center" vertical="center"/>
    </xf>
    <xf numFmtId="0" fontId="60" fillId="43" borderId="10" xfId="0" applyFont="1" applyFill="1" applyBorder="1" applyAlignment="1">
      <alignment vertical="center"/>
    </xf>
    <xf numFmtId="3" fontId="60" fillId="43" borderId="10" xfId="0" applyNumberFormat="1" applyFont="1" applyFill="1" applyBorder="1" applyAlignment="1">
      <alignment horizontal="center" vertical="center"/>
    </xf>
    <xf numFmtId="3" fontId="60" fillId="43" borderId="10" xfId="0" applyNumberFormat="1" applyFont="1" applyFill="1" applyBorder="1" applyAlignment="1">
      <alignment horizontal="right" vertical="center"/>
    </xf>
    <xf numFmtId="10" fontId="60" fillId="43" borderId="10" xfId="0" applyNumberFormat="1" applyFont="1" applyFill="1" applyBorder="1" applyAlignment="1">
      <alignment horizontal="right" vertical="center"/>
    </xf>
    <xf numFmtId="3" fontId="49" fillId="0" borderId="0" xfId="46" applyNumberFormat="1" applyFont="1"/>
    <xf numFmtId="0" fontId="59" fillId="0" borderId="0" xfId="0" applyFont="1" applyAlignment="1">
      <alignment vertical="center"/>
    </xf>
    <xf numFmtId="0" fontId="60" fillId="43" borderId="10" xfId="0" applyFont="1" applyFill="1" applyBorder="1" applyAlignment="1">
      <alignment horizontal="justify" vertical="center" wrapText="1"/>
    </xf>
    <xf numFmtId="0" fontId="62" fillId="0" borderId="0" xfId="46" applyFont="1"/>
    <xf numFmtId="171" fontId="44" fillId="0" borderId="0" xfId="44" applyFont="1"/>
    <xf numFmtId="0" fontId="42" fillId="0" borderId="0" xfId="0" applyFont="1" applyAlignment="1">
      <alignment horizontal="left" wrapText="1"/>
    </xf>
    <xf numFmtId="0" fontId="42" fillId="0" borderId="0" xfId="0" applyFont="1" applyAlignment="1">
      <alignment horizontal="center" wrapText="1"/>
    </xf>
    <xf numFmtId="175" fontId="42" fillId="43" borderId="0" xfId="45" applyNumberFormat="1" applyFont="1" applyFill="1" applyBorder="1"/>
    <xf numFmtId="167" fontId="42" fillId="43" borderId="0" xfId="1" applyNumberFormat="1" applyFont="1" applyFill="1" applyBorder="1" applyAlignment="1">
      <alignment vertical="center"/>
    </xf>
    <xf numFmtId="167" fontId="43" fillId="43" borderId="0" xfId="1" applyNumberFormat="1" applyFont="1" applyFill="1" applyBorder="1" applyAlignment="1">
      <alignment vertical="center"/>
    </xf>
    <xf numFmtId="172" fontId="42" fillId="0" borderId="0" xfId="0" applyNumberFormat="1" applyFont="1" applyAlignment="1">
      <alignment vertical="center"/>
    </xf>
    <xf numFmtId="167" fontId="43" fillId="43" borderId="0" xfId="1" applyNumberFormat="1" applyFont="1" applyFill="1" applyBorder="1" applyAlignment="1">
      <alignment vertical="center" wrapText="1"/>
    </xf>
    <xf numFmtId="170" fontId="43" fillId="43" borderId="0" xfId="1" applyNumberFormat="1" applyFont="1" applyFill="1" applyBorder="1" applyAlignment="1">
      <alignment vertical="center" wrapText="1"/>
    </xf>
    <xf numFmtId="167" fontId="43" fillId="43" borderId="0" xfId="1" applyNumberFormat="1" applyFont="1" applyFill="1" applyBorder="1" applyAlignment="1">
      <alignment wrapText="1"/>
    </xf>
    <xf numFmtId="3" fontId="42" fillId="0" borderId="0" xfId="0" applyNumberFormat="1" applyFont="1" applyAlignment="1">
      <alignment vertical="center"/>
    </xf>
    <xf numFmtId="167" fontId="42" fillId="0" borderId="0" xfId="0" applyNumberFormat="1" applyFont="1" applyAlignment="1">
      <alignment vertical="center"/>
    </xf>
    <xf numFmtId="41" fontId="43" fillId="43" borderId="0" xfId="51" applyFont="1" applyFill="1" applyBorder="1" applyAlignment="1">
      <alignment vertical="center" wrapText="1"/>
    </xf>
    <xf numFmtId="0" fontId="64" fillId="0" borderId="0" xfId="0" applyFont="1" applyAlignment="1">
      <alignment vertical="center"/>
    </xf>
    <xf numFmtId="41" fontId="49" fillId="0" borderId="0" xfId="51" applyFont="1" applyAlignment="1">
      <alignment vertical="center"/>
    </xf>
    <xf numFmtId="0" fontId="43" fillId="0" borderId="0" xfId="0" applyFont="1" applyAlignment="1">
      <alignment vertical="center" wrapText="1"/>
    </xf>
    <xf numFmtId="167" fontId="43" fillId="0" borderId="0" xfId="45" applyFont="1" applyBorder="1" applyAlignment="1">
      <alignment vertical="center"/>
    </xf>
    <xf numFmtId="175" fontId="49" fillId="0" borderId="0" xfId="0" applyNumberFormat="1" applyFont="1" applyAlignment="1">
      <alignment vertical="center"/>
    </xf>
    <xf numFmtId="0" fontId="64" fillId="0" borderId="0" xfId="0" applyFont="1"/>
    <xf numFmtId="169" fontId="42" fillId="0" borderId="0" xfId="1" applyFont="1" applyFill="1" applyAlignment="1">
      <alignment vertical="center"/>
    </xf>
    <xf numFmtId="0" fontId="50" fillId="0" borderId="0" xfId="58" applyFont="1" applyBorder="1" applyAlignment="1">
      <alignment horizontal="center" vertical="center"/>
    </xf>
    <xf numFmtId="0" fontId="56" fillId="0" borderId="13" xfId="0" applyFont="1" applyBorder="1" applyAlignment="1">
      <alignment horizontal="left"/>
    </xf>
    <xf numFmtId="176" fontId="49" fillId="43" borderId="10" xfId="49" applyNumberFormat="1" applyFont="1" applyFill="1" applyBorder="1" applyAlignment="1">
      <alignment horizontal="center"/>
    </xf>
    <xf numFmtId="177" fontId="49" fillId="43" borderId="10" xfId="51" applyNumberFormat="1" applyFont="1" applyFill="1" applyBorder="1" applyAlignment="1"/>
    <xf numFmtId="0" fontId="49" fillId="0" borderId="15" xfId="49" applyFont="1" applyBorder="1" applyAlignment="1">
      <alignment horizontal="center" vertical="center" wrapText="1"/>
    </xf>
    <xf numFmtId="179" fontId="49" fillId="0" borderId="0" xfId="49" applyNumberFormat="1" applyFont="1" applyAlignment="1">
      <alignment horizontal="center" vertical="center" wrapText="1"/>
    </xf>
    <xf numFmtId="0" fontId="49" fillId="0" borderId="0" xfId="49" applyFont="1" applyAlignment="1">
      <alignment horizontal="center" vertical="center" wrapText="1"/>
    </xf>
    <xf numFmtId="0" fontId="49" fillId="0" borderId="15" xfId="49" applyFont="1" applyBorder="1" applyAlignment="1">
      <alignment wrapText="1"/>
    </xf>
    <xf numFmtId="179" fontId="49" fillId="0" borderId="0" xfId="49" applyNumberFormat="1" applyFont="1" applyAlignment="1">
      <alignment wrapText="1"/>
    </xf>
    <xf numFmtId="0" fontId="49" fillId="0" borderId="0" xfId="49" applyFont="1" applyAlignment="1">
      <alignment wrapText="1"/>
    </xf>
    <xf numFmtId="0" fontId="42" fillId="0" borderId="10" xfId="0" applyFont="1" applyBorder="1" applyAlignment="1">
      <alignment horizontal="left" vertical="center"/>
    </xf>
    <xf numFmtId="169" fontId="42" fillId="0" borderId="10" xfId="1" applyFont="1" applyFill="1" applyBorder="1" applyAlignment="1">
      <alignment horizontal="center" vertical="center"/>
    </xf>
    <xf numFmtId="172" fontId="42" fillId="0" borderId="10" xfId="0" applyNumberFormat="1" applyFont="1" applyBorder="1" applyAlignment="1">
      <alignment horizontal="right" vertical="center"/>
    </xf>
    <xf numFmtId="169" fontId="42" fillId="0" borderId="10" xfId="1" applyFont="1" applyFill="1" applyBorder="1" applyAlignment="1">
      <alignment vertical="center"/>
    </xf>
    <xf numFmtId="41" fontId="42" fillId="0" borderId="10" xfId="51" applyFont="1" applyFill="1" applyBorder="1" applyAlignment="1">
      <alignment vertical="center"/>
    </xf>
    <xf numFmtId="177" fontId="42" fillId="0" borderId="10" xfId="51" applyNumberFormat="1" applyFont="1" applyFill="1" applyBorder="1" applyAlignment="1">
      <alignment horizontal="center" vertical="center"/>
    </xf>
    <xf numFmtId="169" fontId="42" fillId="43" borderId="10" xfId="1" applyFont="1" applyFill="1" applyBorder="1" applyAlignment="1">
      <alignment horizontal="center" vertical="center"/>
    </xf>
    <xf numFmtId="167" fontId="42" fillId="43" borderId="10" xfId="1" applyNumberFormat="1" applyFont="1" applyFill="1" applyBorder="1" applyAlignment="1">
      <alignment vertical="center"/>
    </xf>
    <xf numFmtId="169" fontId="42" fillId="43" borderId="10" xfId="1" applyFont="1" applyFill="1" applyBorder="1" applyAlignment="1">
      <alignment vertical="center"/>
    </xf>
    <xf numFmtId="41" fontId="42" fillId="43" borderId="10" xfId="51" applyFont="1" applyFill="1" applyBorder="1" applyAlignment="1">
      <alignment vertical="center"/>
    </xf>
    <xf numFmtId="177" fontId="42" fillId="43" borderId="10" xfId="51" applyNumberFormat="1" applyFont="1" applyFill="1" applyBorder="1" applyAlignment="1">
      <alignment vertical="center"/>
    </xf>
    <xf numFmtId="169" fontId="43" fillId="43" borderId="10" xfId="1" applyFont="1" applyFill="1" applyBorder="1" applyAlignment="1">
      <alignment vertical="center"/>
    </xf>
    <xf numFmtId="177" fontId="42" fillId="0" borderId="10" xfId="51" applyNumberFormat="1" applyFont="1" applyBorder="1" applyAlignment="1">
      <alignment horizontal="right" vertical="center"/>
    </xf>
    <xf numFmtId="0" fontId="43" fillId="43" borderId="10" xfId="0" applyFont="1" applyFill="1" applyBorder="1" applyAlignment="1">
      <alignment horizontal="left" vertical="center"/>
    </xf>
    <xf numFmtId="177" fontId="43" fillId="43" borderId="10" xfId="51" applyNumberFormat="1" applyFont="1" applyFill="1" applyBorder="1" applyAlignment="1">
      <alignment horizontal="right" vertical="center"/>
    </xf>
    <xf numFmtId="41" fontId="43" fillId="43" borderId="10" xfId="51" applyFont="1" applyFill="1" applyBorder="1" applyAlignment="1">
      <alignment horizontal="right" vertical="center"/>
    </xf>
    <xf numFmtId="0" fontId="43" fillId="43" borderId="10" xfId="0" applyFont="1" applyFill="1" applyBorder="1" applyAlignment="1">
      <alignment horizontal="center" vertical="center"/>
    </xf>
    <xf numFmtId="167" fontId="43" fillId="43" borderId="10" xfId="0" applyNumberFormat="1" applyFont="1" applyFill="1" applyBorder="1" applyAlignment="1">
      <alignment horizontal="left" vertical="center"/>
    </xf>
    <xf numFmtId="41" fontId="43" fillId="43" borderId="10" xfId="51" applyFont="1" applyFill="1" applyBorder="1" applyAlignment="1">
      <alignment horizontal="left" vertical="center"/>
    </xf>
    <xf numFmtId="167" fontId="43" fillId="43" borderId="10" xfId="0" applyNumberFormat="1" applyFont="1" applyFill="1" applyBorder="1" applyAlignment="1">
      <alignment horizontal="right" vertical="center"/>
    </xf>
    <xf numFmtId="41" fontId="43" fillId="43" borderId="10" xfId="51" applyFont="1" applyFill="1" applyBorder="1" applyAlignment="1">
      <alignment vertical="center"/>
    </xf>
    <xf numFmtId="41" fontId="42" fillId="0" borderId="10" xfId="51" applyFont="1" applyBorder="1" applyAlignment="1">
      <alignment horizontal="right" vertical="center"/>
    </xf>
    <xf numFmtId="169" fontId="43" fillId="43" borderId="10" xfId="1" applyFont="1" applyFill="1" applyBorder="1" applyAlignment="1">
      <alignment horizontal="center" vertical="center"/>
    </xf>
    <xf numFmtId="169" fontId="43" fillId="43" borderId="10" xfId="1" applyFont="1" applyFill="1" applyBorder="1" applyAlignment="1">
      <alignment horizontal="right" vertical="center"/>
    </xf>
    <xf numFmtId="0" fontId="44" fillId="0" borderId="15" xfId="49" applyFont="1" applyBorder="1" applyAlignment="1">
      <alignment horizontal="center" vertical="center" wrapText="1"/>
    </xf>
    <xf numFmtId="0" fontId="44" fillId="0" borderId="0" xfId="49" applyFont="1" applyAlignment="1">
      <alignment horizontal="center" vertical="center" wrapText="1"/>
    </xf>
    <xf numFmtId="179" fontId="44" fillId="0" borderId="0" xfId="49" applyNumberFormat="1" applyFont="1" applyAlignment="1">
      <alignment horizontal="center" vertical="center" wrapText="1"/>
    </xf>
    <xf numFmtId="174" fontId="49" fillId="0" borderId="0" xfId="49" applyNumberFormat="1" applyFont="1" applyAlignment="1">
      <alignment wrapText="1"/>
    </xf>
    <xf numFmtId="0" fontId="42" fillId="0" borderId="10" xfId="0" applyFont="1" applyBorder="1" applyAlignment="1">
      <alignment vertical="center"/>
    </xf>
    <xf numFmtId="170" fontId="49" fillId="0" borderId="0" xfId="1" applyNumberFormat="1" applyFont="1" applyAlignment="1"/>
    <xf numFmtId="41" fontId="44" fillId="43" borderId="12" xfId="51" applyFont="1" applyFill="1" applyBorder="1" applyAlignment="1">
      <alignment horizontal="center" vertical="center"/>
    </xf>
    <xf numFmtId="0" fontId="49" fillId="0" borderId="0" xfId="49" applyFont="1" applyAlignment="1">
      <alignment horizontal="center" vertical="center"/>
    </xf>
    <xf numFmtId="179" fontId="47" fillId="42" borderId="10" xfId="49" applyNumberFormat="1" applyFont="1" applyFill="1" applyBorder="1" applyAlignment="1">
      <alignment horizontal="center" vertical="center"/>
    </xf>
    <xf numFmtId="175" fontId="44" fillId="0" borderId="13" xfId="45" applyNumberFormat="1" applyFont="1" applyBorder="1" applyAlignment="1"/>
    <xf numFmtId="0" fontId="49" fillId="0" borderId="19" xfId="49" quotePrefix="1" applyFont="1" applyBorder="1" applyAlignment="1">
      <alignment horizontal="left"/>
    </xf>
    <xf numFmtId="175" fontId="49" fillId="0" borderId="19" xfId="45" applyNumberFormat="1" applyFont="1" applyBorder="1" applyAlignment="1"/>
    <xf numFmtId="41" fontId="49" fillId="0" borderId="19" xfId="51" applyFont="1" applyBorder="1" applyAlignment="1">
      <alignment horizontal="center"/>
    </xf>
    <xf numFmtId="0" fontId="49" fillId="0" borderId="14" xfId="49" quotePrefix="1" applyFont="1" applyBorder="1" applyAlignment="1">
      <alignment horizontal="left"/>
    </xf>
    <xf numFmtId="175" fontId="49" fillId="0" borderId="14" xfId="45" applyNumberFormat="1" applyFont="1" applyBorder="1" applyAlignment="1"/>
    <xf numFmtId="175" fontId="43" fillId="43" borderId="10" xfId="45" applyNumberFormat="1" applyFont="1" applyFill="1" applyBorder="1" applyAlignment="1"/>
    <xf numFmtId="41" fontId="49" fillId="0" borderId="0" xfId="51" applyFont="1" applyAlignment="1"/>
    <xf numFmtId="0" fontId="49" fillId="0" borderId="0" xfId="49" applyFont="1" applyAlignment="1">
      <alignment horizontal="left"/>
    </xf>
    <xf numFmtId="0" fontId="49" fillId="0" borderId="15" xfId="46" applyFont="1" applyBorder="1" applyAlignment="1">
      <alignment wrapText="1"/>
    </xf>
    <xf numFmtId="0" fontId="49" fillId="0" borderId="0" xfId="46" applyFont="1" applyAlignment="1">
      <alignment wrapText="1"/>
    </xf>
    <xf numFmtId="0" fontId="59" fillId="43" borderId="10" xfId="0" applyFont="1" applyFill="1" applyBorder="1" applyAlignment="1">
      <alignment vertical="center"/>
    </xf>
    <xf numFmtId="0" fontId="42" fillId="43" borderId="10" xfId="0" applyFont="1" applyFill="1" applyBorder="1" applyAlignment="1">
      <alignment horizontal="center" vertical="center"/>
    </xf>
    <xf numFmtId="0" fontId="42" fillId="43" borderId="10" xfId="0" applyFont="1" applyFill="1" applyBorder="1" applyAlignment="1">
      <alignment horizontal="right" vertical="center"/>
    </xf>
    <xf numFmtId="3" fontId="42" fillId="43" borderId="10" xfId="0" applyNumberFormat="1" applyFont="1" applyFill="1" applyBorder="1" applyAlignment="1">
      <alignment horizontal="right" vertical="center"/>
    </xf>
    <xf numFmtId="14" fontId="60" fillId="43" borderId="10" xfId="0" applyNumberFormat="1" applyFont="1" applyFill="1" applyBorder="1" applyAlignment="1">
      <alignment horizontal="right" vertical="center"/>
    </xf>
    <xf numFmtId="0" fontId="60" fillId="0" borderId="10" xfId="0" applyFont="1" applyBorder="1" applyAlignment="1">
      <alignment vertical="center"/>
    </xf>
    <xf numFmtId="170" fontId="42" fillId="0" borderId="10" xfId="1" applyNumberFormat="1" applyFont="1" applyBorder="1" applyAlignment="1">
      <alignment horizontal="center" vertical="center"/>
    </xf>
    <xf numFmtId="170" fontId="42" fillId="0" borderId="10" xfId="1" applyNumberFormat="1" applyFont="1" applyFill="1" applyBorder="1" applyAlignment="1">
      <alignment horizontal="right" vertical="center"/>
    </xf>
    <xf numFmtId="170" fontId="42" fillId="43" borderId="10" xfId="1" applyNumberFormat="1" applyFont="1" applyFill="1" applyBorder="1" applyAlignment="1">
      <alignment horizontal="right" vertical="center"/>
    </xf>
    <xf numFmtId="170" fontId="42" fillId="0" borderId="10" xfId="1" applyNumberFormat="1" applyFont="1" applyBorder="1" applyAlignment="1">
      <alignment horizontal="right" vertical="center"/>
    </xf>
    <xf numFmtId="14" fontId="60" fillId="0" borderId="10" xfId="0" applyNumberFormat="1" applyFont="1" applyBorder="1" applyAlignment="1">
      <alignment horizontal="right" vertical="center"/>
    </xf>
    <xf numFmtId="170" fontId="43" fillId="43" borderId="10" xfId="1" applyNumberFormat="1" applyFont="1" applyFill="1" applyBorder="1" applyAlignment="1">
      <alignment horizontal="center" vertical="center"/>
    </xf>
    <xf numFmtId="169" fontId="59" fillId="43" borderId="10" xfId="1" applyFont="1" applyFill="1" applyBorder="1" applyAlignment="1">
      <alignment horizontal="right" vertical="center"/>
    </xf>
    <xf numFmtId="170" fontId="43" fillId="43" borderId="10" xfId="0" applyNumberFormat="1" applyFont="1" applyFill="1" applyBorder="1" applyAlignment="1">
      <alignment horizontal="center" vertical="center"/>
    </xf>
    <xf numFmtId="0" fontId="55" fillId="0" borderId="0" xfId="0" applyFont="1" applyAlignment="1">
      <alignment horizontal="justify" vertical="center"/>
    </xf>
    <xf numFmtId="41" fontId="49" fillId="0" borderId="10" xfId="51" applyFont="1" applyFill="1" applyBorder="1" applyAlignment="1">
      <alignment horizontal="center" vertical="center"/>
    </xf>
    <xf numFmtId="41" fontId="44" fillId="43" borderId="10" xfId="51" applyFont="1" applyFill="1" applyBorder="1" applyAlignment="1">
      <alignment horizontal="center" vertical="center"/>
    </xf>
    <xf numFmtId="41" fontId="43" fillId="43" borderId="10" xfId="51" applyFont="1" applyFill="1" applyBorder="1" applyAlignment="1">
      <alignment horizontal="center" vertical="center"/>
    </xf>
    <xf numFmtId="167" fontId="59" fillId="0" borderId="0" xfId="45" applyFont="1" applyAlignment="1">
      <alignment vertical="center"/>
    </xf>
    <xf numFmtId="0" fontId="59" fillId="0" borderId="0" xfId="0" applyFont="1" applyAlignment="1">
      <alignment horizontal="left" vertical="center"/>
    </xf>
    <xf numFmtId="0" fontId="42" fillId="0" borderId="0" xfId="0" applyFont="1" applyAlignment="1">
      <alignment horizontal="justify" vertical="center"/>
    </xf>
    <xf numFmtId="41" fontId="43" fillId="43" borderId="10" xfId="0" applyNumberFormat="1" applyFont="1" applyFill="1" applyBorder="1" applyAlignment="1">
      <alignment horizontal="right" vertical="center"/>
    </xf>
    <xf numFmtId="0" fontId="49" fillId="0" borderId="0" xfId="0" applyFont="1" applyAlignment="1">
      <alignment vertical="top"/>
    </xf>
    <xf numFmtId="173" fontId="44" fillId="0" borderId="0" xfId="50" applyNumberFormat="1" applyFont="1" applyAlignment="1"/>
    <xf numFmtId="41" fontId="42" fillId="0" borderId="10" xfId="0" applyNumberFormat="1" applyFont="1" applyBorder="1" applyAlignment="1">
      <alignment horizontal="right" vertical="center"/>
    </xf>
    <xf numFmtId="0" fontId="44" fillId="0" borderId="0" xfId="0" applyFont="1" applyAlignment="1">
      <alignment vertical="top"/>
    </xf>
    <xf numFmtId="41" fontId="60" fillId="0" borderId="10" xfId="51" applyFont="1" applyBorder="1" applyAlignment="1">
      <alignment horizontal="right" vertical="center"/>
    </xf>
    <xf numFmtId="41" fontId="59" fillId="43" borderId="10" xfId="51" applyFont="1" applyFill="1" applyBorder="1" applyAlignment="1">
      <alignment horizontal="right" vertical="center"/>
    </xf>
    <xf numFmtId="41" fontId="49" fillId="0" borderId="10" xfId="51" applyFont="1" applyBorder="1" applyAlignment="1"/>
    <xf numFmtId="41" fontId="44" fillId="43" borderId="10" xfId="51" applyFont="1" applyFill="1" applyBorder="1" applyAlignment="1"/>
    <xf numFmtId="41" fontId="42" fillId="43" borderId="10" xfId="51" applyFont="1" applyFill="1" applyBorder="1" applyAlignment="1">
      <alignment horizontal="right" vertical="center"/>
    </xf>
    <xf numFmtId="41" fontId="44" fillId="43" borderId="10" xfId="51" applyFont="1" applyFill="1" applyBorder="1" applyAlignment="1">
      <alignment horizontal="center"/>
    </xf>
    <xf numFmtId="0" fontId="44" fillId="43" borderId="11" xfId="0" applyFont="1" applyFill="1" applyBorder="1" applyAlignment="1">
      <alignment horizontal="left" vertical="center"/>
    </xf>
    <xf numFmtId="0" fontId="47" fillId="43" borderId="16" xfId="0" applyFont="1" applyFill="1" applyBorder="1" applyAlignment="1">
      <alignment horizontal="center" vertical="center"/>
    </xf>
    <xf numFmtId="14" fontId="47" fillId="43" borderId="16" xfId="0" applyNumberFormat="1" applyFont="1" applyFill="1" applyBorder="1" applyAlignment="1">
      <alignment horizontal="center" vertical="center"/>
    </xf>
    <xf numFmtId="14" fontId="47" fillId="43" borderId="12" xfId="0" applyNumberFormat="1" applyFont="1" applyFill="1" applyBorder="1" applyAlignment="1">
      <alignment horizontal="center" vertical="center"/>
    </xf>
    <xf numFmtId="0" fontId="42" fillId="0" borderId="10" xfId="0" applyFont="1" applyBorder="1" applyAlignment="1">
      <alignment horizontal="center" vertical="center"/>
    </xf>
    <xf numFmtId="3" fontId="42" fillId="0" borderId="10" xfId="0" applyNumberFormat="1" applyFont="1" applyBorder="1" applyAlignment="1">
      <alignment horizontal="right" vertical="center"/>
    </xf>
    <xf numFmtId="0" fontId="43" fillId="43" borderId="11" xfId="0" applyFont="1" applyFill="1" applyBorder="1" applyAlignment="1">
      <alignment vertical="center"/>
    </xf>
    <xf numFmtId="0" fontId="42" fillId="43" borderId="16" xfId="0" applyFont="1" applyFill="1" applyBorder="1" applyAlignment="1">
      <alignment horizontal="center" vertical="center"/>
    </xf>
    <xf numFmtId="3" fontId="43" fillId="43" borderId="16" xfId="0" applyNumberFormat="1" applyFont="1" applyFill="1" applyBorder="1" applyAlignment="1">
      <alignment horizontal="right" vertical="center"/>
    </xf>
    <xf numFmtId="3" fontId="43" fillId="43" borderId="12" xfId="0" applyNumberFormat="1" applyFont="1" applyFill="1" applyBorder="1" applyAlignment="1">
      <alignment horizontal="right" vertical="center"/>
    </xf>
    <xf numFmtId="3" fontId="42" fillId="43" borderId="16" xfId="0" applyNumberFormat="1" applyFont="1" applyFill="1" applyBorder="1" applyAlignment="1">
      <alignment horizontal="right" vertical="center"/>
    </xf>
    <xf numFmtId="169" fontId="42" fillId="43" borderId="12" xfId="1" applyFont="1" applyFill="1" applyBorder="1" applyAlignment="1">
      <alignment horizontal="right" vertical="center"/>
    </xf>
    <xf numFmtId="41" fontId="42" fillId="0" borderId="10" xfId="51" applyFont="1" applyFill="1" applyBorder="1" applyAlignment="1">
      <alignment horizontal="right" vertical="center"/>
    </xf>
    <xf numFmtId="0" fontId="42" fillId="43" borderId="16" xfId="0" applyFont="1" applyFill="1" applyBorder="1" applyAlignment="1">
      <alignment vertical="top"/>
    </xf>
    <xf numFmtId="0" fontId="60" fillId="0" borderId="0" xfId="0" applyFont="1" applyAlignment="1">
      <alignment horizontal="center" vertical="center"/>
    </xf>
    <xf numFmtId="0" fontId="60" fillId="0" borderId="0" xfId="0" applyFont="1" applyAlignment="1">
      <alignment horizontal="left" vertical="center" wrapText="1"/>
    </xf>
    <xf numFmtId="0" fontId="60" fillId="0" borderId="0" xfId="0" applyFont="1" applyAlignment="1">
      <alignment horizontal="center" vertical="center" wrapText="1"/>
    </xf>
    <xf numFmtId="169" fontId="49" fillId="0" borderId="0" xfId="1" applyFont="1" applyFill="1" applyBorder="1" applyAlignment="1"/>
    <xf numFmtId="170" fontId="43" fillId="0" borderId="0" xfId="1" applyNumberFormat="1" applyFont="1" applyBorder="1" applyAlignment="1"/>
    <xf numFmtId="170" fontId="60" fillId="0" borderId="0" xfId="1" applyNumberFormat="1" applyFont="1" applyBorder="1" applyAlignment="1">
      <alignment horizontal="center" vertical="center"/>
    </xf>
    <xf numFmtId="167" fontId="49" fillId="0" borderId="0" xfId="45" applyFont="1" applyAlignment="1"/>
    <xf numFmtId="0" fontId="47" fillId="42" borderId="10" xfId="49" applyFont="1" applyFill="1" applyBorder="1" applyAlignment="1">
      <alignment horizontal="center" vertical="center"/>
    </xf>
    <xf numFmtId="170" fontId="49" fillId="0" borderId="0" xfId="1" applyNumberFormat="1" applyFont="1" applyFill="1" applyBorder="1" applyAlignment="1"/>
    <xf numFmtId="170" fontId="49" fillId="0" borderId="0" xfId="1" applyNumberFormat="1" applyFont="1" applyBorder="1" applyAlignment="1"/>
    <xf numFmtId="41" fontId="49" fillId="43" borderId="13" xfId="51" applyFont="1" applyFill="1" applyBorder="1" applyAlignment="1"/>
    <xf numFmtId="41" fontId="49" fillId="43" borderId="23" xfId="51" applyFont="1" applyFill="1" applyBorder="1" applyAlignment="1"/>
    <xf numFmtId="169" fontId="49" fillId="0" borderId="15" xfId="1" applyFont="1" applyBorder="1" applyAlignment="1"/>
    <xf numFmtId="169" fontId="42" fillId="0" borderId="22" xfId="1" applyFont="1" applyBorder="1" applyAlignment="1"/>
    <xf numFmtId="41" fontId="49" fillId="0" borderId="14" xfId="51" applyFont="1" applyFill="1" applyBorder="1" applyAlignment="1"/>
    <xf numFmtId="41" fontId="49" fillId="0" borderId="24" xfId="51" applyFont="1" applyFill="1" applyBorder="1" applyAlignment="1"/>
    <xf numFmtId="169" fontId="49" fillId="0" borderId="0" xfId="1" applyFont="1" applyFill="1" applyAlignment="1"/>
    <xf numFmtId="169" fontId="49" fillId="0" borderId="0" xfId="1" applyFont="1" applyAlignment="1"/>
    <xf numFmtId="41" fontId="44" fillId="43" borderId="12" xfId="51" applyFont="1" applyFill="1" applyBorder="1" applyAlignment="1"/>
    <xf numFmtId="41" fontId="56" fillId="43" borderId="15" xfId="51" applyFont="1" applyFill="1" applyBorder="1" applyAlignment="1"/>
    <xf numFmtId="41" fontId="49" fillId="43" borderId="19" xfId="51" applyFont="1" applyFill="1" applyBorder="1" applyAlignment="1"/>
    <xf numFmtId="41" fontId="43" fillId="43" borderId="20" xfId="51" applyFont="1" applyFill="1" applyBorder="1" applyAlignment="1"/>
    <xf numFmtId="41" fontId="42" fillId="0" borderId="15" xfId="51" applyFont="1" applyBorder="1" applyAlignment="1"/>
    <xf numFmtId="41" fontId="49" fillId="0" borderId="19" xfId="51" applyFont="1" applyBorder="1" applyAlignment="1"/>
    <xf numFmtId="41" fontId="42" fillId="0" borderId="20" xfId="51" applyFont="1" applyBorder="1" applyAlignment="1"/>
    <xf numFmtId="169" fontId="42" fillId="0" borderId="15" xfId="1" applyFont="1" applyBorder="1" applyAlignment="1"/>
    <xf numFmtId="41" fontId="49" fillId="0" borderId="20" xfId="51" applyFont="1" applyFill="1" applyBorder="1" applyAlignment="1"/>
    <xf numFmtId="41" fontId="49" fillId="43" borderId="20" xfId="51" applyFont="1" applyFill="1" applyBorder="1" applyAlignment="1"/>
    <xf numFmtId="0" fontId="49" fillId="0" borderId="0" xfId="49" quotePrefix="1" applyFont="1" applyAlignment="1">
      <alignment horizontal="left"/>
    </xf>
    <xf numFmtId="167" fontId="42" fillId="0" borderId="10" xfId="51" applyNumberFormat="1" applyFont="1" applyBorder="1" applyAlignment="1">
      <alignment horizontal="right" vertical="center"/>
    </xf>
    <xf numFmtId="167" fontId="43" fillId="43" borderId="10" xfId="51" applyNumberFormat="1" applyFont="1" applyFill="1" applyBorder="1" applyAlignment="1">
      <alignment horizontal="right" vertical="center"/>
    </xf>
    <xf numFmtId="167" fontId="43" fillId="43" borderId="10" xfId="1" applyNumberFormat="1" applyFont="1" applyFill="1" applyBorder="1" applyAlignment="1">
      <alignment horizontal="right" vertical="center"/>
    </xf>
    <xf numFmtId="167" fontId="42" fillId="43" borderId="10" xfId="1" applyNumberFormat="1" applyFont="1" applyFill="1" applyBorder="1" applyAlignment="1">
      <alignment horizontal="right" vertical="center"/>
    </xf>
    <xf numFmtId="172" fontId="43" fillId="43" borderId="10" xfId="51" applyNumberFormat="1" applyFont="1" applyFill="1" applyBorder="1" applyAlignment="1">
      <alignment horizontal="right" vertical="center"/>
    </xf>
    <xf numFmtId="0" fontId="42" fillId="0" borderId="10" xfId="0" applyFont="1" applyBorder="1" applyAlignment="1">
      <alignment vertical="center" wrapText="1"/>
    </xf>
    <xf numFmtId="167" fontId="44" fillId="43" borderId="10" xfId="51" applyNumberFormat="1" applyFont="1" applyFill="1" applyBorder="1" applyAlignment="1">
      <alignment horizontal="center" vertical="center"/>
    </xf>
    <xf numFmtId="0" fontId="60" fillId="0" borderId="11" xfId="0" applyFont="1" applyBorder="1" applyAlignment="1">
      <alignment vertical="center"/>
    </xf>
    <xf numFmtId="0" fontId="59" fillId="43" borderId="11" xfId="0" applyFont="1" applyFill="1" applyBorder="1" applyAlignment="1">
      <alignment vertical="center"/>
    </xf>
    <xf numFmtId="0" fontId="42" fillId="43" borderId="11" xfId="0" applyFont="1" applyFill="1" applyBorder="1" applyAlignment="1">
      <alignment horizontal="left" vertical="center"/>
    </xf>
    <xf numFmtId="0" fontId="42" fillId="43" borderId="12" xfId="0" applyFont="1" applyFill="1" applyBorder="1" applyAlignment="1">
      <alignment horizontal="left" vertical="center"/>
    </xf>
    <xf numFmtId="0" fontId="60" fillId="43" borderId="11" xfId="0" applyFont="1" applyFill="1" applyBorder="1" applyAlignment="1">
      <alignment horizontal="left" vertical="center"/>
    </xf>
    <xf numFmtId="0" fontId="60" fillId="0" borderId="11" xfId="0" applyFont="1" applyBorder="1" applyAlignment="1">
      <alignment horizontal="left" vertical="center"/>
    </xf>
    <xf numFmtId="170" fontId="42" fillId="0" borderId="12" xfId="1" applyNumberFormat="1" applyFont="1" applyBorder="1" applyAlignment="1">
      <alignment horizontal="left" vertical="center"/>
    </xf>
    <xf numFmtId="170" fontId="43" fillId="43" borderId="12" xfId="1" applyNumberFormat="1" applyFont="1" applyFill="1" applyBorder="1" applyAlignment="1">
      <alignment horizontal="left" vertical="center"/>
    </xf>
    <xf numFmtId="0" fontId="43" fillId="43" borderId="11" xfId="0" applyFont="1" applyFill="1" applyBorder="1" applyAlignment="1">
      <alignment horizontal="left" vertical="center"/>
    </xf>
    <xf numFmtId="170" fontId="43" fillId="43" borderId="12" xfId="0" applyNumberFormat="1" applyFont="1" applyFill="1" applyBorder="1" applyAlignment="1">
      <alignment horizontal="left" vertical="center"/>
    </xf>
    <xf numFmtId="0" fontId="59" fillId="43" borderId="12" xfId="0" applyFont="1" applyFill="1" applyBorder="1" applyAlignment="1">
      <alignment vertical="center"/>
    </xf>
    <xf numFmtId="0" fontId="42" fillId="43" borderId="16" xfId="0" applyFont="1" applyFill="1" applyBorder="1" applyAlignment="1">
      <alignment horizontal="center" vertical="center" wrapText="1"/>
    </xf>
    <xf numFmtId="0" fontId="42" fillId="43" borderId="16" xfId="0" applyFont="1" applyFill="1" applyBorder="1" applyAlignment="1">
      <alignment vertical="top" wrapText="1"/>
    </xf>
    <xf numFmtId="0" fontId="42" fillId="0" borderId="10" xfId="0" applyFont="1" applyBorder="1" applyAlignment="1">
      <alignment horizontal="center" vertical="center" wrapText="1"/>
    </xf>
    <xf numFmtId="167" fontId="43" fillId="43" borderId="12" xfId="0" applyNumberFormat="1" applyFont="1" applyFill="1" applyBorder="1" applyAlignment="1">
      <alignment horizontal="right" vertical="center"/>
    </xf>
    <xf numFmtId="167" fontId="60" fillId="0" borderId="10" xfId="51" applyNumberFormat="1" applyFont="1" applyBorder="1" applyAlignment="1">
      <alignment horizontal="right" vertical="center"/>
    </xf>
    <xf numFmtId="167" fontId="60" fillId="0" borderId="10" xfId="1" applyNumberFormat="1" applyFont="1" applyBorder="1" applyAlignment="1">
      <alignment horizontal="center" vertical="center"/>
    </xf>
    <xf numFmtId="167" fontId="43" fillId="43" borderId="10" xfId="51" applyNumberFormat="1" applyFont="1" applyFill="1" applyBorder="1" applyAlignment="1"/>
    <xf numFmtId="0" fontId="59" fillId="43" borderId="16" xfId="0" applyFont="1" applyFill="1" applyBorder="1" applyAlignment="1">
      <alignment vertical="center"/>
    </xf>
    <xf numFmtId="41" fontId="49" fillId="0" borderId="10" xfId="51" applyFont="1" applyFill="1" applyBorder="1" applyAlignment="1">
      <alignment vertical="center"/>
    </xf>
    <xf numFmtId="165" fontId="42" fillId="0" borderId="0" xfId="64" applyFont="1" applyFill="1" applyAlignment="1">
      <alignment vertical="top"/>
    </xf>
    <xf numFmtId="0" fontId="49" fillId="46" borderId="0" xfId="46" applyFont="1" applyFill="1"/>
    <xf numFmtId="0" fontId="49" fillId="45" borderId="0" xfId="46" applyFont="1" applyFill="1"/>
    <xf numFmtId="170" fontId="48" fillId="0" borderId="0" xfId="1" applyNumberFormat="1" applyFont="1" applyAlignment="1">
      <alignment vertical="center"/>
    </xf>
    <xf numFmtId="0" fontId="47" fillId="42" borderId="10" xfId="0" applyFont="1" applyFill="1" applyBorder="1" applyAlignment="1">
      <alignment horizontal="center" vertical="center"/>
    </xf>
    <xf numFmtId="0" fontId="49" fillId="0" borderId="0" xfId="49" quotePrefix="1" applyFont="1" applyAlignment="1">
      <alignment horizontal="center"/>
    </xf>
    <xf numFmtId="0" fontId="53" fillId="0" borderId="0" xfId="0" applyFont="1" applyAlignment="1">
      <alignment horizontal="left" vertical="center"/>
    </xf>
    <xf numFmtId="170" fontId="43" fillId="43" borderId="0" xfId="1" applyNumberFormat="1" applyFont="1" applyFill="1" applyBorder="1" applyAlignment="1">
      <alignment horizontal="left" vertical="center"/>
    </xf>
    <xf numFmtId="0" fontId="44" fillId="0" borderId="0" xfId="49" quotePrefix="1" applyFont="1" applyAlignment="1">
      <alignment horizontal="center"/>
    </xf>
    <xf numFmtId="0" fontId="31" fillId="40" borderId="10" xfId="0" applyFont="1" applyFill="1" applyBorder="1" applyAlignment="1">
      <alignment horizontal="center" vertical="center" wrapText="1"/>
    </xf>
    <xf numFmtId="0" fontId="42" fillId="0" borderId="0" xfId="0" applyFont="1" applyAlignment="1">
      <alignment horizontal="left" vertical="center"/>
    </xf>
    <xf numFmtId="0" fontId="47" fillId="42" borderId="10" xfId="0" applyFont="1" applyFill="1" applyBorder="1" applyAlignment="1">
      <alignment horizontal="center" vertical="center" wrapText="1"/>
    </xf>
    <xf numFmtId="0" fontId="43" fillId="0" borderId="0" xfId="0" applyFont="1" applyAlignment="1">
      <alignment horizontal="left" vertical="center"/>
    </xf>
    <xf numFmtId="0" fontId="43" fillId="43" borderId="10" xfId="0" applyFont="1" applyFill="1" applyBorder="1" applyAlignment="1">
      <alignment vertical="center"/>
    </xf>
    <xf numFmtId="0" fontId="60" fillId="0" borderId="0" xfId="0" applyFont="1" applyAlignment="1">
      <alignment horizontal="left" vertical="center"/>
    </xf>
    <xf numFmtId="0" fontId="59" fillId="43" borderId="11" xfId="0" applyFont="1" applyFill="1" applyBorder="1" applyAlignment="1">
      <alignment horizontal="left" vertical="center"/>
    </xf>
    <xf numFmtId="171" fontId="51" fillId="0" borderId="0" xfId="44" applyFont="1" applyAlignment="1">
      <alignment vertical="center" wrapText="1"/>
    </xf>
    <xf numFmtId="0" fontId="50" fillId="0" borderId="0" xfId="58" applyFont="1" applyFill="1" applyAlignment="1">
      <alignment vertical="center"/>
    </xf>
    <xf numFmtId="0" fontId="47" fillId="42" borderId="0" xfId="0" applyFont="1" applyFill="1" applyAlignment="1">
      <alignment horizontal="center" vertical="center" wrapText="1"/>
    </xf>
    <xf numFmtId="0" fontId="64" fillId="42" borderId="0" xfId="0" applyFont="1" applyFill="1"/>
    <xf numFmtId="0" fontId="43" fillId="43" borderId="0" xfId="0" applyFont="1" applyFill="1" applyAlignment="1">
      <alignment vertical="center" wrapText="1"/>
    </xf>
    <xf numFmtId="175" fontId="43" fillId="43" borderId="0" xfId="0" applyNumberFormat="1" applyFont="1" applyFill="1" applyAlignment="1">
      <alignment wrapText="1"/>
    </xf>
    <xf numFmtId="0" fontId="42" fillId="43" borderId="0" xfId="0" applyFont="1" applyFill="1" applyAlignment="1">
      <alignment vertical="center" wrapText="1"/>
    </xf>
    <xf numFmtId="0" fontId="42" fillId="43" borderId="0" xfId="0" applyFont="1" applyFill="1" applyAlignment="1">
      <alignment horizontal="left" vertical="center" wrapText="1"/>
    </xf>
    <xf numFmtId="173" fontId="43" fillId="43" borderId="0" xfId="1" applyNumberFormat="1" applyFont="1" applyFill="1" applyBorder="1" applyAlignment="1">
      <alignment horizontal="left" indent="1"/>
    </xf>
    <xf numFmtId="173" fontId="42" fillId="43" borderId="0" xfId="1" applyNumberFormat="1" applyFont="1" applyFill="1" applyBorder="1" applyAlignment="1">
      <alignment horizontal="left" indent="1"/>
    </xf>
    <xf numFmtId="0" fontId="44" fillId="0" borderId="15" xfId="49" applyFont="1" applyBorder="1"/>
    <xf numFmtId="0" fontId="44" fillId="0" borderId="0" xfId="49" applyFont="1"/>
    <xf numFmtId="179" fontId="49" fillId="0" borderId="0" xfId="49" applyNumberFormat="1" applyFont="1"/>
    <xf numFmtId="0" fontId="49" fillId="0" borderId="0" xfId="49" applyFont="1"/>
    <xf numFmtId="0" fontId="49" fillId="0" borderId="15" xfId="49" applyFont="1" applyBorder="1"/>
    <xf numFmtId="41" fontId="42" fillId="0" borderId="10" xfId="51" applyFont="1" applyFill="1" applyBorder="1" applyAlignment="1">
      <alignment horizontal="center" vertical="center"/>
    </xf>
    <xf numFmtId="174" fontId="49" fillId="0" borderId="0" xfId="49" applyNumberFormat="1" applyFont="1"/>
    <xf numFmtId="167" fontId="49" fillId="0" borderId="0" xfId="49" applyNumberFormat="1" applyFont="1"/>
    <xf numFmtId="167" fontId="44" fillId="0" borderId="0" xfId="49" applyNumberFormat="1" applyFont="1"/>
    <xf numFmtId="179" fontId="44" fillId="0" borderId="0" xfId="49" applyNumberFormat="1" applyFont="1"/>
    <xf numFmtId="0" fontId="43" fillId="43" borderId="10" xfId="0" applyFont="1" applyFill="1" applyBorder="1"/>
    <xf numFmtId="0" fontId="49" fillId="0" borderId="15" xfId="46" applyFont="1" applyBorder="1"/>
    <xf numFmtId="179" fontId="49" fillId="0" borderId="0" xfId="46" applyNumberFormat="1" applyFont="1"/>
    <xf numFmtId="0" fontId="42" fillId="0" borderId="11" xfId="0" applyFont="1" applyBorder="1" applyAlignment="1">
      <alignment horizontal="left" vertical="center"/>
    </xf>
    <xf numFmtId="0" fontId="42" fillId="0" borderId="12" xfId="0" applyFont="1" applyBorder="1" applyAlignment="1">
      <alignment horizontal="left" vertical="center"/>
    </xf>
    <xf numFmtId="10" fontId="49" fillId="0" borderId="0" xfId="46" applyNumberFormat="1" applyFont="1"/>
    <xf numFmtId="0" fontId="44" fillId="0" borderId="15" xfId="46" applyFont="1" applyBorder="1"/>
    <xf numFmtId="0" fontId="44" fillId="0" borderId="0" xfId="46" applyFont="1"/>
    <xf numFmtId="170" fontId="49" fillId="0" borderId="0" xfId="46" applyNumberFormat="1" applyFont="1"/>
    <xf numFmtId="0" fontId="49" fillId="0" borderId="11" xfId="0" applyFont="1" applyBorder="1" applyAlignment="1">
      <alignment horizontal="left" vertical="center"/>
    </xf>
    <xf numFmtId="0" fontId="49" fillId="0" borderId="12" xfId="0" applyFont="1" applyBorder="1" applyAlignment="1">
      <alignment horizontal="left" vertical="center"/>
    </xf>
    <xf numFmtId="41" fontId="49" fillId="0" borderId="0" xfId="49" applyNumberFormat="1" applyFont="1"/>
    <xf numFmtId="0" fontId="55" fillId="0" borderId="0" xfId="0" applyFont="1"/>
    <xf numFmtId="0" fontId="48" fillId="0" borderId="0" xfId="49" applyFont="1"/>
    <xf numFmtId="173" fontId="42" fillId="0" borderId="0" xfId="0" applyNumberFormat="1" applyFont="1"/>
    <xf numFmtId="0" fontId="49" fillId="0" borderId="10" xfId="49" applyFont="1" applyBorder="1"/>
    <xf numFmtId="170" fontId="49" fillId="0" borderId="0" xfId="49" applyNumberFormat="1" applyFont="1"/>
    <xf numFmtId="179" fontId="48" fillId="0" borderId="0" xfId="49" applyNumberFormat="1" applyFont="1"/>
    <xf numFmtId="0" fontId="49" fillId="0" borderId="0" xfId="0" applyFont="1" applyAlignment="1">
      <alignment wrapText="1"/>
    </xf>
    <xf numFmtId="14" fontId="47" fillId="0" borderId="0" xfId="0" applyNumberFormat="1" applyFont="1" applyAlignment="1">
      <alignment horizontal="center" vertical="center" wrapText="1"/>
    </xf>
    <xf numFmtId="179" fontId="49" fillId="0" borderId="0" xfId="0" applyNumberFormat="1" applyFont="1" applyAlignment="1">
      <alignment wrapText="1"/>
    </xf>
    <xf numFmtId="14" fontId="47" fillId="0" borderId="0" xfId="0" applyNumberFormat="1" applyFont="1" applyAlignment="1">
      <alignment horizontal="center" vertical="center"/>
    </xf>
    <xf numFmtId="0" fontId="49" fillId="0" borderId="0" xfId="0" applyFont="1"/>
    <xf numFmtId="179" fontId="49" fillId="0" borderId="0" xfId="0" applyNumberFormat="1" applyFont="1"/>
    <xf numFmtId="167" fontId="60" fillId="0" borderId="10" xfId="51" applyNumberFormat="1" applyFont="1" applyFill="1" applyBorder="1" applyAlignment="1">
      <alignment horizontal="right" vertical="center"/>
    </xf>
    <xf numFmtId="167" fontId="60" fillId="0" borderId="10" xfId="1" applyNumberFormat="1" applyFont="1" applyFill="1" applyBorder="1" applyAlignment="1">
      <alignment horizontal="center" vertical="center"/>
    </xf>
    <xf numFmtId="0" fontId="59" fillId="0" borderId="11" xfId="0" applyFont="1" applyBorder="1" applyAlignment="1">
      <alignment vertical="center"/>
    </xf>
    <xf numFmtId="0" fontId="59" fillId="0" borderId="16" xfId="0" applyFont="1" applyBorder="1" applyAlignment="1">
      <alignment vertical="center"/>
    </xf>
    <xf numFmtId="0" fontId="59" fillId="0" borderId="12" xfId="0" applyFont="1" applyBorder="1" applyAlignment="1">
      <alignment vertical="center"/>
    </xf>
    <xf numFmtId="167" fontId="43" fillId="0" borderId="10" xfId="51" applyNumberFormat="1" applyFont="1" applyFill="1" applyBorder="1" applyAlignment="1"/>
    <xf numFmtId="0" fontId="44" fillId="0" borderId="11" xfId="0" applyFont="1" applyBorder="1" applyAlignment="1">
      <alignment horizontal="left" vertical="center"/>
    </xf>
    <xf numFmtId="0" fontId="47" fillId="0" borderId="16" xfId="0" applyFont="1" applyBorder="1" applyAlignment="1">
      <alignment horizontal="center" vertical="center"/>
    </xf>
    <xf numFmtId="14" fontId="47" fillId="0" borderId="12" xfId="0" applyNumberFormat="1" applyFont="1" applyBorder="1" applyAlignment="1">
      <alignment horizontal="center" vertical="center"/>
    </xf>
    <xf numFmtId="43" fontId="49" fillId="0" borderId="0" xfId="0" applyNumberFormat="1" applyFont="1"/>
    <xf numFmtId="169" fontId="49" fillId="0" borderId="0" xfId="1" applyFont="1" applyFill="1" applyBorder="1" applyAlignment="1">
      <alignment wrapText="1"/>
    </xf>
    <xf numFmtId="0" fontId="60" fillId="0" borderId="11" xfId="0" applyFont="1" applyBorder="1" applyAlignment="1">
      <alignment vertical="center" wrapText="1"/>
    </xf>
    <xf numFmtId="0" fontId="60" fillId="0" borderId="12" xfId="0" applyFont="1" applyBorder="1" applyAlignment="1">
      <alignment vertical="center" wrapText="1"/>
    </xf>
    <xf numFmtId="170" fontId="44" fillId="0" borderId="0" xfId="49" applyNumberFormat="1" applyFont="1"/>
    <xf numFmtId="0" fontId="42" fillId="0" borderId="10" xfId="0" applyFont="1" applyBorder="1" applyAlignment="1">
      <alignment horizontal="left" vertical="center" wrapText="1"/>
    </xf>
    <xf numFmtId="0" fontId="44" fillId="43" borderId="10" xfId="49" applyFont="1" applyFill="1" applyBorder="1"/>
    <xf numFmtId="173" fontId="49" fillId="0" borderId="0" xfId="49" applyNumberFormat="1" applyFont="1"/>
    <xf numFmtId="175" fontId="49" fillId="0" borderId="0" xfId="49" applyNumberFormat="1" applyFont="1"/>
    <xf numFmtId="0" fontId="56" fillId="43" borderId="21" xfId="0" applyFont="1" applyFill="1" applyBorder="1"/>
    <xf numFmtId="0" fontId="43" fillId="43" borderId="11" xfId="0" applyFont="1" applyFill="1" applyBorder="1"/>
    <xf numFmtId="0" fontId="56" fillId="43" borderId="15" xfId="0" applyFont="1" applyFill="1" applyBorder="1"/>
    <xf numFmtId="0" fontId="43" fillId="43" borderId="15" xfId="0" applyFont="1" applyFill="1" applyBorder="1"/>
    <xf numFmtId="41" fontId="42" fillId="0" borderId="0" xfId="0" applyNumberFormat="1" applyFont="1"/>
    <xf numFmtId="0" fontId="24" fillId="0" borderId="0" xfId="0" applyFont="1"/>
    <xf numFmtId="3" fontId="23" fillId="0" borderId="0" xfId="0" applyNumberFormat="1" applyFont="1"/>
    <xf numFmtId="3" fontId="32" fillId="0" borderId="0" xfId="0" applyNumberFormat="1" applyFont="1"/>
    <xf numFmtId="0" fontId="32" fillId="0" borderId="0" xfId="0" applyFont="1"/>
    <xf numFmtId="3" fontId="23" fillId="0" borderId="17" xfId="0" applyNumberFormat="1" applyFont="1" applyBorder="1"/>
    <xf numFmtId="0" fontId="44" fillId="0" borderId="0" xfId="49" applyFont="1" applyAlignment="1">
      <alignment horizontal="center"/>
    </xf>
    <xf numFmtId="0" fontId="49" fillId="0" borderId="0" xfId="49" applyFont="1" applyAlignment="1">
      <alignment horizontal="center"/>
    </xf>
    <xf numFmtId="0" fontId="44" fillId="0" borderId="0" xfId="49" quotePrefix="1" applyFont="1" applyAlignment="1">
      <alignment horizontal="center"/>
    </xf>
    <xf numFmtId="0" fontId="49" fillId="0" borderId="0" xfId="49" quotePrefix="1" applyFont="1" applyAlignment="1">
      <alignment horizontal="center"/>
    </xf>
    <xf numFmtId="0" fontId="43" fillId="0" borderId="0" xfId="0" applyFont="1" applyAlignment="1">
      <alignment horizontal="center"/>
    </xf>
    <xf numFmtId="0" fontId="65" fillId="42" borderId="0" xfId="0" applyFont="1" applyFill="1" applyAlignment="1">
      <alignment vertical="center"/>
    </xf>
    <xf numFmtId="0" fontId="66" fillId="0" borderId="0" xfId="0" applyFont="1"/>
    <xf numFmtId="0" fontId="67" fillId="0" borderId="0" xfId="0" applyFont="1"/>
    <xf numFmtId="0" fontId="68" fillId="0" borderId="0" xfId="0" applyFont="1" applyAlignment="1">
      <alignment vertical="center"/>
    </xf>
    <xf numFmtId="0" fontId="69" fillId="0" borderId="0" xfId="0" applyFont="1"/>
    <xf numFmtId="0" fontId="71" fillId="43" borderId="0" xfId="0" applyFont="1" applyFill="1"/>
    <xf numFmtId="0" fontId="72" fillId="43" borderId="0" xfId="0" applyFont="1" applyFill="1" applyAlignment="1">
      <alignment horizontal="center"/>
    </xf>
    <xf numFmtId="0" fontId="49" fillId="43" borderId="0" xfId="0" applyFont="1" applyFill="1"/>
    <xf numFmtId="0" fontId="44" fillId="43" borderId="0" xfId="0" applyFont="1" applyFill="1"/>
    <xf numFmtId="0" fontId="73" fillId="43" borderId="0" xfId="58" applyFont="1" applyFill="1" applyBorder="1" applyAlignment="1">
      <alignment horizontal="center"/>
    </xf>
    <xf numFmtId="0" fontId="51" fillId="43" borderId="0" xfId="0" applyFont="1" applyFill="1"/>
    <xf numFmtId="0" fontId="34" fillId="43" borderId="0" xfId="0" applyFont="1" applyFill="1" applyAlignment="1">
      <alignment horizontal="center"/>
    </xf>
    <xf numFmtId="0" fontId="74" fillId="43" borderId="0" xfId="0" applyFont="1" applyFill="1"/>
    <xf numFmtId="0" fontId="75" fillId="43" borderId="0" xfId="0" applyFont="1" applyFill="1" applyAlignment="1">
      <alignment horizontal="center"/>
    </xf>
    <xf numFmtId="0" fontId="76" fillId="43" borderId="0" xfId="0" applyFont="1" applyFill="1"/>
    <xf numFmtId="0" fontId="77" fillId="43" borderId="0" xfId="58" applyFont="1" applyFill="1" applyBorder="1" applyAlignment="1">
      <alignment horizontal="center"/>
    </xf>
    <xf numFmtId="0" fontId="74" fillId="43" borderId="0" xfId="0" applyFont="1" applyFill="1" applyAlignment="1">
      <alignment horizontal="center"/>
    </xf>
    <xf numFmtId="0" fontId="77" fillId="43" borderId="0" xfId="58" quotePrefix="1" applyFont="1" applyFill="1" applyBorder="1" applyAlignment="1">
      <alignment horizontal="center"/>
    </xf>
    <xf numFmtId="0" fontId="49" fillId="0" borderId="0" xfId="49" quotePrefix="1" applyFont="1" applyAlignment="1"/>
    <xf numFmtId="0" fontId="44" fillId="0" borderId="0" xfId="49" quotePrefix="1" applyFont="1" applyAlignment="1"/>
    <xf numFmtId="0" fontId="47" fillId="42" borderId="10" xfId="0" applyFont="1" applyFill="1" applyBorder="1" applyAlignment="1">
      <alignment horizontal="center" vertical="center"/>
    </xf>
    <xf numFmtId="0" fontId="44" fillId="0" borderId="0" xfId="49" quotePrefix="1" applyFont="1" applyAlignment="1">
      <alignment horizontal="center"/>
    </xf>
    <xf numFmtId="0" fontId="49" fillId="0" borderId="0" xfId="49" quotePrefix="1" applyFont="1" applyAlignment="1">
      <alignment horizontal="center"/>
    </xf>
    <xf numFmtId="0" fontId="43"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3" fillId="0" borderId="0" xfId="0" applyFont="1" applyAlignment="1">
      <alignment horizontal="left" vertical="center"/>
    </xf>
    <xf numFmtId="0" fontId="60" fillId="0" borderId="12" xfId="0" applyFont="1" applyBorder="1" applyAlignment="1">
      <alignment vertical="center" wrapText="1"/>
    </xf>
    <xf numFmtId="0" fontId="47" fillId="42" borderId="14" xfId="0" applyFont="1" applyFill="1" applyBorder="1" applyAlignment="1">
      <alignment horizontal="center" vertical="center"/>
    </xf>
    <xf numFmtId="0" fontId="79" fillId="0" borderId="0" xfId="0" applyFont="1" applyFill="1" applyAlignment="1">
      <alignment vertical="top"/>
    </xf>
    <xf numFmtId="0" fontId="81" fillId="0" borderId="0" xfId="0" applyFont="1" applyFill="1"/>
    <xf numFmtId="0" fontId="88" fillId="0" borderId="0" xfId="59" applyFont="1" applyFill="1"/>
    <xf numFmtId="0" fontId="89" fillId="0" borderId="0" xfId="0" applyFont="1" applyFill="1"/>
    <xf numFmtId="0" fontId="86" fillId="0" borderId="0" xfId="0" applyFont="1" applyFill="1" applyAlignment="1">
      <alignment vertical="top"/>
    </xf>
    <xf numFmtId="0" fontId="87" fillId="0" borderId="0" xfId="0" applyFont="1" applyFill="1" applyAlignment="1">
      <alignment vertical="top"/>
    </xf>
    <xf numFmtId="1" fontId="90" fillId="0" borderId="0" xfId="59" applyNumberFormat="1" applyFont="1" applyFill="1"/>
    <xf numFmtId="0" fontId="80" fillId="0" borderId="0" xfId="0" applyFont="1" applyFill="1" applyAlignment="1">
      <alignment vertical="top"/>
    </xf>
    <xf numFmtId="1" fontId="20" fillId="0" borderId="0" xfId="59" applyNumberFormat="1" applyFont="1" applyFill="1"/>
    <xf numFmtId="0" fontId="83" fillId="0" borderId="0" xfId="0" applyFont="1" applyFill="1"/>
    <xf numFmtId="0" fontId="84" fillId="0" borderId="0" xfId="0" applyFont="1" applyFill="1" applyAlignment="1">
      <alignment vertical="top"/>
    </xf>
    <xf numFmtId="0" fontId="84" fillId="0" borderId="0" xfId="0" applyFont="1" applyFill="1" applyAlignment="1">
      <alignment horizontal="left" vertical="top"/>
    </xf>
    <xf numFmtId="4" fontId="84" fillId="0" borderId="0" xfId="0" applyNumberFormat="1" applyFont="1" applyFill="1" applyAlignment="1">
      <alignment vertical="top"/>
    </xf>
    <xf numFmtId="0" fontId="85" fillId="0" borderId="0" xfId="0" applyFont="1" applyFill="1" applyAlignment="1">
      <alignment vertical="top"/>
    </xf>
    <xf numFmtId="49" fontId="91" fillId="0" borderId="0" xfId="0" applyNumberFormat="1" applyFont="1" applyFill="1" applyAlignment="1">
      <alignment horizontal="center" vertical="top"/>
    </xf>
    <xf numFmtId="3" fontId="85" fillId="0" borderId="0" xfId="0" applyNumberFormat="1" applyFont="1" applyFill="1" applyAlignment="1">
      <alignment vertical="top"/>
    </xf>
    <xf numFmtId="4" fontId="92" fillId="0" borderId="0" xfId="0" applyNumberFormat="1" applyFont="1" applyFill="1"/>
    <xf numFmtId="0" fontId="26" fillId="0" borderId="10" xfId="0" applyFont="1" applyFill="1" applyBorder="1" applyAlignment="1">
      <alignment vertical="center"/>
    </xf>
    <xf numFmtId="0" fontId="26" fillId="0" borderId="10" xfId="0" applyFont="1" applyFill="1" applyBorder="1" applyAlignment="1">
      <alignment horizontal="left" vertical="center" wrapText="1"/>
    </xf>
    <xf numFmtId="0" fontId="26" fillId="0" borderId="10" xfId="0" applyFont="1" applyFill="1" applyBorder="1" applyAlignment="1">
      <alignment horizontal="center" vertical="center" wrapText="1"/>
    </xf>
    <xf numFmtId="0" fontId="26" fillId="0" borderId="0" xfId="0" applyFont="1" applyFill="1" applyAlignment="1">
      <alignment vertical="center"/>
    </xf>
    <xf numFmtId="0" fontId="30" fillId="0" borderId="0" xfId="0" applyFont="1" applyFill="1" applyAlignment="1">
      <alignment horizontal="left" vertical="center" wrapText="1"/>
    </xf>
    <xf numFmtId="0" fontId="26" fillId="0" borderId="10" xfId="0" applyFont="1" applyFill="1" applyBorder="1" applyAlignment="1">
      <alignment horizontal="left" vertical="center"/>
    </xf>
    <xf numFmtId="0" fontId="93" fillId="0" borderId="0" xfId="0" applyFont="1" applyAlignment="1">
      <alignment horizontal="center" vertical="center"/>
    </xf>
    <xf numFmtId="169" fontId="93" fillId="0" borderId="0" xfId="1" applyFont="1" applyAlignment="1">
      <alignment vertical="center"/>
    </xf>
    <xf numFmtId="0" fontId="84" fillId="0" borderId="0" xfId="0" applyNumberFormat="1" applyFont="1" applyFill="1" applyAlignment="1">
      <alignment horizontal="left" vertical="top"/>
    </xf>
    <xf numFmtId="0" fontId="78" fillId="0" borderId="0" xfId="0" applyFont="1" applyFill="1" applyAlignment="1">
      <alignment vertical="top"/>
    </xf>
    <xf numFmtId="0" fontId="83" fillId="0" borderId="0" xfId="0" applyFont="1" applyFill="1" applyAlignment="1"/>
    <xf numFmtId="0" fontId="85" fillId="0" borderId="0" xfId="0" applyFont="1" applyFill="1" applyAlignment="1">
      <alignment horizontal="center" vertical="top"/>
    </xf>
    <xf numFmtId="0" fontId="80" fillId="0" borderId="0" xfId="0" applyFont="1" applyFill="1" applyAlignment="1">
      <alignment horizontal="center" vertical="top"/>
    </xf>
    <xf numFmtId="175" fontId="80" fillId="0" borderId="0" xfId="0" applyNumberFormat="1" applyFont="1" applyFill="1" applyAlignment="1">
      <alignment vertical="top"/>
    </xf>
    <xf numFmtId="175" fontId="83" fillId="0" borderId="0" xfId="0" applyNumberFormat="1" applyFont="1" applyFill="1" applyAlignment="1"/>
    <xf numFmtId="175" fontId="85" fillId="0" borderId="0" xfId="0" applyNumberFormat="1" applyFont="1" applyFill="1" applyAlignment="1">
      <alignment vertical="top"/>
    </xf>
    <xf numFmtId="175" fontId="84" fillId="0" borderId="0" xfId="0" applyNumberFormat="1" applyFont="1" applyFill="1" applyAlignment="1">
      <alignment vertical="top"/>
    </xf>
    <xf numFmtId="4" fontId="92" fillId="0" borderId="0" xfId="0" applyNumberFormat="1" applyFont="1" applyFill="1" applyAlignment="1"/>
    <xf numFmtId="169" fontId="42" fillId="0" borderId="0" xfId="1" applyFont="1" applyAlignment="1">
      <alignment vertical="center"/>
    </xf>
    <xf numFmtId="0" fontId="23" fillId="0" borderId="10" xfId="0" applyFont="1" applyBorder="1" applyAlignment="1">
      <alignment horizontal="left" vertical="center" wrapText="1"/>
    </xf>
    <xf numFmtId="0" fontId="24" fillId="0" borderId="0" xfId="0" applyFont="1" applyAlignment="1"/>
    <xf numFmtId="0" fontId="23" fillId="0" borderId="10" xfId="0" applyFont="1" applyBorder="1" applyAlignment="1">
      <alignment horizontal="left" vertical="center"/>
    </xf>
    <xf numFmtId="170" fontId="24" fillId="0" borderId="10" xfId="1" applyNumberFormat="1" applyFont="1" applyBorder="1"/>
    <xf numFmtId="170" fontId="24" fillId="0" borderId="10" xfId="1" applyNumberFormat="1" applyFont="1" applyBorder="1" applyAlignment="1">
      <alignment horizontal="center" vertical="center" wrapText="1"/>
    </xf>
    <xf numFmtId="170" fontId="24" fillId="0" borderId="0" xfId="1" applyNumberFormat="1" applyFont="1"/>
    <xf numFmtId="170" fontId="24" fillId="0" borderId="10" xfId="1" applyNumberFormat="1" applyFont="1" applyBorder="1" applyAlignment="1">
      <alignment horizontal="center" vertical="center"/>
    </xf>
    <xf numFmtId="170" fontId="24" fillId="0" borderId="0" xfId="1" applyNumberFormat="1" applyFont="1" applyAlignment="1"/>
    <xf numFmtId="170" fontId="32" fillId="35" borderId="10" xfId="1" applyNumberFormat="1" applyFont="1" applyFill="1" applyBorder="1" applyAlignment="1"/>
    <xf numFmtId="170" fontId="32" fillId="0" borderId="0" xfId="1" applyNumberFormat="1" applyFont="1"/>
    <xf numFmtId="170" fontId="23" fillId="0" borderId="0" xfId="1" applyNumberFormat="1" applyFont="1"/>
    <xf numFmtId="170" fontId="23" fillId="0" borderId="10" xfId="1" applyNumberFormat="1" applyFont="1" applyBorder="1"/>
    <xf numFmtId="0" fontId="0" fillId="0" borderId="0" xfId="0" applyFont="1"/>
    <xf numFmtId="0" fontId="23" fillId="0" borderId="0" xfId="0" applyFont="1" applyAlignment="1"/>
    <xf numFmtId="0" fontId="95" fillId="0" borderId="0" xfId="0" applyFont="1"/>
    <xf numFmtId="0" fontId="49" fillId="0" borderId="0" xfId="46" applyFont="1" applyAlignment="1">
      <alignment vertical="center"/>
    </xf>
    <xf numFmtId="0" fontId="49" fillId="45" borderId="0" xfId="46" applyFont="1" applyFill="1" applyAlignment="1">
      <alignment vertical="center"/>
    </xf>
    <xf numFmtId="0" fontId="49" fillId="46" borderId="0" xfId="46" applyFont="1" applyFill="1" applyAlignment="1">
      <alignment vertical="center"/>
    </xf>
    <xf numFmtId="0" fontId="42" fillId="0" borderId="0" xfId="0" applyFont="1" applyAlignment="1">
      <alignment vertical="center" wrapText="1"/>
    </xf>
    <xf numFmtId="170" fontId="42" fillId="0" borderId="0" xfId="1" applyNumberFormat="1" applyFont="1" applyAlignment="1">
      <alignment vertical="center"/>
    </xf>
    <xf numFmtId="0" fontId="45" fillId="0" borderId="0" xfId="0" applyFont="1" applyAlignment="1">
      <alignment horizontal="center" vertical="center"/>
    </xf>
    <xf numFmtId="0" fontId="44" fillId="0" borderId="0" xfId="49" quotePrefix="1" applyFont="1" applyAlignment="1">
      <alignment horizontal="center" vertical="center"/>
    </xf>
    <xf numFmtId="0" fontId="49" fillId="0" borderId="0" xfId="49" quotePrefix="1" applyFont="1" applyAlignment="1">
      <alignment horizontal="center" vertical="center"/>
    </xf>
    <xf numFmtId="0" fontId="49" fillId="0" borderId="0" xfId="49" quotePrefix="1" applyFont="1" applyAlignment="1">
      <alignment vertical="center"/>
    </xf>
    <xf numFmtId="41" fontId="49" fillId="0" borderId="0" xfId="49" applyNumberFormat="1" applyFont="1" applyAlignment="1">
      <alignment horizontal="center" vertical="center"/>
    </xf>
    <xf numFmtId="0" fontId="47" fillId="42" borderId="13" xfId="0" applyFont="1" applyFill="1" applyBorder="1" applyAlignment="1">
      <alignment horizontal="center" vertical="center"/>
    </xf>
    <xf numFmtId="167" fontId="42" fillId="0" borderId="10" xfId="51" applyNumberFormat="1" applyFont="1" applyFill="1" applyBorder="1" applyAlignment="1">
      <alignment horizontal="right" vertical="center"/>
    </xf>
    <xf numFmtId="167" fontId="43" fillId="43" borderId="16" xfId="0" applyNumberFormat="1" applyFont="1" applyFill="1" applyBorder="1" applyAlignment="1">
      <alignment horizontal="right" vertical="center"/>
    </xf>
    <xf numFmtId="0" fontId="84" fillId="44" borderId="0" xfId="0" applyNumberFormat="1" applyFont="1" applyFill="1" applyAlignment="1">
      <alignment horizontal="left" vertical="top"/>
    </xf>
    <xf numFmtId="0" fontId="84" fillId="44" borderId="0" xfId="0" applyFont="1" applyFill="1" applyAlignment="1">
      <alignment horizontal="left" vertical="top"/>
    </xf>
    <xf numFmtId="4" fontId="84" fillId="44" borderId="0" xfId="0" applyNumberFormat="1" applyFont="1" applyFill="1" applyAlignment="1">
      <alignment vertical="top"/>
    </xf>
    <xf numFmtId="1" fontId="20" fillId="44" borderId="0" xfId="59" applyNumberFormat="1" applyFont="1" applyFill="1"/>
    <xf numFmtId="0" fontId="83" fillId="44" borderId="0" xfId="0" applyFont="1" applyFill="1"/>
    <xf numFmtId="0" fontId="82" fillId="44" borderId="0" xfId="0" applyFont="1" applyFill="1"/>
    <xf numFmtId="170" fontId="44" fillId="0" borderId="10" xfId="1" applyNumberFormat="1" applyFont="1" applyFill="1" applyBorder="1" applyAlignment="1"/>
    <xf numFmtId="0" fontId="44" fillId="0" borderId="0" xfId="49" quotePrefix="1" applyFont="1" applyAlignment="1">
      <alignment horizontal="center"/>
    </xf>
    <xf numFmtId="0" fontId="65" fillId="42" borderId="0" xfId="0" applyFont="1" applyFill="1" applyAlignment="1">
      <alignment horizontal="center" vertical="center" wrapText="1"/>
    </xf>
    <xf numFmtId="0" fontId="70" fillId="0" borderId="0" xfId="0" applyFont="1" applyAlignment="1">
      <alignment horizontal="center"/>
    </xf>
    <xf numFmtId="0" fontId="47" fillId="42" borderId="10" xfId="0" applyFont="1" applyFill="1" applyBorder="1" applyAlignment="1">
      <alignment horizontal="center" vertical="center"/>
    </xf>
    <xf numFmtId="171" fontId="51" fillId="0" borderId="0" xfId="44" applyFont="1" applyAlignment="1">
      <alignment horizontal="center" vertical="center" wrapText="1"/>
    </xf>
    <xf numFmtId="0" fontId="63" fillId="0" borderId="0" xfId="0" applyFont="1" applyAlignment="1">
      <alignment horizontal="center" vertical="center"/>
    </xf>
    <xf numFmtId="0" fontId="52" fillId="0" borderId="0" xfId="0" applyFont="1" applyAlignment="1">
      <alignment horizontal="center" vertical="center"/>
    </xf>
    <xf numFmtId="0" fontId="59" fillId="43" borderId="10" xfId="0" applyFont="1" applyFill="1" applyBorder="1" applyAlignment="1">
      <alignment horizontal="justify" vertical="center"/>
    </xf>
    <xf numFmtId="0" fontId="61" fillId="42" borderId="10" xfId="0" applyFont="1" applyFill="1" applyBorder="1" applyAlignment="1">
      <alignment horizontal="center" vertical="center"/>
    </xf>
    <xf numFmtId="49" fontId="94" fillId="40" borderId="25" xfId="0" applyNumberFormat="1" applyFont="1" applyFill="1" applyBorder="1" applyAlignment="1">
      <alignment horizontal="center" vertical="center"/>
    </xf>
    <xf numFmtId="14" fontId="94" fillId="40" borderId="25" xfId="0" applyNumberFormat="1" applyFont="1" applyFill="1" applyBorder="1" applyAlignment="1">
      <alignment horizontal="center" vertical="center"/>
    </xf>
    <xf numFmtId="0" fontId="22" fillId="0" borderId="0" xfId="0" applyFont="1" applyAlignment="1">
      <alignment horizontal="left"/>
    </xf>
    <xf numFmtId="0" fontId="31" fillId="40" borderId="10" xfId="0" applyFont="1" applyFill="1" applyBorder="1" applyAlignment="1">
      <alignment horizontal="center" vertical="center" wrapText="1"/>
    </xf>
    <xf numFmtId="0" fontId="24" fillId="41" borderId="11" xfId="0" applyFont="1" applyFill="1" applyBorder="1" applyAlignment="1">
      <alignment horizontal="center" vertical="center" wrapText="1"/>
    </xf>
    <xf numFmtId="0" fontId="24" fillId="41" borderId="16" xfId="0" applyFont="1" applyFill="1" applyBorder="1" applyAlignment="1">
      <alignment horizontal="center" vertical="center" wrapText="1"/>
    </xf>
    <xf numFmtId="0" fontId="24" fillId="41" borderId="12" xfId="0" applyFont="1" applyFill="1" applyBorder="1" applyAlignment="1">
      <alignment horizontal="center" vertical="center" wrapText="1"/>
    </xf>
    <xf numFmtId="0" fontId="24" fillId="34" borderId="11" xfId="0" applyFont="1" applyFill="1" applyBorder="1" applyAlignment="1">
      <alignment horizontal="center" vertical="center" wrapText="1"/>
    </xf>
    <xf numFmtId="0" fontId="24" fillId="34" borderId="16" xfId="0" applyFont="1" applyFill="1" applyBorder="1" applyAlignment="1">
      <alignment horizontal="center" vertical="center" wrapText="1"/>
    </xf>
    <xf numFmtId="0" fontId="24" fillId="34" borderId="12"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24" fillId="36" borderId="16" xfId="0" applyFont="1" applyFill="1" applyBorder="1" applyAlignment="1">
      <alignment horizontal="center" vertical="center" wrapText="1"/>
    </xf>
    <xf numFmtId="0" fontId="24" fillId="36" borderId="12" xfId="0" applyFont="1" applyFill="1" applyBorder="1" applyAlignment="1">
      <alignment horizontal="center" vertical="center" wrapText="1"/>
    </xf>
    <xf numFmtId="0" fontId="23" fillId="37" borderId="13" xfId="0" applyFont="1" applyFill="1" applyBorder="1" applyAlignment="1">
      <alignment horizontal="center" vertical="center" wrapText="1"/>
    </xf>
    <xf numFmtId="0" fontId="23" fillId="37" borderId="14" xfId="0" applyFont="1" applyFill="1" applyBorder="1" applyAlignment="1">
      <alignment horizontal="center" vertical="center" wrapText="1"/>
    </xf>
    <xf numFmtId="0" fontId="23" fillId="38" borderId="10" xfId="0" applyFont="1" applyFill="1" applyBorder="1" applyAlignment="1">
      <alignment horizontal="center" vertical="center" wrapText="1"/>
    </xf>
    <xf numFmtId="0" fontId="49" fillId="0" borderId="0" xfId="49" quotePrefix="1" applyFont="1" applyAlignment="1">
      <alignment horizontal="center"/>
    </xf>
    <xf numFmtId="171" fontId="51" fillId="0" borderId="0" xfId="44" applyFont="1" applyAlignment="1">
      <alignment horizontal="left" vertical="center" wrapText="1"/>
    </xf>
    <xf numFmtId="0" fontId="53" fillId="0" borderId="0" xfId="0" applyFont="1" applyAlignment="1">
      <alignment horizontal="left" vertical="center"/>
    </xf>
    <xf numFmtId="170" fontId="43" fillId="43" borderId="0" xfId="1" applyNumberFormat="1" applyFont="1" applyFill="1" applyBorder="1" applyAlignment="1">
      <alignment horizontal="left" vertical="center"/>
    </xf>
    <xf numFmtId="0" fontId="42" fillId="0" borderId="0" xfId="0" applyFont="1" applyAlignment="1">
      <alignment horizontal="left"/>
    </xf>
    <xf numFmtId="0" fontId="44" fillId="0" borderId="0" xfId="49" quotePrefix="1" applyFont="1" applyAlignment="1">
      <alignment horizontal="center"/>
    </xf>
    <xf numFmtId="171" fontId="51" fillId="0" borderId="0" xfId="44" applyFont="1" applyAlignment="1">
      <alignment wrapText="1"/>
    </xf>
    <xf numFmtId="0" fontId="45" fillId="0" borderId="0" xfId="0" applyFont="1" applyAlignment="1">
      <alignment vertical="center"/>
    </xf>
    <xf numFmtId="0" fontId="43" fillId="0" borderId="0" xfId="0" applyFont="1" applyAlignment="1">
      <alignment horizontal="center" vertical="center"/>
    </xf>
    <xf numFmtId="171" fontId="44" fillId="0" borderId="0" xfId="44" applyFont="1" applyAlignment="1">
      <alignment horizontal="left" wrapText="1"/>
    </xf>
    <xf numFmtId="0" fontId="43" fillId="43" borderId="0" xfId="0" applyFont="1" applyFill="1" applyAlignment="1">
      <alignment vertical="center" wrapText="1"/>
    </xf>
    <xf numFmtId="0" fontId="43" fillId="43" borderId="0" xfId="0" applyFont="1" applyFill="1" applyAlignment="1">
      <alignment horizontal="left" vertical="center" wrapText="1"/>
    </xf>
    <xf numFmtId="0" fontId="42" fillId="43" borderId="0" xfId="0" applyFont="1" applyFill="1" applyAlignment="1">
      <alignment horizontal="left" vertical="center" wrapText="1"/>
    </xf>
    <xf numFmtId="171" fontId="51" fillId="0" borderId="0" xfId="44" applyFont="1" applyAlignment="1">
      <alignment horizontal="left"/>
    </xf>
    <xf numFmtId="0" fontId="53" fillId="0" borderId="0" xfId="0" applyFont="1" applyAlignment="1">
      <alignment horizontal="left"/>
    </xf>
    <xf numFmtId="0" fontId="45" fillId="0" borderId="0" xfId="0" applyFont="1" applyAlignment="1">
      <alignment horizontal="left" vertical="center"/>
    </xf>
    <xf numFmtId="0" fontId="47" fillId="42" borderId="0" xfId="0" applyFont="1" applyFill="1" applyAlignment="1">
      <alignment horizontal="center" vertical="center" wrapText="1"/>
    </xf>
    <xf numFmtId="0" fontId="47" fillId="42" borderId="0" xfId="0" applyFont="1" applyFill="1" applyAlignment="1">
      <alignment horizontal="center" vertical="center"/>
    </xf>
    <xf numFmtId="0" fontId="42" fillId="0" borderId="0" xfId="0" applyFont="1" applyAlignment="1">
      <alignment horizontal="left" vertical="center" wrapText="1"/>
    </xf>
    <xf numFmtId="0" fontId="43" fillId="0" borderId="0" xfId="0" applyFont="1" applyAlignment="1">
      <alignment horizontal="center" vertical="center" wrapText="1"/>
    </xf>
    <xf numFmtId="0" fontId="55" fillId="0" borderId="0" xfId="0" applyFont="1" applyAlignment="1">
      <alignment horizontal="left" vertical="center" wrapText="1"/>
    </xf>
    <xf numFmtId="176" fontId="47" fillId="42" borderId="20" xfId="49" applyNumberFormat="1" applyFont="1" applyFill="1" applyBorder="1" applyAlignment="1">
      <alignment horizontal="center"/>
    </xf>
    <xf numFmtId="176" fontId="47" fillId="42" borderId="24" xfId="49" applyNumberFormat="1" applyFont="1" applyFill="1" applyBorder="1" applyAlignment="1">
      <alignment horizontal="center"/>
    </xf>
    <xf numFmtId="179" fontId="47" fillId="42" borderId="13" xfId="49" applyNumberFormat="1" applyFont="1" applyFill="1" applyBorder="1" applyAlignment="1">
      <alignment horizontal="center" vertical="center"/>
    </xf>
    <xf numFmtId="179" fontId="47" fillId="42" borderId="14" xfId="49" applyNumberFormat="1" applyFont="1" applyFill="1" applyBorder="1" applyAlignment="1">
      <alignment horizontal="center" vertical="center"/>
    </xf>
    <xf numFmtId="0" fontId="42" fillId="0" borderId="0" xfId="0" applyFont="1" applyAlignment="1">
      <alignment horizontal="left" vertical="center"/>
    </xf>
    <xf numFmtId="0" fontId="47" fillId="42" borderId="10" xfId="0" applyFont="1" applyFill="1" applyBorder="1" applyAlignment="1">
      <alignment horizontal="center" vertical="center" wrapText="1"/>
    </xf>
    <xf numFmtId="0" fontId="47" fillId="42" borderId="13" xfId="0" applyFont="1" applyFill="1" applyBorder="1" applyAlignment="1">
      <alignment horizontal="center" vertical="center" wrapText="1"/>
    </xf>
    <xf numFmtId="0" fontId="47" fillId="42" borderId="14" xfId="0" applyFont="1" applyFill="1" applyBorder="1" applyAlignment="1">
      <alignment horizontal="center" vertical="center" wrapText="1"/>
    </xf>
    <xf numFmtId="179" fontId="47" fillId="42" borderId="13" xfId="49" applyNumberFormat="1" applyFont="1" applyFill="1" applyBorder="1" applyAlignment="1">
      <alignment horizontal="center" vertical="center" wrapText="1"/>
    </xf>
    <xf numFmtId="179" fontId="47" fillId="42" borderId="14" xfId="49" applyNumberFormat="1" applyFont="1" applyFill="1" applyBorder="1" applyAlignment="1">
      <alignment horizontal="center" vertical="center" wrapText="1"/>
    </xf>
    <xf numFmtId="0" fontId="43" fillId="43" borderId="10" xfId="0" applyFont="1" applyFill="1" applyBorder="1" applyAlignment="1">
      <alignment vertical="center"/>
    </xf>
    <xf numFmtId="0" fontId="60" fillId="0" borderId="0" xfId="0" applyFont="1" applyAlignment="1">
      <alignment horizontal="left" vertical="center"/>
    </xf>
    <xf numFmtId="0" fontId="47" fillId="42" borderId="15" xfId="0" applyFont="1" applyFill="1" applyBorder="1" applyAlignment="1">
      <alignment horizontal="center" vertical="center" wrapText="1"/>
    </xf>
    <xf numFmtId="0" fontId="47" fillId="42" borderId="20" xfId="0" applyFont="1" applyFill="1" applyBorder="1" applyAlignment="1">
      <alignment horizontal="center" vertical="center" wrapText="1"/>
    </xf>
    <xf numFmtId="0" fontId="59" fillId="43" borderId="11" xfId="0" applyFont="1" applyFill="1" applyBorder="1" applyAlignment="1">
      <alignment horizontal="left" vertical="center"/>
    </xf>
    <xf numFmtId="0" fontId="59" fillId="43" borderId="12" xfId="0" applyFont="1" applyFill="1" applyBorder="1" applyAlignment="1">
      <alignment horizontal="left" vertical="center"/>
    </xf>
    <xf numFmtId="0" fontId="55" fillId="0" borderId="0" xfId="0" applyFont="1" applyAlignment="1">
      <alignment horizontal="left" vertical="center"/>
    </xf>
    <xf numFmtId="0" fontId="60" fillId="0" borderId="11" xfId="0" applyFont="1" applyBorder="1" applyAlignment="1">
      <alignment vertical="center" wrapText="1"/>
    </xf>
    <xf numFmtId="0" fontId="60" fillId="0" borderId="12" xfId="0" applyFont="1" applyBorder="1" applyAlignment="1">
      <alignment vertical="center" wrapText="1"/>
    </xf>
    <xf numFmtId="0" fontId="47" fillId="42" borderId="20" xfId="0" applyFont="1" applyFill="1" applyBorder="1" applyAlignment="1">
      <alignment horizontal="center" vertical="center"/>
    </xf>
    <xf numFmtId="0" fontId="47" fillId="42" borderId="24" xfId="0" applyFont="1" applyFill="1" applyBorder="1" applyAlignment="1">
      <alignment horizontal="center" vertical="center"/>
    </xf>
    <xf numFmtId="14" fontId="47" fillId="42" borderId="13" xfId="0" applyNumberFormat="1" applyFont="1" applyFill="1" applyBorder="1" applyAlignment="1">
      <alignment horizontal="center" vertical="center"/>
    </xf>
    <xf numFmtId="0" fontId="47" fillId="42" borderId="14" xfId="0" applyFont="1" applyFill="1" applyBorder="1" applyAlignment="1">
      <alignment horizontal="center" vertical="center"/>
    </xf>
    <xf numFmtId="0" fontId="47" fillId="42" borderId="21" xfId="0" applyFont="1" applyFill="1" applyBorder="1" applyAlignment="1">
      <alignment horizontal="center" vertical="center" wrapText="1"/>
    </xf>
    <xf numFmtId="0" fontId="47" fillId="42" borderId="23" xfId="0" applyFont="1" applyFill="1" applyBorder="1" applyAlignment="1">
      <alignment horizontal="center" vertical="center" wrapText="1"/>
    </xf>
    <xf numFmtId="0" fontId="47" fillId="42" borderId="22" xfId="0" applyFont="1" applyFill="1" applyBorder="1" applyAlignment="1">
      <alignment horizontal="center" vertical="center" wrapText="1"/>
    </xf>
    <xf numFmtId="0" fontId="47" fillId="42" borderId="24" xfId="0" applyFont="1" applyFill="1" applyBorder="1" applyAlignment="1">
      <alignment horizontal="center" vertical="center" wrapText="1"/>
    </xf>
    <xf numFmtId="0" fontId="60" fillId="0" borderId="11" xfId="0" applyFont="1" applyBorder="1" applyAlignment="1">
      <alignment horizontal="left" vertical="center" wrapText="1"/>
    </xf>
    <xf numFmtId="0" fontId="60" fillId="0" borderId="12" xfId="0" applyFont="1" applyBorder="1" applyAlignment="1">
      <alignment horizontal="left" vertical="center" wrapText="1"/>
    </xf>
    <xf numFmtId="0" fontId="43" fillId="0" borderId="0" xfId="0" applyFont="1" applyAlignment="1">
      <alignment horizontal="left" vertical="center"/>
    </xf>
    <xf numFmtId="0" fontId="49" fillId="0" borderId="0" xfId="49" applyFont="1" applyAlignment="1">
      <alignment horizontal="left" wrapText="1"/>
    </xf>
  </cellXfs>
  <cellStyles count="68">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D000000}"/>
    <cellStyle name="Comma 2 2" xfId="55" xr:uid="{00000000-0005-0000-0000-00001E000000}"/>
    <cellStyle name="Comma 2 2 2" xfId="62" xr:uid="{C3F003F2-4C68-4379-8ABA-FD1DFC6371A6}"/>
    <cellStyle name="Comma 2 3" xfId="66" xr:uid="{98A9762C-733E-4119-ABB2-B57DBA165E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2" xfId="45" xr:uid="{00000000-0005-0000-0000-000028000000}"/>
    <cellStyle name="Millares [0] 2 2" xfId="54" xr:uid="{00000000-0005-0000-0000-000029000000}"/>
    <cellStyle name="Millares [0] 2 2 2" xfId="61" xr:uid="{01A3EA54-97F3-44B5-8FE8-D9DB95B74A1F}"/>
    <cellStyle name="Millares [0] 2 3" xfId="65" xr:uid="{8F07C455-BD21-4223-9B99-9D94E199EB95}"/>
    <cellStyle name="Millares [0] 3" xfId="56" xr:uid="{00000000-0005-0000-0000-00002A000000}"/>
    <cellStyle name="Millares [0] 3 2" xfId="63" xr:uid="{C96D6BAC-3391-449B-9FA8-57CAE0B415B0}"/>
    <cellStyle name="Millares [0] 4" xfId="60" xr:uid="{5C7D92EF-7453-410E-BFAF-ED234169E0EC}"/>
    <cellStyle name="Millares 2" xfId="52" xr:uid="{00000000-0005-0000-0000-00002B000000}"/>
    <cellStyle name="Millares 3" xfId="57" xr:uid="{00000000-0005-0000-0000-00002C000000}"/>
    <cellStyle name="Millares 3 2" xfId="67" xr:uid="{67CB57D7-BE59-4A14-BC54-374927EDBC60}"/>
    <cellStyle name="Moneda" xfId="64" builtinId="4"/>
    <cellStyle name="Neutral" xfId="8" builtinId="28" customBuiltin="1"/>
    <cellStyle name="Normal" xfId="0" builtinId="0"/>
    <cellStyle name="Normal 12" xfId="46" xr:uid="{00000000-0005-0000-0000-00002F000000}"/>
    <cellStyle name="Normal 15" xfId="47" xr:uid="{00000000-0005-0000-0000-000030000000}"/>
    <cellStyle name="Normal 2" xfId="49" xr:uid="{00000000-0005-0000-0000-000031000000}"/>
    <cellStyle name="Normal 2 4" xfId="48" xr:uid="{00000000-0005-0000-0000-000032000000}"/>
    <cellStyle name="Normal 3" xfId="53" xr:uid="{00000000-0005-0000-0000-000033000000}"/>
    <cellStyle name="Normal 3 2" xfId="59" xr:uid="{52A95833-AD3D-4468-8C3C-E8E2DC9E73E9}"/>
    <cellStyle name="Normal 3 3" xfId="43" xr:uid="{00000000-0005-0000-0000-000034000000}"/>
    <cellStyle name="Normal_Estados Fiscal 1999" xfId="44" xr:uid="{00000000-0005-0000-0000-000035000000}"/>
    <cellStyle name="Notas" xfId="15" builtinId="10" customBuiltin="1"/>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336699"/>
      <color rgb="FF006699"/>
      <color rgb="FF003366"/>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182035</xdr:colOff>
      <xdr:row>1</xdr:row>
      <xdr:rowOff>134017</xdr:rowOff>
    </xdr:from>
    <xdr:to>
      <xdr:col>3</xdr:col>
      <xdr:colOff>979949</xdr:colOff>
      <xdr:row>6</xdr:row>
      <xdr:rowOff>283030</xdr:rowOff>
    </xdr:to>
    <xdr:pic>
      <xdr:nvPicPr>
        <xdr:cNvPr id="2" name="Imagen 1">
          <a:extLst>
            <a:ext uri="{FF2B5EF4-FFF2-40B4-BE49-F238E27FC236}">
              <a16:creationId xmlns:a16="http://schemas.microsoft.com/office/drawing/2014/main" id="{73EBDF13-36B1-4952-9CB6-243690946E9A}"/>
            </a:ext>
          </a:extLst>
        </xdr:cNvPr>
        <xdr:cNvPicPr>
          <a:picLocks noChangeAspect="1"/>
        </xdr:cNvPicPr>
      </xdr:nvPicPr>
      <xdr:blipFill>
        <a:blip xmlns:r="http://schemas.openxmlformats.org/officeDocument/2006/relationships" r:embed="rId1"/>
        <a:stretch>
          <a:fillRect/>
        </a:stretch>
      </xdr:blipFill>
      <xdr:spPr>
        <a:xfrm>
          <a:off x="693664" y="308188"/>
          <a:ext cx="2387228" cy="1292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704850</xdr:colOff>
      <xdr:row>2</xdr:row>
      <xdr:rowOff>19051</xdr:rowOff>
    </xdr:from>
    <xdr:to>
      <xdr:col>7</xdr:col>
      <xdr:colOff>714375</xdr:colOff>
      <xdr:row>5</xdr:row>
      <xdr:rowOff>115265</xdr:rowOff>
    </xdr:to>
    <xdr:pic>
      <xdr:nvPicPr>
        <xdr:cNvPr id="2" name="Imagen 1">
          <a:extLst>
            <a:ext uri="{FF2B5EF4-FFF2-40B4-BE49-F238E27FC236}">
              <a16:creationId xmlns:a16="http://schemas.microsoft.com/office/drawing/2014/main" id="{A8061A0A-1856-4A9B-9382-F8AE73660FFE}"/>
            </a:ext>
          </a:extLst>
        </xdr:cNvPr>
        <xdr:cNvPicPr>
          <a:picLocks noChangeAspect="1"/>
        </xdr:cNvPicPr>
      </xdr:nvPicPr>
      <xdr:blipFill>
        <a:blip xmlns:r="http://schemas.openxmlformats.org/officeDocument/2006/relationships" r:embed="rId1"/>
        <a:stretch>
          <a:fillRect/>
        </a:stretch>
      </xdr:blipFill>
      <xdr:spPr>
        <a:xfrm>
          <a:off x="8077200" y="412751"/>
          <a:ext cx="1698625" cy="6867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704850</xdr:colOff>
      <xdr:row>2</xdr:row>
      <xdr:rowOff>19051</xdr:rowOff>
    </xdr:from>
    <xdr:to>
      <xdr:col>6</xdr:col>
      <xdr:colOff>1666875</xdr:colOff>
      <xdr:row>5</xdr:row>
      <xdr:rowOff>115265</xdr:rowOff>
    </xdr:to>
    <xdr:pic>
      <xdr:nvPicPr>
        <xdr:cNvPr id="2" name="Imagen 1">
          <a:extLst>
            <a:ext uri="{FF2B5EF4-FFF2-40B4-BE49-F238E27FC236}">
              <a16:creationId xmlns:a16="http://schemas.microsoft.com/office/drawing/2014/main" id="{388C83FC-01DD-4907-8CA3-01AFF9123C4C}"/>
            </a:ext>
          </a:extLst>
        </xdr:cNvPr>
        <xdr:cNvPicPr>
          <a:picLocks noChangeAspect="1"/>
        </xdr:cNvPicPr>
      </xdr:nvPicPr>
      <xdr:blipFill>
        <a:blip xmlns:r="http://schemas.openxmlformats.org/officeDocument/2006/relationships" r:embed="rId1"/>
        <a:stretch>
          <a:fillRect/>
        </a:stretch>
      </xdr:blipFill>
      <xdr:spPr>
        <a:xfrm>
          <a:off x="7493000" y="412751"/>
          <a:ext cx="1666875" cy="6867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704850</xdr:colOff>
      <xdr:row>2</xdr:row>
      <xdr:rowOff>19051</xdr:rowOff>
    </xdr:from>
    <xdr:to>
      <xdr:col>7</xdr:col>
      <xdr:colOff>180975</xdr:colOff>
      <xdr:row>5</xdr:row>
      <xdr:rowOff>110503</xdr:rowOff>
    </xdr:to>
    <xdr:pic>
      <xdr:nvPicPr>
        <xdr:cNvPr id="2" name="Imagen 1">
          <a:extLst>
            <a:ext uri="{FF2B5EF4-FFF2-40B4-BE49-F238E27FC236}">
              <a16:creationId xmlns:a16="http://schemas.microsoft.com/office/drawing/2014/main" id="{B4D27FE7-9577-458D-8AFC-AC0EC5A48C1A}"/>
            </a:ext>
          </a:extLst>
        </xdr:cNvPr>
        <xdr:cNvPicPr>
          <a:picLocks noChangeAspect="1"/>
        </xdr:cNvPicPr>
      </xdr:nvPicPr>
      <xdr:blipFill>
        <a:blip xmlns:r="http://schemas.openxmlformats.org/officeDocument/2006/relationships" r:embed="rId1"/>
        <a:stretch>
          <a:fillRect/>
        </a:stretch>
      </xdr:blipFill>
      <xdr:spPr>
        <a:xfrm>
          <a:off x="7994650" y="412751"/>
          <a:ext cx="1692275" cy="6820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704850</xdr:colOff>
      <xdr:row>2</xdr:row>
      <xdr:rowOff>19051</xdr:rowOff>
    </xdr:from>
    <xdr:to>
      <xdr:col>8</xdr:col>
      <xdr:colOff>470535</xdr:colOff>
      <xdr:row>5</xdr:row>
      <xdr:rowOff>115265</xdr:rowOff>
    </xdr:to>
    <xdr:pic>
      <xdr:nvPicPr>
        <xdr:cNvPr id="2" name="Imagen 1">
          <a:extLst>
            <a:ext uri="{FF2B5EF4-FFF2-40B4-BE49-F238E27FC236}">
              <a16:creationId xmlns:a16="http://schemas.microsoft.com/office/drawing/2014/main" id="{ABC1525F-60BA-4190-A77A-16D9449302A1}"/>
            </a:ext>
          </a:extLst>
        </xdr:cNvPr>
        <xdr:cNvPicPr>
          <a:picLocks noChangeAspect="1"/>
        </xdr:cNvPicPr>
      </xdr:nvPicPr>
      <xdr:blipFill>
        <a:blip xmlns:r="http://schemas.openxmlformats.org/officeDocument/2006/relationships" r:embed="rId1"/>
        <a:stretch>
          <a:fillRect/>
        </a:stretch>
      </xdr:blipFill>
      <xdr:spPr>
        <a:xfrm>
          <a:off x="8064500" y="412751"/>
          <a:ext cx="1702435" cy="6867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704850</xdr:colOff>
      <xdr:row>2</xdr:row>
      <xdr:rowOff>19051</xdr:rowOff>
    </xdr:from>
    <xdr:to>
      <xdr:col>7</xdr:col>
      <xdr:colOff>310515</xdr:colOff>
      <xdr:row>5</xdr:row>
      <xdr:rowOff>115265</xdr:rowOff>
    </xdr:to>
    <xdr:pic>
      <xdr:nvPicPr>
        <xdr:cNvPr id="2" name="Imagen 1">
          <a:extLst>
            <a:ext uri="{FF2B5EF4-FFF2-40B4-BE49-F238E27FC236}">
              <a16:creationId xmlns:a16="http://schemas.microsoft.com/office/drawing/2014/main" id="{A944F933-2558-4A7E-891F-6A884E6943D2}"/>
            </a:ext>
          </a:extLst>
        </xdr:cNvPr>
        <xdr:cNvPicPr>
          <a:picLocks noChangeAspect="1"/>
        </xdr:cNvPicPr>
      </xdr:nvPicPr>
      <xdr:blipFill>
        <a:blip xmlns:r="http://schemas.openxmlformats.org/officeDocument/2006/relationships" r:embed="rId1"/>
        <a:stretch>
          <a:fillRect/>
        </a:stretch>
      </xdr:blipFill>
      <xdr:spPr>
        <a:xfrm>
          <a:off x="7150100" y="412751"/>
          <a:ext cx="1707515" cy="6867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120658</xdr:colOff>
      <xdr:row>2</xdr:row>
      <xdr:rowOff>19051</xdr:rowOff>
    </xdr:from>
    <xdr:to>
      <xdr:col>11</xdr:col>
      <xdr:colOff>222469</xdr:colOff>
      <xdr:row>5</xdr:row>
      <xdr:rowOff>115265</xdr:rowOff>
    </xdr:to>
    <xdr:pic>
      <xdr:nvPicPr>
        <xdr:cNvPr id="2" name="Imagen 1">
          <a:extLst>
            <a:ext uri="{FF2B5EF4-FFF2-40B4-BE49-F238E27FC236}">
              <a16:creationId xmlns:a16="http://schemas.microsoft.com/office/drawing/2014/main" id="{AF5ADE76-0365-42F3-B2B1-3A0CC9924FCC}"/>
            </a:ext>
          </a:extLst>
        </xdr:cNvPr>
        <xdr:cNvPicPr>
          <a:picLocks noChangeAspect="1"/>
        </xdr:cNvPicPr>
      </xdr:nvPicPr>
      <xdr:blipFill>
        <a:blip xmlns:r="http://schemas.openxmlformats.org/officeDocument/2006/relationships" r:embed="rId1"/>
        <a:stretch>
          <a:fillRect/>
        </a:stretch>
      </xdr:blipFill>
      <xdr:spPr>
        <a:xfrm>
          <a:off x="6800858" y="412751"/>
          <a:ext cx="1702011" cy="6867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704850</xdr:colOff>
      <xdr:row>2</xdr:row>
      <xdr:rowOff>19051</xdr:rowOff>
    </xdr:from>
    <xdr:to>
      <xdr:col>6</xdr:col>
      <xdr:colOff>1133475</xdr:colOff>
      <xdr:row>5</xdr:row>
      <xdr:rowOff>115265</xdr:rowOff>
    </xdr:to>
    <xdr:pic>
      <xdr:nvPicPr>
        <xdr:cNvPr id="2" name="Imagen 1">
          <a:extLst>
            <a:ext uri="{FF2B5EF4-FFF2-40B4-BE49-F238E27FC236}">
              <a16:creationId xmlns:a16="http://schemas.microsoft.com/office/drawing/2014/main" id="{FF513D46-8774-49FA-8850-2803781A9B61}"/>
            </a:ext>
          </a:extLst>
        </xdr:cNvPr>
        <xdr:cNvPicPr>
          <a:picLocks noChangeAspect="1"/>
        </xdr:cNvPicPr>
      </xdr:nvPicPr>
      <xdr:blipFill>
        <a:blip xmlns:r="http://schemas.openxmlformats.org/officeDocument/2006/relationships" r:embed="rId1"/>
        <a:stretch>
          <a:fillRect/>
        </a:stretch>
      </xdr:blipFill>
      <xdr:spPr>
        <a:xfrm>
          <a:off x="8235950" y="412751"/>
          <a:ext cx="1692275" cy="6867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regionalcasadebolsa.com.py/"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F69F-EF34-4134-AB1E-AE48873F786E}">
  <sheetPr>
    <tabColor rgb="FF0070C0"/>
  </sheetPr>
  <dimension ref="B2:O32"/>
  <sheetViews>
    <sheetView showGridLines="0" zoomScale="70" zoomScaleNormal="70" workbookViewId="0">
      <selection activeCell="B10" sqref="B10:O10"/>
    </sheetView>
  </sheetViews>
  <sheetFormatPr baseColWidth="10" defaultColWidth="11.5546875" defaultRowHeight="13.8"/>
  <cols>
    <col min="1" max="1" width="7.44140625" style="451" customWidth="1"/>
    <col min="2" max="3" width="11.5546875" style="451"/>
    <col min="4" max="4" width="14.44140625" style="451" customWidth="1"/>
    <col min="5" max="8" width="11.5546875" style="451"/>
    <col min="9" max="9" width="17.109375" style="451" customWidth="1"/>
    <col min="10" max="16384" width="11.5546875" style="451"/>
  </cols>
  <sheetData>
    <row r="2" spans="2:15" ht="18" customHeight="1">
      <c r="B2" s="450"/>
      <c r="C2" s="450"/>
      <c r="D2" s="450"/>
      <c r="E2" s="551" t="s">
        <v>599</v>
      </c>
      <c r="F2" s="551"/>
      <c r="G2" s="551"/>
      <c r="H2" s="551"/>
      <c r="I2" s="551"/>
      <c r="J2" s="551"/>
      <c r="K2" s="551"/>
      <c r="L2" s="551"/>
      <c r="M2" s="551"/>
      <c r="N2" s="551"/>
      <c r="O2" s="551"/>
    </row>
    <row r="3" spans="2:15" ht="18" customHeight="1">
      <c r="B3" s="450"/>
      <c r="C3" s="450"/>
      <c r="D3" s="450"/>
      <c r="E3" s="551"/>
      <c r="F3" s="551"/>
      <c r="G3" s="551"/>
      <c r="H3" s="551"/>
      <c r="I3" s="551"/>
      <c r="J3" s="551"/>
      <c r="K3" s="551"/>
      <c r="L3" s="551"/>
      <c r="M3" s="551"/>
      <c r="N3" s="551"/>
      <c r="O3" s="551"/>
    </row>
    <row r="4" spans="2:15" ht="18" customHeight="1">
      <c r="B4" s="450"/>
      <c r="C4" s="450"/>
      <c r="D4" s="450"/>
      <c r="E4" s="551"/>
      <c r="F4" s="551"/>
      <c r="G4" s="551"/>
      <c r="H4" s="551"/>
      <c r="I4" s="551"/>
      <c r="J4" s="551"/>
      <c r="K4" s="551"/>
      <c r="L4" s="551"/>
      <c r="M4" s="551"/>
      <c r="N4" s="551"/>
      <c r="O4" s="551"/>
    </row>
    <row r="5" spans="2:15" ht="18" customHeight="1">
      <c r="B5" s="450"/>
      <c r="C5" s="450"/>
      <c r="D5" s="450"/>
      <c r="E5" s="551"/>
      <c r="F5" s="551"/>
      <c r="G5" s="551"/>
      <c r="H5" s="551"/>
      <c r="I5" s="551"/>
      <c r="J5" s="551"/>
      <c r="K5" s="551"/>
      <c r="L5" s="551"/>
      <c r="M5" s="551"/>
      <c r="N5" s="551"/>
      <c r="O5" s="551"/>
    </row>
    <row r="6" spans="2:15" ht="18" customHeight="1">
      <c r="B6" s="450"/>
      <c r="C6" s="450"/>
      <c r="D6" s="450"/>
      <c r="E6" s="551"/>
      <c r="F6" s="551"/>
      <c r="G6" s="551"/>
      <c r="H6" s="551"/>
      <c r="I6" s="551"/>
      <c r="J6" s="551"/>
      <c r="K6" s="551"/>
      <c r="L6" s="551"/>
      <c r="M6" s="551"/>
      <c r="N6" s="551"/>
      <c r="O6" s="551"/>
    </row>
    <row r="7" spans="2:15" ht="39.6" customHeight="1">
      <c r="B7" s="450"/>
      <c r="C7" s="450"/>
      <c r="D7" s="450"/>
      <c r="E7" s="551"/>
      <c r="F7" s="551"/>
      <c r="G7" s="551"/>
      <c r="H7" s="551"/>
      <c r="I7" s="551"/>
      <c r="J7" s="551"/>
      <c r="K7" s="551"/>
      <c r="L7" s="551"/>
      <c r="M7" s="551"/>
      <c r="N7" s="551"/>
      <c r="O7" s="551"/>
    </row>
    <row r="8" spans="2:15" ht="18" customHeight="1">
      <c r="B8" s="452"/>
      <c r="C8" s="452"/>
      <c r="D8" s="453"/>
      <c r="E8" s="452"/>
      <c r="F8" s="452"/>
      <c r="G8" s="452"/>
      <c r="H8" s="452"/>
      <c r="I8" s="452"/>
      <c r="J8" s="452"/>
      <c r="K8" s="452"/>
      <c r="L8" s="452"/>
      <c r="M8" s="452"/>
      <c r="N8" s="452"/>
      <c r="O8" s="452"/>
    </row>
    <row r="9" spans="2:15" ht="18" customHeight="1">
      <c r="B9" s="452"/>
      <c r="C9" s="454"/>
      <c r="D9" s="454"/>
      <c r="E9" s="454"/>
      <c r="F9" s="454"/>
      <c r="G9" s="454"/>
      <c r="H9" s="454"/>
      <c r="I9" s="454"/>
      <c r="J9" s="454"/>
      <c r="K9" s="454"/>
      <c r="L9" s="454"/>
      <c r="M9" s="454"/>
      <c r="N9" s="454"/>
      <c r="O9" s="454"/>
    </row>
    <row r="10" spans="2:15" ht="18" customHeight="1">
      <c r="B10" s="552" t="s">
        <v>710</v>
      </c>
      <c r="C10" s="552"/>
      <c r="D10" s="552"/>
      <c r="E10" s="552"/>
      <c r="F10" s="552"/>
      <c r="G10" s="552"/>
      <c r="H10" s="552"/>
      <c r="I10" s="552"/>
      <c r="J10" s="552"/>
      <c r="K10" s="552"/>
      <c r="L10" s="552"/>
      <c r="M10" s="552"/>
      <c r="N10" s="552"/>
      <c r="O10" s="552"/>
    </row>
    <row r="11" spans="2:15" ht="18" customHeight="1">
      <c r="B11" s="552" t="s">
        <v>600</v>
      </c>
      <c r="C11" s="552"/>
      <c r="D11" s="552"/>
      <c r="E11" s="552"/>
      <c r="F11" s="552"/>
      <c r="G11" s="552"/>
      <c r="H11" s="552"/>
      <c r="I11" s="552"/>
      <c r="J11" s="552"/>
      <c r="K11" s="552"/>
      <c r="L11" s="552"/>
      <c r="M11" s="552"/>
      <c r="N11" s="552"/>
      <c r="O11" s="552"/>
    </row>
    <row r="12" spans="2:15" ht="18" customHeight="1">
      <c r="B12" s="452"/>
      <c r="C12" s="452"/>
      <c r="D12" s="452"/>
      <c r="E12" s="452"/>
      <c r="F12" s="452"/>
      <c r="G12" s="452"/>
      <c r="H12" s="452"/>
      <c r="I12" s="452"/>
      <c r="J12" s="452"/>
      <c r="K12" s="452"/>
      <c r="L12" s="452"/>
      <c r="M12" s="452"/>
      <c r="N12" s="452"/>
      <c r="O12" s="452"/>
    </row>
    <row r="13" spans="2:15" ht="18" customHeight="1">
      <c r="B13" s="452"/>
      <c r="C13" s="452"/>
      <c r="D13" s="452"/>
      <c r="E13" s="452"/>
      <c r="F13" s="452"/>
      <c r="G13" s="452"/>
      <c r="H13" s="452"/>
      <c r="I13" s="452"/>
      <c r="J13" s="452"/>
      <c r="K13" s="452"/>
      <c r="L13" s="452"/>
      <c r="M13" s="452"/>
      <c r="N13" s="452"/>
      <c r="O13" s="452"/>
    </row>
    <row r="14" spans="2:15">
      <c r="B14" s="455"/>
      <c r="C14" s="455"/>
      <c r="D14" s="455"/>
      <c r="E14" s="455"/>
      <c r="F14" s="455"/>
      <c r="G14" s="455"/>
      <c r="H14" s="456"/>
      <c r="I14" s="455"/>
      <c r="J14" s="455"/>
      <c r="K14" s="455"/>
      <c r="L14" s="455"/>
      <c r="M14" s="456"/>
      <c r="N14" s="455"/>
      <c r="O14" s="455"/>
    </row>
    <row r="15" spans="2:15" ht="18">
      <c r="B15" s="462"/>
      <c r="C15" s="462"/>
      <c r="D15" s="462"/>
      <c r="E15" s="462"/>
      <c r="F15" s="462"/>
      <c r="G15" s="462"/>
      <c r="H15" s="463"/>
      <c r="I15" s="462"/>
      <c r="J15" s="462"/>
      <c r="K15" s="463"/>
      <c r="L15" s="463"/>
      <c r="M15" s="463"/>
      <c r="N15" s="462"/>
      <c r="O15" s="462"/>
    </row>
    <row r="16" spans="2:15" ht="18">
      <c r="B16" s="462"/>
      <c r="C16" s="462"/>
      <c r="D16" s="462"/>
      <c r="E16" s="462"/>
      <c r="F16" s="462"/>
      <c r="G16" s="462"/>
      <c r="H16" s="463"/>
      <c r="I16" s="462"/>
      <c r="J16" s="462"/>
      <c r="K16" s="463"/>
      <c r="L16" s="463"/>
      <c r="M16" s="463" t="s">
        <v>330</v>
      </c>
      <c r="N16" s="462"/>
      <c r="O16" s="462"/>
    </row>
    <row r="17" spans="2:15" ht="18">
      <c r="B17" s="462"/>
      <c r="C17" s="462"/>
      <c r="D17" s="462"/>
      <c r="E17" s="462"/>
      <c r="F17" s="462"/>
      <c r="G17" s="462"/>
      <c r="H17" s="463"/>
      <c r="I17" s="462"/>
      <c r="J17" s="462"/>
      <c r="K17" s="463"/>
      <c r="L17" s="462"/>
      <c r="M17" s="462"/>
      <c r="N17" s="462"/>
      <c r="O17" s="462"/>
    </row>
    <row r="18" spans="2:15" ht="18">
      <c r="B18" s="462"/>
      <c r="C18" s="462"/>
      <c r="D18" s="462" t="s">
        <v>331</v>
      </c>
      <c r="E18" s="464"/>
      <c r="F18" s="462"/>
      <c r="G18" s="462"/>
      <c r="H18" s="465"/>
      <c r="I18" s="462"/>
      <c r="J18" s="462"/>
      <c r="K18" s="462"/>
      <c r="L18" s="465"/>
      <c r="M18" s="465" t="s">
        <v>464</v>
      </c>
      <c r="N18" s="462"/>
      <c r="O18" s="462"/>
    </row>
    <row r="19" spans="2:15" ht="18">
      <c r="B19" s="462"/>
      <c r="C19" s="462"/>
      <c r="D19" s="462"/>
      <c r="E19" s="464"/>
      <c r="F19" s="462"/>
      <c r="G19" s="462"/>
      <c r="H19" s="466"/>
      <c r="I19" s="462"/>
      <c r="J19" s="462"/>
      <c r="K19" s="462"/>
      <c r="L19" s="466"/>
      <c r="M19" s="466"/>
      <c r="N19" s="462"/>
      <c r="O19" s="462"/>
    </row>
    <row r="20" spans="2:15" ht="18">
      <c r="B20" s="462"/>
      <c r="C20" s="462"/>
      <c r="D20" s="462" t="s">
        <v>332</v>
      </c>
      <c r="E20" s="464"/>
      <c r="F20" s="462"/>
      <c r="G20" s="462"/>
      <c r="H20" s="465"/>
      <c r="I20" s="462"/>
      <c r="J20" s="462"/>
      <c r="K20" s="462"/>
      <c r="L20" s="465"/>
      <c r="M20" s="465" t="s">
        <v>465</v>
      </c>
      <c r="N20" s="462"/>
      <c r="O20" s="462"/>
    </row>
    <row r="21" spans="2:15" ht="18">
      <c r="B21" s="462"/>
      <c r="C21" s="462"/>
      <c r="D21" s="462"/>
      <c r="E21" s="464"/>
      <c r="F21" s="462"/>
      <c r="G21" s="462"/>
      <c r="H21" s="466"/>
      <c r="I21" s="462"/>
      <c r="J21" s="462"/>
      <c r="K21" s="462"/>
      <c r="L21" s="466"/>
      <c r="M21" s="466"/>
      <c r="N21" s="462"/>
      <c r="O21" s="462"/>
    </row>
    <row r="22" spans="2:15" ht="18">
      <c r="B22" s="462"/>
      <c r="C22" s="462"/>
      <c r="D22" s="462" t="s">
        <v>333</v>
      </c>
      <c r="E22" s="464"/>
      <c r="F22" s="462"/>
      <c r="G22" s="462"/>
      <c r="H22" s="465"/>
      <c r="I22" s="462"/>
      <c r="J22" s="462"/>
      <c r="K22" s="462"/>
      <c r="L22" s="465"/>
      <c r="M22" s="465" t="s">
        <v>466</v>
      </c>
      <c r="N22" s="462"/>
      <c r="O22" s="462"/>
    </row>
    <row r="23" spans="2:15" ht="18">
      <c r="B23" s="462"/>
      <c r="C23" s="462"/>
      <c r="D23" s="462"/>
      <c r="E23" s="464"/>
      <c r="F23" s="462"/>
      <c r="G23" s="462"/>
      <c r="H23" s="466"/>
      <c r="I23" s="462"/>
      <c r="J23" s="462"/>
      <c r="K23" s="462"/>
      <c r="L23" s="466"/>
      <c r="M23" s="466"/>
      <c r="N23" s="462"/>
      <c r="O23" s="462"/>
    </row>
    <row r="24" spans="2:15" ht="18">
      <c r="B24" s="462"/>
      <c r="C24" s="462"/>
      <c r="D24" s="462" t="s">
        <v>334</v>
      </c>
      <c r="E24" s="464"/>
      <c r="F24" s="462"/>
      <c r="G24" s="462"/>
      <c r="H24" s="465"/>
      <c r="I24" s="462"/>
      <c r="J24" s="462"/>
      <c r="K24" s="462"/>
      <c r="L24" s="465"/>
      <c r="M24" s="465" t="s">
        <v>467</v>
      </c>
      <c r="N24" s="462"/>
      <c r="O24" s="462"/>
    </row>
    <row r="25" spans="2:15" ht="18">
      <c r="B25" s="462"/>
      <c r="C25" s="462"/>
      <c r="D25" s="462"/>
      <c r="E25" s="464"/>
      <c r="F25" s="462"/>
      <c r="G25" s="462"/>
      <c r="H25" s="466"/>
      <c r="I25" s="462"/>
      <c r="J25" s="462"/>
      <c r="K25" s="462"/>
      <c r="L25" s="466"/>
      <c r="M25" s="466"/>
      <c r="N25" s="462"/>
      <c r="O25" s="462"/>
    </row>
    <row r="26" spans="2:15" ht="18">
      <c r="B26" s="462"/>
      <c r="C26" s="462"/>
      <c r="D26" s="462" t="s">
        <v>335</v>
      </c>
      <c r="E26" s="464"/>
      <c r="F26" s="462"/>
      <c r="G26" s="462"/>
      <c r="H26" s="465"/>
      <c r="I26" s="462"/>
      <c r="J26" s="462"/>
      <c r="K26" s="462"/>
      <c r="L26" s="465"/>
      <c r="M26" s="465" t="s">
        <v>468</v>
      </c>
      <c r="N26" s="462"/>
      <c r="O26" s="462"/>
    </row>
    <row r="27" spans="2:15" ht="18">
      <c r="B27" s="462"/>
      <c r="C27" s="462"/>
      <c r="D27" s="462"/>
      <c r="E27" s="464"/>
      <c r="F27" s="462"/>
      <c r="G27" s="462"/>
      <c r="H27" s="466"/>
      <c r="I27" s="462"/>
      <c r="J27" s="462"/>
      <c r="K27" s="462"/>
      <c r="L27" s="466"/>
      <c r="M27" s="466"/>
      <c r="N27" s="462"/>
      <c r="O27" s="462"/>
    </row>
    <row r="28" spans="2:15" ht="18">
      <c r="B28" s="462"/>
      <c r="C28" s="462"/>
      <c r="D28" s="462" t="s">
        <v>706</v>
      </c>
      <c r="E28" s="464"/>
      <c r="F28" s="462"/>
      <c r="G28" s="462"/>
      <c r="H28" s="465"/>
      <c r="I28" s="462"/>
      <c r="J28" s="462"/>
      <c r="K28" s="462"/>
      <c r="L28" s="467"/>
      <c r="M28" s="465" t="s">
        <v>708</v>
      </c>
      <c r="N28" s="462"/>
      <c r="O28" s="462"/>
    </row>
    <row r="29" spans="2:15" ht="18">
      <c r="B29" s="462"/>
      <c r="C29" s="462"/>
      <c r="D29" s="462"/>
      <c r="E29" s="464"/>
      <c r="F29" s="462"/>
      <c r="G29" s="462"/>
      <c r="H29" s="466"/>
      <c r="I29" s="462"/>
      <c r="J29" s="462"/>
      <c r="K29" s="462"/>
      <c r="L29" s="466"/>
      <c r="M29" s="465"/>
      <c r="N29" s="462"/>
      <c r="O29" s="462"/>
    </row>
    <row r="30" spans="2:15" ht="18">
      <c r="B30" s="462"/>
      <c r="C30" s="462"/>
      <c r="D30" s="462" t="s">
        <v>707</v>
      </c>
      <c r="E30" s="464"/>
      <c r="F30" s="462"/>
      <c r="G30" s="462"/>
      <c r="H30" s="465"/>
      <c r="I30" s="462"/>
      <c r="J30" s="462"/>
      <c r="K30" s="462"/>
      <c r="L30" s="467"/>
      <c r="M30" s="465" t="s">
        <v>709</v>
      </c>
      <c r="N30" s="462"/>
      <c r="O30" s="462"/>
    </row>
    <row r="31" spans="2:15" ht="18">
      <c r="B31" s="462"/>
      <c r="C31" s="464"/>
      <c r="D31" s="464"/>
      <c r="E31" s="464"/>
      <c r="F31" s="462"/>
      <c r="G31" s="462"/>
      <c r="H31" s="466"/>
      <c r="I31" s="462"/>
      <c r="J31" s="462"/>
      <c r="K31" s="462"/>
      <c r="L31" s="466"/>
      <c r="M31" s="465"/>
      <c r="N31" s="462"/>
      <c r="O31" s="462"/>
    </row>
    <row r="32" spans="2:15" ht="16.8">
      <c r="B32" s="455"/>
      <c r="C32" s="460"/>
      <c r="D32" s="460"/>
      <c r="E32" s="458"/>
      <c r="F32" s="457"/>
      <c r="G32" s="457"/>
      <c r="H32" s="459"/>
      <c r="I32" s="455"/>
      <c r="J32" s="455"/>
      <c r="K32" s="455"/>
      <c r="L32" s="461"/>
      <c r="M32" s="455"/>
      <c r="N32" s="455"/>
      <c r="O32" s="455"/>
    </row>
  </sheetData>
  <mergeCells count="3">
    <mergeCell ref="E2:O7"/>
    <mergeCell ref="B10:O10"/>
    <mergeCell ref="B11:O11"/>
  </mergeCells>
  <hyperlinks>
    <hyperlink ref="M18" location="IG!A1" display="IG!A1" xr:uid="{5BA5C1FF-0B88-4BF4-BCF7-5C3175032935}"/>
    <hyperlink ref="M20" location="BG!A1" display="BG!A1" xr:uid="{78357219-AF32-446D-A3C8-E03DE7364333}"/>
    <hyperlink ref="M22" location="EERR!A1" display="EERR!A1" xr:uid="{76B9FAB0-997A-46AD-A307-807ADADAEE83}"/>
    <hyperlink ref="M24" location="EFE!A1" display="EFE!A1" xr:uid="{DF3C130D-FB8B-442D-BE74-3F8F81134C2B}"/>
    <hyperlink ref="M26" location="VPN!A1" display="VPN!A1" xr:uid="{BC303B67-79F6-428B-9878-DD38342794DA}"/>
    <hyperlink ref="M28" location="'Notas 1 a Nota 3'!A1" display="'Notas 1 a Nota 3'!A1" xr:uid="{64F50D6A-0857-445F-A421-145CC030B6DD}"/>
    <hyperlink ref="M30" location="'Nota 4 a Nota 9'!A1" display="'Nota 4 a Nota 9'!A1" xr:uid="{D854D625-5036-4AD7-8526-3367BEC7C42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6ECA-6AA7-4151-82E7-78161449B9DA}">
  <sheetPr>
    <tabColor rgb="FF0070C0"/>
    <pageSetUpPr fitToPage="1"/>
  </sheetPr>
  <dimension ref="B1:T58"/>
  <sheetViews>
    <sheetView showGridLines="0" zoomScale="80" zoomScaleNormal="80" zoomScaleSheetLayoutView="90" workbookViewId="0">
      <pane ySplit="15" topLeftCell="A16" activePane="bottomLeft" state="frozen"/>
      <selection pane="bottomLeft" activeCell="B39" sqref="B39"/>
    </sheetView>
  </sheetViews>
  <sheetFormatPr baseColWidth="10" defaultColWidth="11.44140625" defaultRowHeight="15.6"/>
  <cols>
    <col min="1" max="1" width="3.33203125" style="71" customWidth="1"/>
    <col min="2" max="2" width="52.5546875" style="124" customWidth="1"/>
    <col min="3" max="3" width="17" style="124" bestFit="1" customWidth="1"/>
    <col min="4" max="4" width="10.44140625" style="124" customWidth="1"/>
    <col min="5" max="5" width="24.5546875" style="124" customWidth="1"/>
    <col min="6" max="6" width="21.77734375" style="127" customWidth="1"/>
    <col min="7" max="8" width="3" style="71" customWidth="1"/>
    <col min="9" max="9" width="17.44140625" style="71" customWidth="1"/>
    <col min="10" max="10" width="19" style="71" bestFit="1" customWidth="1"/>
    <col min="11" max="16384" width="11.44140625" style="71"/>
  </cols>
  <sheetData>
    <row r="1" spans="2:20" s="166" customFormat="1"/>
    <row r="2" spans="2:20" s="166" customFormat="1">
      <c r="B2" s="359"/>
      <c r="C2" s="359"/>
      <c r="D2" s="359"/>
      <c r="E2" s="359"/>
      <c r="F2" s="359"/>
      <c r="G2" s="359"/>
      <c r="H2" s="359"/>
      <c r="I2" s="359"/>
      <c r="J2" s="359"/>
      <c r="K2" s="359"/>
      <c r="L2" s="359"/>
      <c r="M2" s="359"/>
      <c r="N2" s="359"/>
      <c r="O2" s="359"/>
      <c r="P2" s="359"/>
      <c r="Q2" s="359"/>
      <c r="R2" s="359"/>
      <c r="S2" s="359"/>
      <c r="T2" s="359"/>
    </row>
    <row r="3" spans="2:20" s="166" customFormat="1"/>
    <row r="4" spans="2:20" s="166" customFormat="1"/>
    <row r="5" spans="2:20" s="166" customFormat="1"/>
    <row r="6" spans="2:20" s="166" customFormat="1"/>
    <row r="7" spans="2:20" s="166" customFormat="1">
      <c r="B7" s="358"/>
      <c r="C7" s="358"/>
      <c r="D7" s="358"/>
      <c r="E7" s="358"/>
      <c r="F7" s="358"/>
      <c r="G7" s="358"/>
      <c r="H7" s="358"/>
      <c r="I7" s="358"/>
      <c r="J7" s="358"/>
      <c r="K7" s="358"/>
      <c r="L7" s="358"/>
      <c r="M7" s="358"/>
      <c r="N7" s="358"/>
      <c r="O7" s="358"/>
      <c r="P7" s="358"/>
      <c r="Q7" s="358"/>
      <c r="R7" s="358"/>
      <c r="S7" s="358"/>
      <c r="T7" s="358"/>
    </row>
    <row r="8" spans="2:20">
      <c r="L8" s="125" t="s">
        <v>336</v>
      </c>
    </row>
    <row r="10" spans="2:20">
      <c r="B10" s="584" t="s">
        <v>288</v>
      </c>
      <c r="C10" s="584"/>
      <c r="D10" s="584"/>
      <c r="E10" s="584"/>
      <c r="F10" s="584"/>
      <c r="G10" s="584"/>
      <c r="H10" s="146"/>
      <c r="I10" s="146"/>
    </row>
    <row r="11" spans="2:20">
      <c r="B11" s="181" t="s">
        <v>327</v>
      </c>
      <c r="C11" s="181"/>
      <c r="D11" s="181"/>
      <c r="E11" s="181"/>
      <c r="F11" s="181"/>
      <c r="G11" s="182"/>
      <c r="H11" s="183"/>
      <c r="I11" s="183"/>
    </row>
    <row r="12" spans="2:20">
      <c r="B12" s="147" t="s">
        <v>632</v>
      </c>
      <c r="C12" s="181"/>
      <c r="D12" s="181"/>
      <c r="E12" s="181"/>
      <c r="F12" s="181"/>
      <c r="G12" s="182"/>
      <c r="H12" s="183"/>
      <c r="I12" s="183"/>
    </row>
    <row r="13" spans="2:20">
      <c r="B13" s="582" t="s">
        <v>344</v>
      </c>
      <c r="C13" s="582"/>
      <c r="D13" s="582"/>
      <c r="E13" s="582"/>
      <c r="F13" s="582"/>
      <c r="G13" s="582"/>
      <c r="H13" s="183"/>
      <c r="I13" s="183"/>
    </row>
    <row r="14" spans="2:20">
      <c r="B14" s="367"/>
      <c r="C14" s="367"/>
      <c r="D14" s="367"/>
      <c r="E14" s="367"/>
      <c r="F14" s="132"/>
      <c r="G14" s="124"/>
    </row>
    <row r="15" spans="2:20" ht="36.6" customHeight="1">
      <c r="B15" s="376"/>
      <c r="C15" s="376"/>
      <c r="D15" s="376"/>
      <c r="E15" s="77">
        <v>44651</v>
      </c>
      <c r="F15" s="77">
        <v>44286</v>
      </c>
    </row>
    <row r="16" spans="2:20" ht="7.2" customHeight="1">
      <c r="B16" s="377"/>
      <c r="C16" s="377"/>
      <c r="D16" s="377"/>
      <c r="E16" s="378"/>
      <c r="F16" s="184"/>
    </row>
    <row r="17" spans="2:9">
      <c r="B17" s="585" t="s">
        <v>289</v>
      </c>
      <c r="C17" s="585"/>
      <c r="D17" s="585"/>
      <c r="E17" s="378"/>
      <c r="F17" s="184"/>
    </row>
    <row r="18" spans="2:9" ht="7.2" customHeight="1">
      <c r="B18" s="377"/>
      <c r="C18" s="377"/>
      <c r="D18" s="377"/>
      <c r="E18" s="378"/>
      <c r="F18" s="184"/>
    </row>
    <row r="19" spans="2:9" s="132" customFormat="1">
      <c r="B19" s="379" t="s">
        <v>152</v>
      </c>
      <c r="C19" s="379"/>
      <c r="D19" s="379"/>
      <c r="E19" s="185">
        <f>+'CA EF'!H185</f>
        <v>1295547916</v>
      </c>
      <c r="F19" s="185">
        <v>344319249</v>
      </c>
    </row>
    <row r="20" spans="2:9" s="132" customFormat="1">
      <c r="B20" s="379" t="s">
        <v>559</v>
      </c>
      <c r="C20" s="379"/>
      <c r="D20" s="379"/>
      <c r="E20" s="185">
        <f>+'CA EF'!I185</f>
        <v>-1176754781</v>
      </c>
      <c r="F20" s="185" t="s">
        <v>642</v>
      </c>
    </row>
    <row r="21" spans="2:9" s="132" customFormat="1">
      <c r="B21" s="379" t="s">
        <v>29</v>
      </c>
      <c r="C21" s="379"/>
      <c r="D21" s="379"/>
      <c r="E21" s="185">
        <f>+'CA EF'!J185</f>
        <v>-103417617</v>
      </c>
      <c r="F21" s="185">
        <v>-10671340</v>
      </c>
    </row>
    <row r="22" spans="2:9" s="132" customFormat="1">
      <c r="B22" s="379" t="s">
        <v>596</v>
      </c>
      <c r="C22" s="379"/>
      <c r="D22" s="379"/>
      <c r="E22" s="185">
        <f>+'CA EF'!K185</f>
        <v>-10527240</v>
      </c>
      <c r="F22" s="185">
        <v>-22605252</v>
      </c>
    </row>
    <row r="23" spans="2:9" s="132" customFormat="1" ht="31.5" customHeight="1">
      <c r="B23" s="586" t="s">
        <v>30</v>
      </c>
      <c r="C23" s="586"/>
      <c r="D23" s="586"/>
      <c r="E23" s="186">
        <f>SUM(E19:E22)</f>
        <v>4848278</v>
      </c>
      <c r="F23" s="186">
        <f>SUM(F19:F22)</f>
        <v>311042657</v>
      </c>
    </row>
    <row r="24" spans="2:9" s="132" customFormat="1">
      <c r="B24" s="377" t="s">
        <v>61</v>
      </c>
      <c r="C24" s="377"/>
      <c r="D24" s="377"/>
      <c r="E24" s="185">
        <v>0</v>
      </c>
      <c r="F24" s="185">
        <v>0</v>
      </c>
    </row>
    <row r="25" spans="2:9" s="132" customFormat="1">
      <c r="B25" s="379" t="s">
        <v>62</v>
      </c>
      <c r="C25" s="379"/>
      <c r="D25" s="377"/>
      <c r="E25" s="185">
        <v>0</v>
      </c>
      <c r="F25" s="185">
        <v>0</v>
      </c>
    </row>
    <row r="26" spans="2:9" s="132" customFormat="1">
      <c r="B26" s="377" t="s">
        <v>63</v>
      </c>
      <c r="C26" s="377"/>
      <c r="D26" s="377"/>
      <c r="E26" s="185">
        <v>0</v>
      </c>
      <c r="F26" s="185">
        <v>0</v>
      </c>
    </row>
    <row r="27" spans="2:9" s="132" customFormat="1">
      <c r="B27" s="379" t="s">
        <v>390</v>
      </c>
      <c r="C27" s="379"/>
      <c r="D27" s="377"/>
      <c r="E27" s="185">
        <f>+'CA EF'!M185+'CA EF'!X185</f>
        <v>-228997363.19999999</v>
      </c>
      <c r="F27" s="185">
        <v>0</v>
      </c>
      <c r="H27" s="187"/>
    </row>
    <row r="28" spans="2:9" s="132" customFormat="1">
      <c r="B28" s="586" t="s">
        <v>64</v>
      </c>
      <c r="C28" s="586"/>
      <c r="D28" s="586"/>
      <c r="E28" s="186">
        <f>+E23+E25+E27</f>
        <v>-224149085.19999999</v>
      </c>
      <c r="F28" s="186">
        <f>SUM(F23:F27)</f>
        <v>311042657</v>
      </c>
      <c r="H28" s="187"/>
    </row>
    <row r="29" spans="2:9" s="132" customFormat="1">
      <c r="B29" s="379" t="s">
        <v>420</v>
      </c>
      <c r="C29" s="379"/>
      <c r="D29" s="377"/>
      <c r="E29" s="185">
        <f>+'CA EF'!N185</f>
        <v>0</v>
      </c>
      <c r="F29" s="185">
        <v>0</v>
      </c>
      <c r="H29" s="187"/>
    </row>
    <row r="30" spans="2:9" s="132" customFormat="1">
      <c r="B30" s="377" t="s">
        <v>31</v>
      </c>
      <c r="C30" s="377"/>
      <c r="D30" s="377"/>
      <c r="E30" s="186">
        <f>+E28+E29</f>
        <v>-224149085.19999999</v>
      </c>
      <c r="F30" s="186">
        <f>+F28+F29</f>
        <v>311042657</v>
      </c>
      <c r="H30" s="187"/>
    </row>
    <row r="31" spans="2:9" s="132" customFormat="1">
      <c r="B31" s="377"/>
      <c r="C31" s="377"/>
      <c r="D31" s="377"/>
      <c r="E31" s="186"/>
      <c r="F31" s="111"/>
      <c r="H31" s="187"/>
    </row>
    <row r="32" spans="2:9" s="132" customFormat="1">
      <c r="B32" s="585" t="s">
        <v>290</v>
      </c>
      <c r="C32" s="585"/>
      <c r="D32" s="585"/>
      <c r="E32" s="188"/>
      <c r="F32" s="189"/>
      <c r="H32" s="187"/>
      <c r="I32" s="71"/>
    </row>
    <row r="33" spans="2:11" ht="7.2" customHeight="1">
      <c r="B33" s="377"/>
      <c r="C33" s="377"/>
      <c r="D33" s="377"/>
      <c r="E33" s="190"/>
      <c r="F33" s="89"/>
    </row>
    <row r="34" spans="2:11" s="132" customFormat="1">
      <c r="B34" s="380" t="s">
        <v>65</v>
      </c>
      <c r="C34" s="380"/>
      <c r="D34" s="377"/>
      <c r="E34" s="185">
        <v>0</v>
      </c>
      <c r="F34" s="185">
        <v>0</v>
      </c>
      <c r="G34" s="71"/>
      <c r="H34" s="187"/>
    </row>
    <row r="35" spans="2:11" s="132" customFormat="1">
      <c r="B35" s="380" t="s">
        <v>66</v>
      </c>
      <c r="C35" s="380"/>
      <c r="D35" s="377"/>
      <c r="E35" s="185">
        <v>0</v>
      </c>
      <c r="F35" s="185">
        <v>0</v>
      </c>
      <c r="G35" s="71"/>
      <c r="H35" s="187"/>
    </row>
    <row r="36" spans="2:11" s="132" customFormat="1">
      <c r="B36" s="587" t="s">
        <v>391</v>
      </c>
      <c r="C36" s="587"/>
      <c r="D36" s="587"/>
      <c r="E36" s="185">
        <v>0</v>
      </c>
      <c r="F36" s="185">
        <v>0</v>
      </c>
      <c r="G36" s="71"/>
      <c r="H36" s="187"/>
    </row>
    <row r="37" spans="2:11" s="132" customFormat="1">
      <c r="B37" s="379" t="s">
        <v>67</v>
      </c>
      <c r="C37" s="379"/>
      <c r="D37" s="379"/>
      <c r="E37" s="185">
        <f>+'CA EF'!R185</f>
        <v>17440137</v>
      </c>
      <c r="F37" s="185">
        <v>3657452</v>
      </c>
      <c r="G37" s="71"/>
      <c r="H37" s="187"/>
    </row>
    <row r="38" spans="2:11" s="132" customFormat="1">
      <c r="B38" s="379" t="s">
        <v>68</v>
      </c>
      <c r="C38" s="379"/>
      <c r="D38" s="379"/>
      <c r="E38" s="185">
        <v>0</v>
      </c>
      <c r="F38" s="185">
        <v>0</v>
      </c>
      <c r="G38" s="71"/>
      <c r="H38" s="187"/>
    </row>
    <row r="39" spans="2:11" s="132" customFormat="1">
      <c r="B39" s="377" t="s">
        <v>69</v>
      </c>
      <c r="C39" s="377"/>
      <c r="D39" s="377"/>
      <c r="E39" s="186">
        <f>SUM(E34:E38)</f>
        <v>17440137</v>
      </c>
      <c r="F39" s="186">
        <f>SUM(F34:F38)</f>
        <v>3657452</v>
      </c>
      <c r="G39" s="71"/>
    </row>
    <row r="40" spans="2:11" s="132" customFormat="1">
      <c r="B40" s="377"/>
      <c r="C40" s="377"/>
      <c r="D40" s="377"/>
      <c r="E40" s="185"/>
      <c r="F40" s="96"/>
    </row>
    <row r="41" spans="2:11" s="132" customFormat="1" ht="31.5" customHeight="1">
      <c r="B41" s="585" t="s">
        <v>291</v>
      </c>
      <c r="C41" s="585"/>
      <c r="D41" s="585"/>
      <c r="E41" s="185"/>
      <c r="F41" s="96"/>
      <c r="I41" s="71"/>
    </row>
    <row r="42" spans="2:11" s="132" customFormat="1">
      <c r="B42" s="379" t="s">
        <v>70</v>
      </c>
      <c r="C42" s="379"/>
      <c r="D42" s="379"/>
      <c r="E42" s="185">
        <f>+'CA EF'!T185</f>
        <v>0</v>
      </c>
      <c r="F42" s="185">
        <v>0</v>
      </c>
    </row>
    <row r="43" spans="2:11" s="132" customFormat="1">
      <c r="B43" s="379" t="s">
        <v>32</v>
      </c>
      <c r="C43" s="379"/>
      <c r="D43" s="379"/>
      <c r="E43" s="185">
        <v>0</v>
      </c>
      <c r="F43" s="185">
        <v>0</v>
      </c>
    </row>
    <row r="44" spans="2:11" s="132" customFormat="1">
      <c r="B44" s="379" t="s">
        <v>392</v>
      </c>
      <c r="C44" s="379"/>
      <c r="D44" s="379"/>
      <c r="E44" s="185">
        <v>0</v>
      </c>
      <c r="F44" s="185">
        <v>0</v>
      </c>
      <c r="H44" s="191"/>
    </row>
    <row r="45" spans="2:11" s="132" customFormat="1">
      <c r="B45" s="379" t="s">
        <v>41</v>
      </c>
      <c r="C45" s="379"/>
      <c r="D45" s="379"/>
      <c r="E45" s="185">
        <v>0</v>
      </c>
      <c r="F45" s="185">
        <v>0</v>
      </c>
      <c r="H45" s="192"/>
    </row>
    <row r="46" spans="2:11" s="132" customFormat="1">
      <c r="B46" s="377" t="s">
        <v>33</v>
      </c>
      <c r="C46" s="377"/>
      <c r="D46" s="377"/>
      <c r="E46" s="193">
        <f>SUM(E42:E45)</f>
        <v>0</v>
      </c>
      <c r="F46" s="193">
        <f>SUM(F42:F45)</f>
        <v>0</v>
      </c>
      <c r="H46" s="192"/>
      <c r="I46" s="194"/>
      <c r="J46" s="194"/>
      <c r="K46" s="194"/>
    </row>
    <row r="47" spans="2:11" s="132" customFormat="1">
      <c r="B47" s="377"/>
      <c r="C47" s="377"/>
      <c r="D47" s="377"/>
      <c r="E47" s="186"/>
      <c r="F47" s="193"/>
      <c r="H47" s="192"/>
      <c r="I47" s="194"/>
      <c r="J47" s="194"/>
      <c r="K47" s="194"/>
    </row>
    <row r="48" spans="2:11" s="132" customFormat="1">
      <c r="B48" s="586" t="s">
        <v>34</v>
      </c>
      <c r="C48" s="586"/>
      <c r="D48" s="586"/>
      <c r="E48" s="186">
        <f>+E30+E39+E46</f>
        <v>-206708948.19999999</v>
      </c>
      <c r="F48" s="186">
        <f>+F30+F39+F46</f>
        <v>314700109</v>
      </c>
      <c r="I48" s="194"/>
      <c r="J48" s="194"/>
      <c r="K48" s="194"/>
    </row>
    <row r="49" spans="2:11" s="132" customFormat="1">
      <c r="B49" s="377" t="s">
        <v>35</v>
      </c>
      <c r="C49" s="377"/>
      <c r="D49" s="377"/>
      <c r="E49" s="185">
        <f>+BG!E19</f>
        <v>1477160065</v>
      </c>
      <c r="F49" s="185">
        <v>274388386</v>
      </c>
      <c r="I49" s="194"/>
      <c r="J49" s="194"/>
      <c r="K49" s="194"/>
    </row>
    <row r="50" spans="2:11" s="132" customFormat="1">
      <c r="B50" s="377" t="s">
        <v>36</v>
      </c>
      <c r="C50" s="377"/>
      <c r="D50" s="377"/>
      <c r="E50" s="186">
        <f>+E48+E49</f>
        <v>1270451116.8</v>
      </c>
      <c r="F50" s="186">
        <f>+F48+F49</f>
        <v>589088495</v>
      </c>
      <c r="I50" s="195">
        <f>+E50-BG!D19</f>
        <v>-0.20000004768371582</v>
      </c>
      <c r="J50" s="195"/>
      <c r="K50" s="194"/>
    </row>
    <row r="51" spans="2:11" s="132" customFormat="1">
      <c r="B51" s="196"/>
      <c r="C51" s="196"/>
      <c r="D51" s="196"/>
      <c r="E51" s="197"/>
      <c r="F51" s="197"/>
      <c r="I51" s="198"/>
      <c r="J51" s="198"/>
      <c r="K51" s="198"/>
    </row>
    <row r="52" spans="2:11" s="132" customFormat="1">
      <c r="B52" s="579" t="s">
        <v>636</v>
      </c>
      <c r="C52" s="579"/>
      <c r="D52" s="579"/>
      <c r="E52" s="579"/>
      <c r="F52" s="579"/>
      <c r="I52" s="360"/>
      <c r="J52" s="360"/>
      <c r="K52" s="194"/>
    </row>
    <row r="53" spans="2:11">
      <c r="E53" s="71"/>
      <c r="F53" s="71"/>
      <c r="I53" s="199"/>
      <c r="J53" s="199"/>
      <c r="K53" s="199"/>
    </row>
    <row r="54" spans="2:11">
      <c r="B54" s="71"/>
      <c r="C54" s="71"/>
      <c r="D54" s="71"/>
      <c r="E54" s="126"/>
      <c r="F54" s="71"/>
      <c r="G54" s="124"/>
      <c r="I54" s="194"/>
      <c r="J54" s="199"/>
      <c r="K54" s="199"/>
    </row>
    <row r="55" spans="2:11">
      <c r="E55" s="71"/>
      <c r="F55" s="71"/>
      <c r="G55" s="124"/>
      <c r="I55" s="132"/>
    </row>
    <row r="56" spans="2:11">
      <c r="E56" s="71"/>
      <c r="F56" s="71"/>
      <c r="G56" s="124"/>
      <c r="I56" s="132"/>
    </row>
    <row r="57" spans="2:11">
      <c r="B57" s="365" t="s">
        <v>113</v>
      </c>
      <c r="C57" s="580" t="s">
        <v>112</v>
      </c>
      <c r="D57" s="580"/>
      <c r="E57" s="445"/>
      <c r="F57" s="122" t="s">
        <v>287</v>
      </c>
      <c r="I57" s="124"/>
      <c r="K57" s="132"/>
    </row>
    <row r="58" spans="2:11">
      <c r="B58" s="362" t="s">
        <v>49</v>
      </c>
      <c r="C58" s="575" t="s">
        <v>111</v>
      </c>
      <c r="D58" s="575"/>
      <c r="E58" s="446"/>
      <c r="F58" s="362" t="s">
        <v>110</v>
      </c>
      <c r="I58" s="124"/>
      <c r="K58" s="132"/>
    </row>
  </sheetData>
  <mergeCells count="12">
    <mergeCell ref="C58:D58"/>
    <mergeCell ref="B10:G10"/>
    <mergeCell ref="B13:G13"/>
    <mergeCell ref="B17:D17"/>
    <mergeCell ref="B23:D23"/>
    <mergeCell ref="B28:D28"/>
    <mergeCell ref="B32:D32"/>
    <mergeCell ref="B36:D36"/>
    <mergeCell ref="B41:D41"/>
    <mergeCell ref="B48:D48"/>
    <mergeCell ref="B52:F52"/>
    <mergeCell ref="C57:D57"/>
  </mergeCells>
  <hyperlinks>
    <hyperlink ref="L8" location="Indice!A1" display="Índice" xr:uid="{07FACABD-845B-4065-8EE2-6A57AEA6D323}"/>
  </hyperlinks>
  <pageMargins left="0.7" right="0.7" top="0.75" bottom="0.75" header="0.3" footer="0.3"/>
  <pageSetup paperSize="9" scale="7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0FBF-96B0-4661-A816-680219E93B65}">
  <sheetPr>
    <tabColor rgb="FF0070C0"/>
    <pageSetUpPr fitToPage="1"/>
  </sheetPr>
  <dimension ref="B1:T56"/>
  <sheetViews>
    <sheetView showGridLines="0" zoomScale="80" zoomScaleNormal="80" zoomScaleSheetLayoutView="80" workbookViewId="0">
      <pane ySplit="16" topLeftCell="A17" activePane="bottomLeft" state="frozen"/>
      <selection pane="bottomLeft" activeCell="A17" sqref="A17"/>
    </sheetView>
  </sheetViews>
  <sheetFormatPr baseColWidth="10" defaultColWidth="11.44140625" defaultRowHeight="15.6"/>
  <cols>
    <col min="1" max="1" width="3.5546875" style="71" customWidth="1"/>
    <col min="2" max="2" width="29.6640625" style="124" customWidth="1"/>
    <col min="3" max="3" width="20.44140625" style="71" customWidth="1"/>
    <col min="4" max="4" width="21.88671875" style="71" bestFit="1" customWidth="1"/>
    <col min="5" max="5" width="20.88671875" style="71" bestFit="1" customWidth="1"/>
    <col min="6" max="6" width="15" style="71" customWidth="1"/>
    <col min="7" max="7" width="15.109375" style="71" customWidth="1"/>
    <col min="8" max="8" width="15.5546875" style="71" customWidth="1"/>
    <col min="9" max="9" width="17.33203125" style="71" customWidth="1"/>
    <col min="10" max="10" width="19.109375" style="71" bestFit="1" customWidth="1"/>
    <col min="11" max="11" width="20.88671875" style="71" bestFit="1" customWidth="1"/>
    <col min="12" max="12" width="18.5546875" style="71" bestFit="1" customWidth="1"/>
    <col min="13" max="13" width="15.44140625" style="71" bestFit="1" customWidth="1"/>
    <col min="14" max="14" width="15.109375" style="71" bestFit="1" customWidth="1"/>
    <col min="15" max="15" width="15.44140625" style="71" bestFit="1" customWidth="1"/>
    <col min="16" max="16" width="21.88671875" style="71" bestFit="1" customWidth="1"/>
    <col min="17" max="16384" width="11.44140625" style="71"/>
  </cols>
  <sheetData>
    <row r="1" spans="2:20" s="166" customFormat="1"/>
    <row r="2" spans="2:20" s="166" customFormat="1">
      <c r="B2" s="359"/>
      <c r="C2" s="359"/>
      <c r="D2" s="359"/>
      <c r="E2" s="359"/>
      <c r="F2" s="359"/>
      <c r="G2" s="359"/>
      <c r="H2" s="359"/>
      <c r="I2" s="359"/>
      <c r="J2" s="359"/>
      <c r="K2" s="359"/>
      <c r="L2" s="359"/>
      <c r="M2" s="359"/>
      <c r="N2" s="359"/>
      <c r="O2" s="359"/>
      <c r="P2" s="359"/>
      <c r="Q2" s="359"/>
      <c r="R2" s="359"/>
      <c r="S2" s="359"/>
      <c r="T2" s="359"/>
    </row>
    <row r="3" spans="2:20" s="166" customFormat="1"/>
    <row r="4" spans="2:20" s="166" customFormat="1"/>
    <row r="5" spans="2:20" s="166" customFormat="1"/>
    <row r="6" spans="2:20" s="166" customFormat="1"/>
    <row r="7" spans="2:20" s="166" customFormat="1">
      <c r="B7" s="358"/>
      <c r="C7" s="358"/>
      <c r="D7" s="358"/>
      <c r="E7" s="358"/>
      <c r="F7" s="358"/>
      <c r="G7" s="358"/>
      <c r="H7" s="358"/>
      <c r="I7" s="358"/>
      <c r="J7" s="358"/>
      <c r="K7" s="358"/>
      <c r="L7" s="358"/>
      <c r="M7" s="358"/>
      <c r="N7" s="358"/>
      <c r="O7" s="358"/>
      <c r="P7" s="358"/>
      <c r="Q7" s="358"/>
      <c r="R7" s="358"/>
      <c r="S7" s="358"/>
      <c r="T7" s="358"/>
    </row>
    <row r="8" spans="2:20" s="166" customFormat="1"/>
    <row r="9" spans="2:20">
      <c r="L9" s="125" t="s">
        <v>336</v>
      </c>
    </row>
    <row r="10" spans="2:20" s="130" customFormat="1" ht="16.8">
      <c r="B10" s="588" t="s">
        <v>145</v>
      </c>
      <c r="C10" s="588"/>
      <c r="D10" s="588"/>
      <c r="E10" s="588"/>
      <c r="F10" s="588"/>
      <c r="G10" s="588"/>
      <c r="H10" s="588"/>
      <c r="I10" s="588"/>
      <c r="J10" s="588"/>
      <c r="K10" s="588"/>
      <c r="L10" s="588"/>
    </row>
    <row r="11" spans="2:20" s="130" customFormat="1" ht="16.8">
      <c r="B11" s="589" t="s">
        <v>419</v>
      </c>
      <c r="C11" s="589"/>
      <c r="D11" s="589"/>
      <c r="E11" s="589"/>
      <c r="F11" s="589"/>
      <c r="G11" s="589"/>
      <c r="H11" s="589"/>
      <c r="I11" s="589"/>
      <c r="J11" s="589"/>
      <c r="K11" s="589"/>
      <c r="L11" s="589"/>
    </row>
    <row r="12" spans="2:20" s="130" customFormat="1" ht="16.8">
      <c r="B12" s="577" t="s">
        <v>632</v>
      </c>
      <c r="C12" s="577"/>
      <c r="D12" s="577"/>
      <c r="E12" s="577"/>
      <c r="F12" s="577"/>
      <c r="G12" s="577"/>
      <c r="H12" s="577"/>
      <c r="I12" s="577"/>
      <c r="J12" s="577"/>
      <c r="K12" s="577"/>
      <c r="L12" s="577"/>
    </row>
    <row r="13" spans="2:20">
      <c r="B13" s="590" t="s">
        <v>344</v>
      </c>
      <c r="C13" s="590"/>
      <c r="D13" s="590"/>
      <c r="E13" s="590"/>
      <c r="F13" s="590"/>
      <c r="G13" s="590"/>
      <c r="H13" s="590"/>
      <c r="I13" s="590"/>
      <c r="J13" s="590"/>
      <c r="K13" s="590"/>
      <c r="L13" s="590"/>
    </row>
    <row r="14" spans="2:20">
      <c r="B14" s="132"/>
      <c r="C14" s="147"/>
      <c r="D14" s="147"/>
      <c r="E14" s="147"/>
      <c r="F14" s="147"/>
      <c r="G14" s="147"/>
      <c r="H14" s="147"/>
      <c r="I14" s="147"/>
      <c r="J14" s="147"/>
      <c r="K14" s="147"/>
      <c r="L14" s="147"/>
    </row>
    <row r="15" spans="2:20" s="132" customFormat="1" ht="31.5" customHeight="1">
      <c r="B15" s="591" t="s">
        <v>27</v>
      </c>
      <c r="C15" s="591" t="s">
        <v>10</v>
      </c>
      <c r="D15" s="591"/>
      <c r="E15" s="591"/>
      <c r="F15" s="591" t="s">
        <v>11</v>
      </c>
      <c r="G15" s="591"/>
      <c r="H15" s="591"/>
      <c r="I15" s="591" t="s">
        <v>56</v>
      </c>
      <c r="J15" s="591"/>
      <c r="K15" s="592" t="s">
        <v>19</v>
      </c>
      <c r="L15" s="592"/>
    </row>
    <row r="16" spans="2:20" s="132" customFormat="1" ht="30" customHeight="1">
      <c r="B16" s="591"/>
      <c r="C16" s="375" t="s">
        <v>50</v>
      </c>
      <c r="D16" s="375" t="s">
        <v>51</v>
      </c>
      <c r="E16" s="375" t="s">
        <v>52</v>
      </c>
      <c r="F16" s="375" t="s">
        <v>53</v>
      </c>
      <c r="G16" s="375" t="s">
        <v>54</v>
      </c>
      <c r="H16" s="375" t="s">
        <v>55</v>
      </c>
      <c r="I16" s="375" t="s">
        <v>57</v>
      </c>
      <c r="J16" s="375" t="s">
        <v>58</v>
      </c>
      <c r="K16" s="77">
        <v>44651</v>
      </c>
      <c r="L16" s="77">
        <v>44286</v>
      </c>
    </row>
    <row r="17" spans="2:16" s="132" customFormat="1" ht="35.1" customHeight="1">
      <c r="B17" s="137" t="s">
        <v>633</v>
      </c>
      <c r="C17" s="139">
        <v>5000000000</v>
      </c>
      <c r="D17" s="144">
        <v>0</v>
      </c>
      <c r="E17" s="139">
        <f>+'BG 2021'!C57</f>
        <v>5098000000</v>
      </c>
      <c r="F17" s="139">
        <f>+'BG 2021'!C62</f>
        <v>5201018</v>
      </c>
      <c r="G17" s="139">
        <f>+'BG 2021'!C64</f>
        <v>819333</v>
      </c>
      <c r="H17" s="139">
        <v>0</v>
      </c>
      <c r="I17" s="139">
        <v>0</v>
      </c>
      <c r="J17" s="139">
        <f>+'BG 2021'!C66</f>
        <v>1943971657</v>
      </c>
      <c r="K17" s="139">
        <f>+SUM(E17:J17)</f>
        <v>7047992008</v>
      </c>
      <c r="L17" s="139">
        <v>0</v>
      </c>
      <c r="M17" s="514">
        <f>+K17-'BG 2021'!C56</f>
        <v>0</v>
      </c>
    </row>
    <row r="18" spans="2:16" s="132" customFormat="1" ht="35.1" customHeight="1">
      <c r="B18" s="133" t="s">
        <v>59</v>
      </c>
      <c r="C18" s="140"/>
      <c r="D18" s="140"/>
      <c r="E18" s="139"/>
      <c r="F18" s="140"/>
      <c r="G18" s="140"/>
      <c r="H18" s="140"/>
      <c r="I18" s="140"/>
      <c r="J18" s="139"/>
      <c r="K18" s="139"/>
      <c r="L18" s="139"/>
      <c r="M18" s="134"/>
    </row>
    <row r="19" spans="2:16" s="132" customFormat="1" ht="35.1" customHeight="1">
      <c r="B19" s="135" t="s">
        <v>638</v>
      </c>
      <c r="C19" s="140">
        <v>0</v>
      </c>
      <c r="D19" s="140">
        <v>0</v>
      </c>
      <c r="E19" s="140">
        <v>0</v>
      </c>
      <c r="F19" s="140">
        <v>0</v>
      </c>
      <c r="G19" s="140">
        <v>0</v>
      </c>
      <c r="H19" s="140">
        <v>0</v>
      </c>
      <c r="I19" s="140">
        <f>-J19</f>
        <v>1943971657</v>
      </c>
      <c r="J19" s="140">
        <f>-J17</f>
        <v>-1943971657</v>
      </c>
      <c r="K19" s="139">
        <f t="shared" ref="K19" si="0">SUM(C19:J19)</f>
        <v>0</v>
      </c>
      <c r="L19" s="139">
        <v>0</v>
      </c>
      <c r="O19" s="136"/>
    </row>
    <row r="20" spans="2:16" s="132" customFormat="1" ht="35.1" customHeight="1">
      <c r="B20" s="135" t="s">
        <v>60</v>
      </c>
      <c r="C20" s="140">
        <v>0</v>
      </c>
      <c r="D20" s="140">
        <v>0</v>
      </c>
      <c r="E20" s="140">
        <v>0</v>
      </c>
      <c r="F20" s="140">
        <v>0</v>
      </c>
      <c r="G20" s="140">
        <v>0</v>
      </c>
      <c r="H20" s="140">
        <v>0</v>
      </c>
      <c r="I20" s="140">
        <v>0</v>
      </c>
      <c r="J20" s="140">
        <v>0</v>
      </c>
      <c r="K20" s="139">
        <f t="shared" ref="K20" si="1">SUM(C20:J20)</f>
        <v>0</v>
      </c>
      <c r="L20" s="139">
        <v>0</v>
      </c>
      <c r="O20" s="136"/>
    </row>
    <row r="21" spans="2:16" s="132" customFormat="1" ht="35.1" customHeight="1">
      <c r="B21" s="137" t="s">
        <v>28</v>
      </c>
      <c r="C21" s="140">
        <v>0</v>
      </c>
      <c r="D21" s="140">
        <v>0</v>
      </c>
      <c r="E21" s="140">
        <v>0</v>
      </c>
      <c r="F21" s="140">
        <v>0</v>
      </c>
      <c r="G21" s="140">
        <v>0</v>
      </c>
      <c r="H21" s="140">
        <v>0</v>
      </c>
      <c r="I21" s="140">
        <v>0</v>
      </c>
      <c r="J21" s="143">
        <f>+'BG 032022'!C84</f>
        <v>765936018</v>
      </c>
      <c r="K21" s="139">
        <f>SUM(C21:J21)</f>
        <v>765936018</v>
      </c>
      <c r="L21" s="140">
        <v>0</v>
      </c>
      <c r="O21" s="136"/>
    </row>
    <row r="22" spans="2:16" s="132" customFormat="1" ht="35.1" customHeight="1">
      <c r="B22" s="133" t="s">
        <v>634</v>
      </c>
      <c r="C22" s="139">
        <f>SUM(C17:C21)</f>
        <v>5000000000</v>
      </c>
      <c r="D22" s="139">
        <v>0</v>
      </c>
      <c r="E22" s="139">
        <f t="shared" ref="E22:J22" si="2">SUM(E17:E21)</f>
        <v>5098000000</v>
      </c>
      <c r="F22" s="139">
        <f t="shared" si="2"/>
        <v>5201018</v>
      </c>
      <c r="G22" s="139">
        <f t="shared" si="2"/>
        <v>819333</v>
      </c>
      <c r="H22" s="139">
        <f t="shared" si="2"/>
        <v>0</v>
      </c>
      <c r="I22" s="139">
        <f t="shared" si="2"/>
        <v>1943971657</v>
      </c>
      <c r="J22" s="139">
        <f t="shared" si="2"/>
        <v>765936018</v>
      </c>
      <c r="K22" s="139">
        <f>+SUM(E22:J22)</f>
        <v>7813928026</v>
      </c>
      <c r="L22" s="139">
        <v>0</v>
      </c>
      <c r="M22" s="200">
        <f>+K22-'BG 032022'!C73</f>
        <v>0</v>
      </c>
      <c r="N22" s="134"/>
    </row>
    <row r="23" spans="2:16" s="132" customFormat="1" ht="35.1" customHeight="1">
      <c r="B23" s="133" t="s">
        <v>635</v>
      </c>
      <c r="C23" s="139">
        <f>+C17</f>
        <v>5000000000</v>
      </c>
      <c r="D23" s="144">
        <f>+D17</f>
        <v>0</v>
      </c>
      <c r="E23" s="139">
        <f>+C23+D23</f>
        <v>5000000000</v>
      </c>
      <c r="F23" s="139">
        <v>0</v>
      </c>
      <c r="G23" s="139">
        <v>0</v>
      </c>
      <c r="H23" s="139">
        <v>0</v>
      </c>
      <c r="I23" s="139">
        <v>104020351</v>
      </c>
      <c r="J23" s="139">
        <v>288770042</v>
      </c>
      <c r="K23" s="139">
        <v>0</v>
      </c>
      <c r="L23" s="139">
        <f>+E23+J23+I23</f>
        <v>5392790393</v>
      </c>
      <c r="M23" s="200"/>
      <c r="N23" s="134"/>
    </row>
    <row r="24" spans="2:16" s="142" customFormat="1">
      <c r="B24" s="141"/>
    </row>
    <row r="25" spans="2:16">
      <c r="B25" s="579" t="s">
        <v>636</v>
      </c>
      <c r="C25" s="579"/>
      <c r="D25" s="579"/>
      <c r="E25" s="579"/>
      <c r="F25" s="579"/>
      <c r="G25" s="579"/>
      <c r="H25" s="579"/>
      <c r="I25" s="579"/>
      <c r="J25" s="579"/>
      <c r="K25" s="579"/>
      <c r="L25" s="579"/>
      <c r="M25" s="142"/>
      <c r="P25" s="138"/>
    </row>
    <row r="26" spans="2:16">
      <c r="M26" s="142"/>
      <c r="P26" s="138"/>
    </row>
    <row r="27" spans="2:16">
      <c r="M27" s="142"/>
      <c r="P27" s="138"/>
    </row>
    <row r="28" spans="2:16">
      <c r="M28" s="142"/>
      <c r="P28" s="138"/>
    </row>
    <row r="29" spans="2:16">
      <c r="M29" s="142"/>
      <c r="P29" s="138"/>
    </row>
    <row r="30" spans="2:16">
      <c r="M30" s="142"/>
      <c r="P30" s="138"/>
    </row>
    <row r="31" spans="2:16">
      <c r="C31" s="365" t="s">
        <v>113</v>
      </c>
      <c r="F31" s="469"/>
      <c r="G31" s="471" t="s">
        <v>112</v>
      </c>
      <c r="J31" s="445"/>
      <c r="K31" s="122" t="s">
        <v>287</v>
      </c>
      <c r="O31" s="138"/>
    </row>
    <row r="32" spans="2:16">
      <c r="C32" s="362" t="s">
        <v>49</v>
      </c>
      <c r="F32" s="468"/>
      <c r="G32" s="472" t="s">
        <v>111</v>
      </c>
      <c r="J32" s="446"/>
      <c r="K32" s="362" t="s">
        <v>110</v>
      </c>
      <c r="O32" s="138"/>
    </row>
    <row r="56" spans="4:4">
      <c r="D56" s="71">
        <f>VPN!G10</f>
        <v>0</v>
      </c>
    </row>
  </sheetData>
  <mergeCells count="10">
    <mergeCell ref="B25:L25"/>
    <mergeCell ref="B10:L10"/>
    <mergeCell ref="B11:L11"/>
    <mergeCell ref="B12:L12"/>
    <mergeCell ref="B13:L13"/>
    <mergeCell ref="B15:B16"/>
    <mergeCell ref="C15:E15"/>
    <mergeCell ref="F15:H15"/>
    <mergeCell ref="I15:J15"/>
    <mergeCell ref="K15:L15"/>
  </mergeCells>
  <hyperlinks>
    <hyperlink ref="L9" location="Indice!A1" display="Índice" xr:uid="{014AE1F6-5BCE-4A27-9EDE-62BC16184B5D}"/>
  </hyperlinks>
  <pageMargins left="0.23622047244094491" right="0.23622047244094491" top="0.74803149606299213" bottom="0.74803149606299213" header="0.31496062992125984" footer="0.31496062992125984"/>
  <pageSetup paperSize="9" scale="6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C4B3-56E1-4AAB-8277-6A35C1DC895E}">
  <sheetPr>
    <tabColor rgb="FF0070C0"/>
  </sheetPr>
  <dimension ref="B1:T274"/>
  <sheetViews>
    <sheetView showGridLines="0" zoomScale="80" zoomScaleNormal="80" zoomScaleSheetLayoutView="110" workbookViewId="0">
      <pane ySplit="12" topLeftCell="A13" activePane="bottomLeft" state="frozen"/>
      <selection pane="bottomLeft" activeCell="A13" sqref="A13"/>
    </sheetView>
  </sheetViews>
  <sheetFormatPr baseColWidth="10" defaultColWidth="11.44140625" defaultRowHeight="15.6"/>
  <cols>
    <col min="1" max="1" width="4.33203125" style="132" customWidth="1"/>
    <col min="2" max="2" width="3.5546875" style="132" hidden="1" customWidth="1"/>
    <col min="3" max="4" width="11.44140625" style="132"/>
    <col min="5" max="5" width="13.5546875" style="132" bestFit="1" customWidth="1"/>
    <col min="6" max="6" width="11.44140625" style="132"/>
    <col min="7" max="7" width="20.44140625" style="132" bestFit="1" customWidth="1"/>
    <col min="8" max="11" width="11.44140625" style="132"/>
    <col min="12" max="12" width="12.5546875" style="132" customWidth="1"/>
    <col min="13" max="13" width="4.44140625" style="132" customWidth="1"/>
    <col min="14" max="16384" width="11.44140625" style="132"/>
  </cols>
  <sheetData>
    <row r="1" spans="2:20" s="530" customFormat="1"/>
    <row r="2" spans="2:20" s="530" customFormat="1">
      <c r="B2" s="531"/>
      <c r="C2" s="531"/>
      <c r="D2" s="531"/>
      <c r="E2" s="531"/>
      <c r="F2" s="531"/>
      <c r="G2" s="531"/>
      <c r="H2" s="531"/>
      <c r="I2" s="531"/>
      <c r="J2" s="531"/>
      <c r="K2" s="531"/>
      <c r="L2" s="531"/>
      <c r="M2" s="531"/>
      <c r="N2" s="531"/>
      <c r="O2" s="531"/>
      <c r="P2" s="531"/>
      <c r="Q2" s="531"/>
      <c r="R2" s="531"/>
      <c r="S2" s="531"/>
      <c r="T2" s="531"/>
    </row>
    <row r="3" spans="2:20" s="530" customFormat="1"/>
    <row r="4" spans="2:20" s="530" customFormat="1"/>
    <row r="5" spans="2:20" s="530" customFormat="1"/>
    <row r="6" spans="2:20" s="530" customFormat="1"/>
    <row r="7" spans="2:20" s="530" customFormat="1">
      <c r="B7" s="532"/>
      <c r="C7" s="532"/>
      <c r="D7" s="532"/>
      <c r="E7" s="532"/>
      <c r="F7" s="532"/>
      <c r="G7" s="532"/>
      <c r="H7" s="532"/>
      <c r="I7" s="532"/>
      <c r="J7" s="532"/>
      <c r="K7" s="532"/>
      <c r="L7" s="532"/>
      <c r="M7" s="532"/>
      <c r="N7" s="532"/>
      <c r="O7" s="532"/>
      <c r="P7" s="532"/>
      <c r="Q7" s="532"/>
      <c r="R7" s="532"/>
      <c r="S7" s="532"/>
      <c r="T7" s="532"/>
    </row>
    <row r="8" spans="2:20">
      <c r="B8" s="533"/>
      <c r="C8" s="533"/>
      <c r="D8" s="533"/>
      <c r="E8" s="533"/>
      <c r="F8" s="534"/>
    </row>
    <row r="9" spans="2:20">
      <c r="Q9" s="201" t="s">
        <v>336</v>
      </c>
    </row>
    <row r="10" spans="2:20" ht="19.2" customHeight="1">
      <c r="C10" s="583" t="s">
        <v>644</v>
      </c>
      <c r="D10" s="583"/>
      <c r="E10" s="583"/>
      <c r="F10" s="583"/>
      <c r="G10" s="583"/>
      <c r="H10" s="583"/>
      <c r="I10" s="583"/>
      <c r="J10" s="583"/>
      <c r="K10" s="583"/>
      <c r="L10" s="583"/>
      <c r="M10" s="583"/>
    </row>
    <row r="11" spans="2:20" ht="21" customHeight="1">
      <c r="C11" s="594" t="s">
        <v>643</v>
      </c>
      <c r="D11" s="594"/>
      <c r="E11" s="594"/>
      <c r="F11" s="594"/>
      <c r="G11" s="594"/>
      <c r="H11" s="594"/>
      <c r="I11" s="594"/>
      <c r="J11" s="594"/>
      <c r="K11" s="594"/>
      <c r="L11" s="594"/>
    </row>
    <row r="12" spans="2:20">
      <c r="G12" s="535" t="s">
        <v>344</v>
      </c>
    </row>
    <row r="13" spans="2:20">
      <c r="G13" s="535"/>
    </row>
    <row r="14" spans="2:20">
      <c r="C14" s="147" t="s">
        <v>292</v>
      </c>
    </row>
    <row r="16" spans="2:20">
      <c r="C16" s="147" t="s">
        <v>153</v>
      </c>
    </row>
    <row r="18" spans="3:12" ht="112.05" customHeight="1">
      <c r="C18" s="593" t="s">
        <v>504</v>
      </c>
      <c r="D18" s="593"/>
      <c r="E18" s="593"/>
      <c r="F18" s="593"/>
      <c r="G18" s="593"/>
      <c r="H18" s="593"/>
      <c r="I18" s="593"/>
      <c r="J18" s="593"/>
      <c r="K18" s="593"/>
      <c r="L18" s="593"/>
    </row>
    <row r="21" spans="3:12">
      <c r="C21" s="147" t="s">
        <v>293</v>
      </c>
    </row>
    <row r="23" spans="3:12">
      <c r="C23" s="147" t="s">
        <v>220</v>
      </c>
    </row>
    <row r="24" spans="3:12" ht="30" customHeight="1">
      <c r="C24" s="593" t="s">
        <v>345</v>
      </c>
      <c r="D24" s="593"/>
      <c r="E24" s="593"/>
      <c r="F24" s="593"/>
      <c r="G24" s="593"/>
      <c r="H24" s="593"/>
      <c r="I24" s="593"/>
      <c r="J24" s="593"/>
      <c r="K24" s="593"/>
      <c r="L24" s="593"/>
    </row>
    <row r="25" spans="3:12" ht="10.95" customHeight="1">
      <c r="C25" s="474"/>
      <c r="D25" s="474"/>
      <c r="E25" s="474"/>
      <c r="F25" s="474"/>
      <c r="G25" s="474"/>
      <c r="H25" s="474"/>
      <c r="I25" s="474"/>
      <c r="J25" s="474"/>
      <c r="K25" s="474"/>
      <c r="L25" s="474"/>
    </row>
    <row r="26" spans="3:12">
      <c r="C26" s="132" t="s">
        <v>121</v>
      </c>
    </row>
    <row r="28" spans="3:12">
      <c r="C28" s="147" t="s">
        <v>122</v>
      </c>
    </row>
    <row r="29" spans="3:12" ht="44.25" customHeight="1">
      <c r="C29" s="593" t="s">
        <v>221</v>
      </c>
      <c r="D29" s="593"/>
      <c r="E29" s="593"/>
      <c r="F29" s="593"/>
      <c r="G29" s="593"/>
      <c r="H29" s="593"/>
      <c r="I29" s="593"/>
      <c r="J29" s="593"/>
      <c r="K29" s="593"/>
      <c r="L29" s="593"/>
    </row>
    <row r="30" spans="3:12">
      <c r="C30" s="474"/>
      <c r="D30" s="474"/>
      <c r="E30" s="474"/>
      <c r="F30" s="474"/>
      <c r="G30" s="474"/>
      <c r="H30" s="474"/>
      <c r="I30" s="474"/>
      <c r="J30" s="474"/>
      <c r="K30" s="474"/>
      <c r="L30" s="474"/>
    </row>
    <row r="31" spans="3:12">
      <c r="C31" s="147" t="s">
        <v>123</v>
      </c>
      <c r="D31" s="474"/>
      <c r="E31" s="474"/>
      <c r="F31" s="474"/>
      <c r="G31" s="474"/>
      <c r="H31" s="474"/>
      <c r="I31" s="474"/>
      <c r="J31" s="474"/>
      <c r="K31" s="474"/>
      <c r="L31" s="474"/>
    </row>
    <row r="32" spans="3:12" ht="49.8" customHeight="1">
      <c r="C32" s="593" t="s">
        <v>645</v>
      </c>
      <c r="D32" s="593"/>
      <c r="E32" s="593"/>
      <c r="F32" s="593"/>
      <c r="G32" s="593"/>
      <c r="H32" s="593"/>
      <c r="I32" s="593"/>
      <c r="J32" s="593"/>
      <c r="K32" s="593"/>
      <c r="L32" s="593"/>
    </row>
    <row r="33" spans="3:12">
      <c r="C33" s="593"/>
      <c r="D33" s="593"/>
      <c r="E33" s="593"/>
      <c r="F33" s="593"/>
      <c r="G33" s="593"/>
      <c r="H33" s="593"/>
      <c r="I33" s="593"/>
      <c r="J33" s="593"/>
      <c r="K33" s="593"/>
      <c r="L33" s="593"/>
    </row>
    <row r="34" spans="3:12" ht="21.6" customHeight="1">
      <c r="C34" s="147" t="s">
        <v>222</v>
      </c>
      <c r="D34" s="474"/>
      <c r="E34" s="474"/>
      <c r="F34" s="474"/>
      <c r="G34" s="474"/>
      <c r="H34" s="474"/>
      <c r="I34" s="474"/>
      <c r="J34" s="474"/>
      <c r="K34" s="474"/>
      <c r="L34" s="474"/>
    </row>
    <row r="35" spans="3:12" ht="70.5" customHeight="1">
      <c r="C35" s="593" t="s">
        <v>560</v>
      </c>
      <c r="D35" s="593"/>
      <c r="E35" s="593"/>
      <c r="F35" s="593"/>
      <c r="G35" s="593"/>
      <c r="H35" s="593"/>
      <c r="I35" s="593"/>
      <c r="J35" s="593"/>
      <c r="K35" s="593"/>
      <c r="L35" s="593"/>
    </row>
    <row r="36" spans="3:12">
      <c r="C36" s="593" t="s">
        <v>561</v>
      </c>
      <c r="D36" s="593"/>
      <c r="E36" s="593"/>
      <c r="F36" s="593"/>
      <c r="G36" s="593"/>
      <c r="H36" s="593"/>
      <c r="I36" s="593"/>
      <c r="J36" s="593"/>
      <c r="K36" s="593"/>
      <c r="L36" s="593"/>
    </row>
    <row r="37" spans="3:12" ht="64.95" customHeight="1">
      <c r="C37" s="593" t="s">
        <v>346</v>
      </c>
      <c r="D37" s="593"/>
      <c r="E37" s="593"/>
      <c r="F37" s="593"/>
      <c r="G37" s="593"/>
      <c r="H37" s="593"/>
      <c r="I37" s="593"/>
      <c r="J37" s="593"/>
      <c r="K37" s="593"/>
      <c r="L37" s="593"/>
    </row>
    <row r="38" spans="3:12" ht="20.7" customHeight="1">
      <c r="C38" s="595" t="s">
        <v>124</v>
      </c>
      <c r="D38" s="595"/>
      <c r="E38" s="595"/>
      <c r="F38" s="595"/>
      <c r="G38" s="595"/>
      <c r="H38" s="595"/>
      <c r="I38" s="595"/>
      <c r="J38" s="595"/>
      <c r="K38" s="595"/>
      <c r="L38" s="595"/>
    </row>
    <row r="39" spans="3:12" ht="43.2" customHeight="1">
      <c r="C39" s="593" t="s">
        <v>593</v>
      </c>
      <c r="D39" s="593"/>
      <c r="E39" s="593"/>
      <c r="F39" s="593"/>
      <c r="G39" s="593"/>
      <c r="H39" s="593"/>
      <c r="I39" s="593"/>
      <c r="J39" s="593"/>
      <c r="K39" s="593"/>
      <c r="L39" s="593"/>
    </row>
    <row r="40" spans="3:12">
      <c r="C40" s="474"/>
      <c r="D40" s="474"/>
      <c r="E40" s="474"/>
      <c r="F40" s="474"/>
      <c r="G40" s="474"/>
      <c r="H40" s="474"/>
      <c r="I40" s="474"/>
      <c r="J40" s="474"/>
      <c r="K40" s="474"/>
      <c r="L40" s="474"/>
    </row>
    <row r="41" spans="3:12">
      <c r="C41" s="147" t="s">
        <v>223</v>
      </c>
    </row>
    <row r="42" spans="3:12" s="475" customFormat="1" ht="63" customHeight="1">
      <c r="C42" s="593" t="s">
        <v>646</v>
      </c>
      <c r="D42" s="593"/>
      <c r="E42" s="593"/>
      <c r="F42" s="593"/>
      <c r="G42" s="593"/>
      <c r="H42" s="593"/>
      <c r="I42" s="593"/>
      <c r="J42" s="593"/>
      <c r="K42" s="593"/>
      <c r="L42" s="593"/>
    </row>
    <row r="43" spans="3:12">
      <c r="C43" s="132" t="s">
        <v>120</v>
      </c>
    </row>
    <row r="44" spans="3:12">
      <c r="C44" s="147" t="s">
        <v>224</v>
      </c>
    </row>
    <row r="45" spans="3:12" ht="35.700000000000003" customHeight="1">
      <c r="C45" s="593" t="s">
        <v>647</v>
      </c>
      <c r="D45" s="593"/>
      <c r="E45" s="593"/>
      <c r="F45" s="593"/>
      <c r="G45" s="593"/>
      <c r="H45" s="593"/>
      <c r="I45" s="593"/>
      <c r="J45" s="593"/>
      <c r="K45" s="593"/>
      <c r="L45" s="593"/>
    </row>
    <row r="46" spans="3:12">
      <c r="C46" s="593" t="s">
        <v>347</v>
      </c>
      <c r="D46" s="593"/>
      <c r="E46" s="593"/>
      <c r="F46" s="593"/>
      <c r="G46" s="593"/>
      <c r="H46" s="593"/>
      <c r="I46" s="593"/>
      <c r="J46" s="593"/>
      <c r="K46" s="593"/>
      <c r="L46" s="593"/>
    </row>
    <row r="48" spans="3:12">
      <c r="C48" s="147" t="s">
        <v>225</v>
      </c>
    </row>
    <row r="49" spans="3:12" ht="30" customHeight="1">
      <c r="C49" s="593" t="s">
        <v>125</v>
      </c>
      <c r="D49" s="593"/>
      <c r="E49" s="593"/>
      <c r="F49" s="593"/>
      <c r="G49" s="593"/>
      <c r="H49" s="593"/>
      <c r="I49" s="593"/>
      <c r="J49" s="593"/>
      <c r="K49" s="593"/>
      <c r="L49" s="593"/>
    </row>
    <row r="50" spans="3:12" ht="28.5" customHeight="1">
      <c r="C50" s="593" t="s">
        <v>126</v>
      </c>
      <c r="D50" s="593"/>
      <c r="E50" s="593"/>
      <c r="F50" s="593"/>
      <c r="G50" s="593"/>
      <c r="H50" s="593"/>
      <c r="I50" s="593"/>
      <c r="J50" s="593"/>
      <c r="K50" s="593"/>
      <c r="L50" s="593"/>
    </row>
    <row r="51" spans="3:12" ht="28.5" customHeight="1">
      <c r="C51" s="593" t="s">
        <v>348</v>
      </c>
      <c r="D51" s="593"/>
      <c r="E51" s="593"/>
      <c r="F51" s="593"/>
      <c r="G51" s="593"/>
      <c r="H51" s="593"/>
      <c r="I51" s="593"/>
      <c r="J51" s="593"/>
      <c r="K51" s="593"/>
      <c r="L51" s="593"/>
    </row>
    <row r="52" spans="3:12" ht="13.5" customHeight="1">
      <c r="C52" s="474"/>
      <c r="D52" s="474"/>
      <c r="E52" s="474"/>
      <c r="F52" s="474"/>
      <c r="G52" s="474"/>
      <c r="H52" s="474"/>
      <c r="I52" s="474"/>
      <c r="J52" s="474"/>
      <c r="K52" s="474"/>
      <c r="L52" s="474"/>
    </row>
    <row r="53" spans="3:12">
      <c r="C53" s="147" t="s">
        <v>226</v>
      </c>
    </row>
    <row r="54" spans="3:12" ht="34.5" customHeight="1">
      <c r="C54" s="593" t="s">
        <v>127</v>
      </c>
      <c r="D54" s="593"/>
      <c r="E54" s="593"/>
      <c r="F54" s="593"/>
      <c r="G54" s="593"/>
      <c r="H54" s="593"/>
      <c r="I54" s="593"/>
      <c r="J54" s="593"/>
      <c r="K54" s="593"/>
      <c r="L54" s="593"/>
    </row>
    <row r="55" spans="3:12" ht="29.25" customHeight="1">
      <c r="C55" s="593" t="s">
        <v>128</v>
      </c>
      <c r="D55" s="593"/>
      <c r="E55" s="593"/>
      <c r="F55" s="593"/>
      <c r="G55" s="593"/>
      <c r="H55" s="593"/>
      <c r="I55" s="593"/>
      <c r="J55" s="593"/>
      <c r="K55" s="593"/>
      <c r="L55" s="593"/>
    </row>
    <row r="56" spans="3:12">
      <c r="C56" s="474"/>
      <c r="D56" s="474"/>
      <c r="E56" s="474"/>
      <c r="F56" s="474"/>
      <c r="G56" s="474"/>
      <c r="H56" s="474"/>
      <c r="I56" s="474"/>
      <c r="J56" s="474"/>
      <c r="K56" s="474"/>
      <c r="L56" s="474"/>
    </row>
    <row r="57" spans="3:12">
      <c r="C57" s="476" t="s">
        <v>349</v>
      </c>
      <c r="D57" s="474"/>
      <c r="E57" s="474"/>
      <c r="F57" s="474"/>
      <c r="G57" s="474"/>
      <c r="H57" s="474"/>
      <c r="I57" s="474"/>
      <c r="J57" s="474"/>
      <c r="K57" s="474"/>
      <c r="L57" s="474"/>
    </row>
    <row r="58" spans="3:12">
      <c r="C58" s="474"/>
      <c r="D58" s="474"/>
      <c r="E58" s="474"/>
      <c r="F58" s="474"/>
      <c r="G58" s="474"/>
      <c r="H58" s="474"/>
      <c r="I58" s="474"/>
      <c r="J58" s="474"/>
      <c r="K58" s="474"/>
      <c r="L58" s="474"/>
    </row>
    <row r="59" spans="3:12" ht="54.75" customHeight="1">
      <c r="C59" s="593" t="s">
        <v>350</v>
      </c>
      <c r="D59" s="593"/>
      <c r="E59" s="593"/>
      <c r="F59" s="593"/>
      <c r="G59" s="593"/>
      <c r="H59" s="593"/>
      <c r="I59" s="593"/>
      <c r="J59" s="593"/>
      <c r="K59" s="593"/>
      <c r="L59" s="593"/>
    </row>
    <row r="60" spans="3:12">
      <c r="C60" s="474"/>
      <c r="D60" s="474"/>
      <c r="E60" s="474"/>
      <c r="F60" s="474"/>
      <c r="G60" s="474"/>
      <c r="H60" s="474"/>
      <c r="I60" s="474"/>
      <c r="J60" s="474"/>
      <c r="K60" s="474"/>
      <c r="L60" s="474"/>
    </row>
    <row r="61" spans="3:12">
      <c r="C61" s="147" t="s">
        <v>294</v>
      </c>
    </row>
    <row r="62" spans="3:12" ht="28.2" customHeight="1">
      <c r="C62" s="593" t="s">
        <v>227</v>
      </c>
      <c r="D62" s="593"/>
      <c r="E62" s="593"/>
      <c r="F62" s="593"/>
      <c r="G62" s="593"/>
      <c r="H62" s="593"/>
      <c r="I62" s="593"/>
      <c r="J62" s="593"/>
      <c r="K62" s="593"/>
      <c r="L62" s="593"/>
    </row>
    <row r="67" spans="3:12">
      <c r="C67" s="536" t="s">
        <v>113</v>
      </c>
      <c r="G67" s="536" t="s">
        <v>112</v>
      </c>
      <c r="I67" s="473"/>
      <c r="L67" s="473" t="s">
        <v>287</v>
      </c>
    </row>
    <row r="68" spans="3:12">
      <c r="C68" s="537" t="s">
        <v>49</v>
      </c>
      <c r="G68" s="537" t="s">
        <v>111</v>
      </c>
      <c r="I68" s="538"/>
      <c r="L68" s="537" t="s">
        <v>110</v>
      </c>
    </row>
    <row r="274" spans="4:4">
      <c r="D274" s="132">
        <v>0</v>
      </c>
    </row>
  </sheetData>
  <mergeCells count="22">
    <mergeCell ref="C54:L54"/>
    <mergeCell ref="C55:L55"/>
    <mergeCell ref="C59:L59"/>
    <mergeCell ref="C62:L62"/>
    <mergeCell ref="C42:L42"/>
    <mergeCell ref="C45:L45"/>
    <mergeCell ref="C46:L46"/>
    <mergeCell ref="C49:L49"/>
    <mergeCell ref="C50:L50"/>
    <mergeCell ref="C51:L51"/>
    <mergeCell ref="C39:L39"/>
    <mergeCell ref="C10:M10"/>
    <mergeCell ref="C11:L11"/>
    <mergeCell ref="C18:L18"/>
    <mergeCell ref="C24:L24"/>
    <mergeCell ref="C29:L29"/>
    <mergeCell ref="C32:L32"/>
    <mergeCell ref="C33:L33"/>
    <mergeCell ref="C35:L35"/>
    <mergeCell ref="C36:L36"/>
    <mergeCell ref="C37:L37"/>
    <mergeCell ref="C38:L38"/>
  </mergeCells>
  <hyperlinks>
    <hyperlink ref="Q9" location="Indice!A1" display="Índice" xr:uid="{BC61F321-1900-4C3A-8C34-F61B961D002D}"/>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7010-E104-430E-9D90-36E85F7C04C5}">
  <sheetPr>
    <tabColor rgb="FF0070C0"/>
  </sheetPr>
  <dimension ref="A1:T352"/>
  <sheetViews>
    <sheetView showGridLines="0" zoomScale="80" zoomScaleNormal="80" zoomScaleSheetLayoutView="100" workbookViewId="0">
      <pane ySplit="10" topLeftCell="A11" activePane="bottomLeft" state="frozen"/>
      <selection pane="bottomLeft" activeCell="A11" sqref="A11"/>
    </sheetView>
  </sheetViews>
  <sheetFormatPr baseColWidth="10" defaultColWidth="9.33203125" defaultRowHeight="15.6"/>
  <cols>
    <col min="1" max="1" width="4.33203125" style="386" customWidth="1"/>
    <col min="2" max="2" width="49.21875" style="386" customWidth="1"/>
    <col min="3" max="8" width="18.109375" style="386" customWidth="1"/>
    <col min="9" max="9" width="14.6640625" style="385" bestFit="1" customWidth="1"/>
    <col min="10" max="10" width="13.77734375" style="386" bestFit="1" customWidth="1"/>
    <col min="11" max="11" width="10" style="386" bestFit="1" customWidth="1"/>
    <col min="12" max="12" width="11.5546875" style="386" customWidth="1"/>
    <col min="13" max="13" width="10.33203125" style="386" customWidth="1"/>
    <col min="14" max="16384" width="9.33203125" style="386"/>
  </cols>
  <sheetData>
    <row r="1" spans="1:20" s="166" customFormat="1"/>
    <row r="2" spans="1:20" s="166" customFormat="1">
      <c r="B2" s="359"/>
      <c r="C2" s="359"/>
      <c r="D2" s="359"/>
      <c r="E2" s="359"/>
      <c r="F2" s="359"/>
      <c r="G2" s="359"/>
      <c r="H2" s="359"/>
      <c r="I2" s="359"/>
      <c r="J2" s="359"/>
      <c r="K2" s="359"/>
      <c r="L2" s="359"/>
      <c r="M2" s="359"/>
      <c r="N2" s="359"/>
      <c r="O2" s="359"/>
      <c r="P2" s="359"/>
      <c r="Q2" s="359"/>
      <c r="R2" s="359"/>
      <c r="S2" s="359"/>
      <c r="T2" s="359"/>
    </row>
    <row r="3" spans="1:20" s="166" customFormat="1"/>
    <row r="4" spans="1:20" s="166" customFormat="1"/>
    <row r="5" spans="1:20" s="166" customFormat="1"/>
    <row r="6" spans="1:20" s="166" customFormat="1"/>
    <row r="7" spans="1:20" s="166" customFormat="1">
      <c r="B7" s="358"/>
      <c r="C7" s="358"/>
      <c r="D7" s="358"/>
      <c r="E7" s="358"/>
      <c r="F7" s="358"/>
      <c r="G7" s="358"/>
      <c r="H7" s="358"/>
      <c r="I7" s="358"/>
      <c r="J7" s="358"/>
      <c r="K7" s="358"/>
      <c r="L7" s="358"/>
      <c r="M7" s="358"/>
      <c r="N7" s="358"/>
      <c r="O7" s="358"/>
      <c r="P7" s="358"/>
      <c r="Q7" s="358"/>
      <c r="R7" s="358"/>
      <c r="S7" s="358"/>
      <c r="T7" s="358"/>
    </row>
    <row r="8" spans="1:20" s="71" customFormat="1">
      <c r="B8" s="124"/>
      <c r="C8" s="124"/>
      <c r="D8" s="124"/>
      <c r="E8" s="124"/>
      <c r="F8" s="127"/>
    </row>
    <row r="9" spans="1:20">
      <c r="A9" s="383"/>
      <c r="B9" s="384"/>
      <c r="C9" s="384"/>
      <c r="D9" s="384"/>
      <c r="E9" s="384"/>
      <c r="F9" s="384"/>
      <c r="G9" s="125" t="s">
        <v>336</v>
      </c>
      <c r="H9" s="384"/>
    </row>
    <row r="10" spans="1:20">
      <c r="A10" s="387"/>
      <c r="B10" s="384" t="s">
        <v>295</v>
      </c>
    </row>
    <row r="11" spans="1:20">
      <c r="A11" s="387"/>
    </row>
    <row r="12" spans="1:20">
      <c r="A12" s="387"/>
      <c r="B12" s="384" t="s">
        <v>154</v>
      </c>
    </row>
    <row r="13" spans="1:20" ht="36.75" customHeight="1">
      <c r="A13" s="387"/>
      <c r="B13" s="593" t="s">
        <v>648</v>
      </c>
      <c r="C13" s="593"/>
      <c r="D13" s="593"/>
      <c r="E13" s="593"/>
      <c r="F13" s="593"/>
      <c r="G13" s="593"/>
      <c r="H13" s="593"/>
      <c r="I13" s="209"/>
      <c r="J13" s="210"/>
      <c r="K13" s="210"/>
    </row>
    <row r="14" spans="1:20">
      <c r="A14" s="387"/>
      <c r="B14" s="384"/>
    </row>
    <row r="15" spans="1:20" ht="14.4" customHeight="1">
      <c r="A15" s="387"/>
      <c r="B15" s="596"/>
      <c r="C15" s="598">
        <v>44651</v>
      </c>
      <c r="D15" s="598">
        <v>44561</v>
      </c>
    </row>
    <row r="16" spans="1:20">
      <c r="A16" s="387"/>
      <c r="B16" s="597"/>
      <c r="C16" s="599"/>
      <c r="D16" s="599"/>
    </row>
    <row r="17" spans="1:9">
      <c r="A17" s="387"/>
      <c r="B17" s="203" t="s">
        <v>527</v>
      </c>
      <c r="C17" s="204">
        <v>6921.52</v>
      </c>
      <c r="D17" s="204">
        <v>6870.81</v>
      </c>
    </row>
    <row r="18" spans="1:9">
      <c r="A18" s="387"/>
      <c r="B18" s="203" t="s">
        <v>528</v>
      </c>
      <c r="C18" s="204">
        <v>6931.47</v>
      </c>
      <c r="D18" s="204">
        <v>6887.4</v>
      </c>
    </row>
    <row r="19" spans="1:9">
      <c r="A19" s="387"/>
      <c r="B19" s="71"/>
    </row>
    <row r="20" spans="1:9">
      <c r="A20" s="387"/>
      <c r="B20" s="384" t="s">
        <v>155</v>
      </c>
    </row>
    <row r="21" spans="1:9">
      <c r="A21" s="387"/>
      <c r="B21" s="600" t="s">
        <v>353</v>
      </c>
      <c r="C21" s="600"/>
      <c r="D21" s="600"/>
      <c r="E21" s="600"/>
      <c r="F21" s="600"/>
      <c r="G21" s="600"/>
      <c r="H21" s="600"/>
    </row>
    <row r="22" spans="1:9">
      <c r="A22" s="387"/>
      <c r="B22" s="367"/>
      <c r="C22" s="367"/>
      <c r="D22" s="367"/>
      <c r="E22" s="367"/>
      <c r="F22" s="367"/>
      <c r="G22" s="367"/>
      <c r="H22" s="367"/>
    </row>
    <row r="23" spans="1:9" s="207" customFormat="1">
      <c r="A23" s="205"/>
      <c r="B23" s="601" t="s">
        <v>129</v>
      </c>
      <c r="C23" s="602" t="s">
        <v>521</v>
      </c>
      <c r="D23" s="602" t="s">
        <v>522</v>
      </c>
      <c r="E23" s="602" t="s">
        <v>523</v>
      </c>
      <c r="F23" s="602" t="s">
        <v>524</v>
      </c>
      <c r="G23" s="602" t="s">
        <v>525</v>
      </c>
      <c r="H23" s="602" t="s">
        <v>526</v>
      </c>
      <c r="I23" s="206"/>
    </row>
    <row r="24" spans="1:9" s="210" customFormat="1">
      <c r="A24" s="208"/>
      <c r="B24" s="601"/>
      <c r="C24" s="603"/>
      <c r="D24" s="603"/>
      <c r="E24" s="603"/>
      <c r="F24" s="603"/>
      <c r="G24" s="603"/>
      <c r="H24" s="603"/>
      <c r="I24" s="209"/>
    </row>
    <row r="25" spans="1:9" ht="14.7" customHeight="1">
      <c r="A25" s="387"/>
      <c r="B25" s="606" t="s">
        <v>3</v>
      </c>
      <c r="C25" s="606"/>
      <c r="D25" s="606"/>
      <c r="E25" s="606"/>
      <c r="F25" s="606"/>
      <c r="G25" s="606"/>
      <c r="H25" s="606"/>
    </row>
    <row r="26" spans="1:9">
      <c r="A26" s="387"/>
      <c r="B26" s="606" t="s">
        <v>83</v>
      </c>
      <c r="C26" s="606"/>
      <c r="D26" s="606"/>
      <c r="E26" s="606"/>
      <c r="F26" s="606"/>
      <c r="G26" s="606"/>
      <c r="H26" s="606"/>
    </row>
    <row r="27" spans="1:9">
      <c r="A27" s="387"/>
      <c r="B27" s="370" t="s">
        <v>322</v>
      </c>
      <c r="C27" s="370"/>
      <c r="D27" s="370"/>
      <c r="E27" s="370"/>
      <c r="F27" s="370"/>
      <c r="G27" s="370"/>
      <c r="H27" s="370"/>
    </row>
    <row r="28" spans="1:9">
      <c r="A28" s="387"/>
      <c r="B28" s="211" t="s">
        <v>649</v>
      </c>
      <c r="C28" s="212" t="s">
        <v>0</v>
      </c>
      <c r="D28" s="213">
        <f>+Clasificación!I10</f>
        <v>179807.87</v>
      </c>
      <c r="E28" s="214">
        <f>+$C$17</f>
        <v>6921.52</v>
      </c>
      <c r="F28" s="215">
        <f>+D28*E28</f>
        <v>1244543768.3624001</v>
      </c>
      <c r="G28" s="216">
        <f>+$D$17</f>
        <v>6870.81</v>
      </c>
      <c r="H28" s="388">
        <f>+Clasificación!K10</f>
        <v>760987004</v>
      </c>
    </row>
    <row r="29" spans="1:9">
      <c r="A29" s="387"/>
      <c r="B29" s="370" t="s">
        <v>215</v>
      </c>
      <c r="C29" s="217"/>
      <c r="D29" s="218"/>
      <c r="E29" s="219"/>
      <c r="F29" s="220"/>
      <c r="G29" s="221"/>
      <c r="H29" s="222"/>
    </row>
    <row r="30" spans="1:9">
      <c r="A30" s="387"/>
      <c r="B30" s="211" t="s">
        <v>562</v>
      </c>
      <c r="C30" s="212" t="s">
        <v>0</v>
      </c>
      <c r="D30" s="223">
        <f>+Clasificación!I15</f>
        <v>25000</v>
      </c>
      <c r="E30" s="214">
        <f>+$C$17</f>
        <v>6921.52</v>
      </c>
      <c r="F30" s="215">
        <f>+D30*E30</f>
        <v>173038000</v>
      </c>
      <c r="G30" s="216">
        <f>+$D$17</f>
        <v>6870.81</v>
      </c>
      <c r="H30" s="388">
        <f>+Clasificación!K15</f>
        <v>171770250</v>
      </c>
    </row>
    <row r="31" spans="1:9">
      <c r="A31" s="387"/>
      <c r="B31" s="211" t="s">
        <v>563</v>
      </c>
      <c r="C31" s="212" t="s">
        <v>0</v>
      </c>
      <c r="D31" s="223">
        <f>+Clasificación!I16</f>
        <v>882.19</v>
      </c>
      <c r="E31" s="214">
        <f>+$C$17</f>
        <v>6921.52</v>
      </c>
      <c r="F31" s="215">
        <f>+D31*E31</f>
        <v>6106095.7288000006</v>
      </c>
      <c r="G31" s="216">
        <f>+$D$17</f>
        <v>6870.81</v>
      </c>
      <c r="H31" s="388">
        <f>+Clasificación!K16</f>
        <v>7593207</v>
      </c>
    </row>
    <row r="32" spans="1:9">
      <c r="A32" s="387"/>
      <c r="B32" s="211" t="s">
        <v>564</v>
      </c>
      <c r="C32" s="212" t="s">
        <v>0</v>
      </c>
      <c r="D32" s="213">
        <f>+Clasificación!I17</f>
        <v>-702.4</v>
      </c>
      <c r="E32" s="214">
        <f>+$C$17</f>
        <v>6921.52</v>
      </c>
      <c r="F32" s="215">
        <f>+D32*E32</f>
        <v>-4861675.648</v>
      </c>
      <c r="G32" s="216">
        <f>+$D$17</f>
        <v>6870.81</v>
      </c>
      <c r="H32" s="388">
        <f>+Clasificación!K17</f>
        <v>-6308434</v>
      </c>
    </row>
    <row r="33" spans="1:9">
      <c r="A33" s="387"/>
      <c r="B33" s="370" t="s">
        <v>379</v>
      </c>
      <c r="C33" s="217"/>
      <c r="D33" s="218"/>
      <c r="E33" s="219"/>
      <c r="F33" s="220"/>
      <c r="G33" s="221"/>
      <c r="H33" s="222"/>
    </row>
    <row r="34" spans="1:9">
      <c r="A34" s="387"/>
      <c r="B34" s="211" t="s">
        <v>324</v>
      </c>
      <c r="C34" s="212" t="s">
        <v>0</v>
      </c>
      <c r="D34" s="223">
        <f>+Clasificación!$I$29</f>
        <v>41211.510000000009</v>
      </c>
      <c r="E34" s="214">
        <f>+$C$17</f>
        <v>6921.52</v>
      </c>
      <c r="F34" s="215">
        <f>+D34*E34</f>
        <v>285246290.69520009</v>
      </c>
      <c r="G34" s="216">
        <f>+$D$17</f>
        <v>6870.81</v>
      </c>
      <c r="H34" s="388">
        <f>+Clasificación!K29</f>
        <v>238208166</v>
      </c>
    </row>
    <row r="35" spans="1:9">
      <c r="A35" s="387"/>
      <c r="B35" s="370" t="s">
        <v>414</v>
      </c>
      <c r="C35" s="217"/>
      <c r="D35" s="221"/>
      <c r="E35" s="219"/>
      <c r="F35" s="220"/>
      <c r="G35" s="221"/>
      <c r="H35" s="222"/>
    </row>
    <row r="36" spans="1:9">
      <c r="A36" s="387"/>
      <c r="B36" s="211" t="s">
        <v>309</v>
      </c>
      <c r="C36" s="212" t="s">
        <v>0</v>
      </c>
      <c r="D36" s="223">
        <f>+Clasificación!$I$38</f>
        <v>3299.99</v>
      </c>
      <c r="E36" s="214">
        <f>+$C$17</f>
        <v>6921.52</v>
      </c>
      <c r="F36" s="215">
        <f>+D36*E36</f>
        <v>22840946.7848</v>
      </c>
      <c r="G36" s="216">
        <f>+$D$17</f>
        <v>6870.81</v>
      </c>
      <c r="H36" s="388">
        <f>+Clasificación!K38</f>
        <v>30231564</v>
      </c>
    </row>
    <row r="37" spans="1:9">
      <c r="A37" s="387"/>
      <c r="B37" s="224" t="s">
        <v>351</v>
      </c>
      <c r="C37" s="217"/>
      <c r="D37" s="225">
        <f>SUM(D27:D36)</f>
        <v>249499.16</v>
      </c>
      <c r="E37" s="219"/>
      <c r="F37" s="226">
        <f>SUM(F28:F36)</f>
        <v>1726913425.9232001</v>
      </c>
      <c r="G37" s="221"/>
      <c r="H37" s="226">
        <f>SUM(H28:H36)</f>
        <v>1202481757</v>
      </c>
    </row>
    <row r="38" spans="1:9">
      <c r="A38" s="387"/>
      <c r="B38" s="370" t="s">
        <v>85</v>
      </c>
      <c r="C38" s="227"/>
      <c r="D38" s="228"/>
      <c r="E38" s="224"/>
      <c r="F38" s="229"/>
      <c r="G38" s="224"/>
      <c r="H38" s="224"/>
    </row>
    <row r="39" spans="1:9">
      <c r="A39" s="387"/>
      <c r="B39" s="370" t="s">
        <v>84</v>
      </c>
      <c r="C39" s="227"/>
      <c r="D39" s="230"/>
      <c r="E39" s="370"/>
      <c r="F39" s="231"/>
      <c r="G39" s="370"/>
      <c r="H39" s="370"/>
    </row>
    <row r="40" spans="1:9">
      <c r="A40" s="387"/>
      <c r="B40" s="370" t="s">
        <v>565</v>
      </c>
      <c r="C40" s="227"/>
      <c r="D40" s="230"/>
      <c r="E40" s="370"/>
      <c r="F40" s="231"/>
      <c r="G40" s="370"/>
      <c r="H40" s="370"/>
    </row>
    <row r="41" spans="1:9">
      <c r="A41" s="387"/>
      <c r="B41" s="211" t="s">
        <v>509</v>
      </c>
      <c r="C41" s="212" t="s">
        <v>0</v>
      </c>
      <c r="D41" s="213">
        <f>-Clasificación!I74</f>
        <v>-3116</v>
      </c>
      <c r="E41" s="213">
        <f>+$C$18</f>
        <v>6931.47</v>
      </c>
      <c r="F41" s="330">
        <f>+D41*E41</f>
        <v>-21598460.52</v>
      </c>
      <c r="G41" s="216">
        <f>+$D$18</f>
        <v>6887.4</v>
      </c>
      <c r="H41" s="330">
        <f>-Clasificación!K74</f>
        <v>-64355866</v>
      </c>
    </row>
    <row r="42" spans="1:9">
      <c r="A42" s="387"/>
      <c r="B42" s="211" t="s">
        <v>566</v>
      </c>
      <c r="C42" s="212" t="s">
        <v>0</v>
      </c>
      <c r="D42" s="213">
        <f>-Clasificación!I59-Clasificación!I56</f>
        <v>-13760</v>
      </c>
      <c r="E42" s="213">
        <f>+$C$18</f>
        <v>6931.47</v>
      </c>
      <c r="F42" s="330">
        <f>+D42*E42</f>
        <v>-95377027.200000003</v>
      </c>
      <c r="G42" s="216">
        <f>+$D$18</f>
        <v>6887.4</v>
      </c>
      <c r="H42" s="330">
        <f>-Clasificación!K56</f>
        <v>-119599701</v>
      </c>
    </row>
    <row r="43" spans="1:9">
      <c r="A43" s="387"/>
      <c r="B43" s="224" t="s">
        <v>352</v>
      </c>
      <c r="C43" s="233">
        <v>0</v>
      </c>
      <c r="D43" s="334">
        <f>SUM(D40:D42)</f>
        <v>-16876</v>
      </c>
      <c r="E43" s="332"/>
      <c r="F43" s="331">
        <f>SUM(F40:F42)</f>
        <v>-116975487.72</v>
      </c>
      <c r="G43" s="333">
        <v>0</v>
      </c>
      <c r="H43" s="331">
        <f>SUM(H40:H42)</f>
        <v>-183955567</v>
      </c>
    </row>
    <row r="44" spans="1:9">
      <c r="A44" s="387"/>
      <c r="B44" s="71"/>
    </row>
    <row r="45" spans="1:9">
      <c r="A45" s="387"/>
      <c r="B45" s="71"/>
    </row>
    <row r="46" spans="1:9">
      <c r="A46" s="387"/>
      <c r="B46" s="384" t="s">
        <v>156</v>
      </c>
    </row>
    <row r="47" spans="1:9" ht="34.799999999999997" customHeight="1">
      <c r="A47" s="387"/>
      <c r="B47" s="593" t="s">
        <v>354</v>
      </c>
      <c r="C47" s="593"/>
      <c r="D47" s="593"/>
      <c r="E47" s="593"/>
      <c r="F47" s="593"/>
      <c r="G47" s="593"/>
      <c r="H47" s="593"/>
      <c r="I47" s="132"/>
    </row>
    <row r="48" spans="1:9">
      <c r="A48" s="387"/>
    </row>
    <row r="49" spans="1:9" s="236" customFormat="1" ht="27.6" customHeight="1">
      <c r="A49" s="235"/>
      <c r="B49" s="601" t="s">
        <v>37</v>
      </c>
      <c r="C49" s="602" t="s">
        <v>529</v>
      </c>
      <c r="D49" s="604" t="s">
        <v>530</v>
      </c>
      <c r="E49" s="602" t="s">
        <v>650</v>
      </c>
      <c r="F49" s="604" t="s">
        <v>651</v>
      </c>
      <c r="H49" s="237"/>
    </row>
    <row r="50" spans="1:9" s="210" customFormat="1">
      <c r="A50" s="208"/>
      <c r="B50" s="601"/>
      <c r="C50" s="603"/>
      <c r="D50" s="605"/>
      <c r="E50" s="603"/>
      <c r="F50" s="605"/>
      <c r="G50" s="238"/>
      <c r="H50" s="209"/>
    </row>
    <row r="51" spans="1:9" ht="31.2">
      <c r="A51" s="387"/>
      <c r="B51" s="335" t="s">
        <v>133</v>
      </c>
      <c r="C51" s="223">
        <f>+C17</f>
        <v>6921.52</v>
      </c>
      <c r="D51" s="232">
        <v>97995075</v>
      </c>
      <c r="E51" s="216">
        <v>6277.54</v>
      </c>
      <c r="F51" s="232">
        <v>2277590</v>
      </c>
      <c r="G51" s="389"/>
      <c r="H51" s="240"/>
      <c r="I51" s="386"/>
    </row>
    <row r="52" spans="1:9" ht="31.2">
      <c r="A52" s="387"/>
      <c r="B52" s="335" t="s">
        <v>134</v>
      </c>
      <c r="C52" s="223">
        <f>+C18</f>
        <v>6931.47</v>
      </c>
      <c r="D52" s="232">
        <v>9992384</v>
      </c>
      <c r="E52" s="216">
        <v>6351.33</v>
      </c>
      <c r="F52" s="232">
        <v>3939774</v>
      </c>
      <c r="G52" s="389"/>
      <c r="H52" s="240"/>
      <c r="I52" s="386"/>
    </row>
    <row r="53" spans="1:9" ht="31.2">
      <c r="A53" s="387"/>
      <c r="B53" s="335" t="s">
        <v>135</v>
      </c>
      <c r="C53" s="223">
        <f>+C17</f>
        <v>6921.52</v>
      </c>
      <c r="D53" s="330">
        <v>-92037077</v>
      </c>
      <c r="E53" s="216">
        <v>6277.54</v>
      </c>
      <c r="F53" s="330">
        <v>-11866161</v>
      </c>
      <c r="G53" s="389"/>
      <c r="H53" s="240"/>
      <c r="I53" s="386"/>
    </row>
    <row r="54" spans="1:9" ht="31.2">
      <c r="A54" s="387"/>
      <c r="B54" s="335" t="s">
        <v>136</v>
      </c>
      <c r="C54" s="223">
        <f>+C18</f>
        <v>6931.47</v>
      </c>
      <c r="D54" s="330">
        <v>-14450073</v>
      </c>
      <c r="E54" s="216">
        <v>6351.33</v>
      </c>
      <c r="F54" s="330">
        <v>-25375</v>
      </c>
      <c r="G54" s="389"/>
      <c r="H54" s="240"/>
      <c r="I54" s="386"/>
    </row>
    <row r="55" spans="1:9">
      <c r="A55" s="387"/>
      <c r="B55" s="370" t="s">
        <v>567</v>
      </c>
      <c r="C55" s="241"/>
      <c r="D55" s="241">
        <f>SUM(D51:D54)</f>
        <v>1500309</v>
      </c>
      <c r="E55" s="241"/>
      <c r="F55" s="336">
        <f>SUM(F51:F54)</f>
        <v>-5674172</v>
      </c>
      <c r="H55" s="385"/>
      <c r="I55" s="386"/>
    </row>
    <row r="56" spans="1:9">
      <c r="A56" s="387"/>
      <c r="D56" s="539">
        <f>+Clasificación!G111-Clasificación!G177-D55</f>
        <v>0</v>
      </c>
    </row>
    <row r="57" spans="1:9">
      <c r="A57" s="387"/>
      <c r="D57" s="242"/>
    </row>
    <row r="58" spans="1:9">
      <c r="A58" s="387"/>
      <c r="D58" s="242"/>
    </row>
    <row r="59" spans="1:9">
      <c r="A59" s="387"/>
      <c r="D59" s="242"/>
    </row>
    <row r="60" spans="1:9">
      <c r="A60" s="387"/>
      <c r="B60" s="384" t="s">
        <v>355</v>
      </c>
      <c r="D60" s="242"/>
    </row>
    <row r="61" spans="1:9">
      <c r="A61" s="387"/>
      <c r="B61" s="384"/>
      <c r="D61" s="242"/>
    </row>
    <row r="62" spans="1:9">
      <c r="A62" s="387"/>
      <c r="B62" s="384" t="s">
        <v>157</v>
      </c>
    </row>
    <row r="63" spans="1:9">
      <c r="A63" s="387"/>
      <c r="B63" s="386" t="s">
        <v>87</v>
      </c>
    </row>
    <row r="64" spans="1:9">
      <c r="A64" s="387"/>
      <c r="B64" s="384"/>
    </row>
    <row r="65" spans="1:9">
      <c r="A65" s="387"/>
      <c r="B65" s="361" t="s">
        <v>1</v>
      </c>
      <c r="C65" s="243">
        <v>44651</v>
      </c>
      <c r="D65" s="243">
        <v>44561</v>
      </c>
      <c r="E65" s="390"/>
    </row>
    <row r="66" spans="1:9" s="384" customFormat="1">
      <c r="A66" s="149"/>
      <c r="B66" s="202" t="s">
        <v>16</v>
      </c>
      <c r="C66" s="244"/>
      <c r="D66" s="244"/>
      <c r="E66" s="391"/>
      <c r="I66" s="392"/>
    </row>
    <row r="67" spans="1:9">
      <c r="A67" s="161"/>
      <c r="B67" s="245" t="s">
        <v>653</v>
      </c>
      <c r="C67" s="246">
        <f>+Clasificación!$G$9</f>
        <v>25907349</v>
      </c>
      <c r="D67" s="247">
        <f>+Clasificación!K9</f>
        <v>716173061</v>
      </c>
      <c r="E67" s="390"/>
    </row>
    <row r="68" spans="1:9">
      <c r="A68" s="161"/>
      <c r="B68" s="248" t="s">
        <v>652</v>
      </c>
      <c r="C68" s="249">
        <f>+Clasificación!$G$10</f>
        <v>1244543768</v>
      </c>
      <c r="D68" s="247">
        <f>+Clasificación!K10</f>
        <v>760987004</v>
      </c>
      <c r="E68" s="390"/>
    </row>
    <row r="69" spans="1:9">
      <c r="A69" s="387"/>
      <c r="B69" s="393" t="s">
        <v>38</v>
      </c>
      <c r="C69" s="250">
        <f>SUM(C67:C68)</f>
        <v>1270451117</v>
      </c>
      <c r="D69" s="250">
        <f>SUM(D67:D68)</f>
        <v>1477160065</v>
      </c>
      <c r="E69" s="251">
        <f>+C69-BG!D19</f>
        <v>0</v>
      </c>
      <c r="F69" s="251">
        <f>+D69-BG!E19</f>
        <v>0</v>
      </c>
    </row>
    <row r="70" spans="1:9">
      <c r="A70" s="387"/>
      <c r="D70" s="390"/>
    </row>
    <row r="71" spans="1:9">
      <c r="A71" s="387"/>
      <c r="D71" s="390"/>
    </row>
    <row r="72" spans="1:9" s="166" customFormat="1">
      <c r="A72" s="394"/>
      <c r="B72" s="384" t="s">
        <v>356</v>
      </c>
      <c r="C72" s="177"/>
      <c r="I72" s="395"/>
    </row>
    <row r="73" spans="1:9" s="166" customFormat="1">
      <c r="A73" s="394"/>
      <c r="B73" s="607" t="s">
        <v>654</v>
      </c>
      <c r="C73" s="607"/>
      <c r="D73" s="607"/>
      <c r="E73" s="607"/>
      <c r="F73" s="607"/>
      <c r="G73" s="607"/>
      <c r="H73" s="607"/>
      <c r="I73" s="395"/>
    </row>
    <row r="74" spans="1:9" s="166" customFormat="1">
      <c r="A74" s="394"/>
      <c r="B74" s="386"/>
      <c r="I74" s="395"/>
    </row>
    <row r="75" spans="1:9" s="254" customFormat="1" ht="15" customHeight="1">
      <c r="A75" s="253"/>
      <c r="B75" s="601"/>
      <c r="C75" s="608" t="s">
        <v>531</v>
      </c>
      <c r="D75" s="609"/>
      <c r="E75" s="601" t="s">
        <v>532</v>
      </c>
      <c r="F75" s="602" t="s">
        <v>533</v>
      </c>
      <c r="G75" s="602" t="s">
        <v>534</v>
      </c>
      <c r="H75" s="602" t="s">
        <v>535</v>
      </c>
      <c r="I75" s="602" t="s">
        <v>536</v>
      </c>
    </row>
    <row r="76" spans="1:9" s="254" customFormat="1" ht="25.95" customHeight="1">
      <c r="A76" s="253"/>
      <c r="B76" s="601"/>
      <c r="C76" s="608"/>
      <c r="D76" s="609"/>
      <c r="E76" s="601"/>
      <c r="F76" s="603"/>
      <c r="G76" s="603"/>
      <c r="H76" s="603"/>
      <c r="I76" s="603"/>
    </row>
    <row r="77" spans="1:9" s="166" customFormat="1">
      <c r="A77" s="394"/>
      <c r="B77" s="255" t="s">
        <v>570</v>
      </c>
      <c r="C77" s="339"/>
      <c r="D77" s="340"/>
      <c r="E77" s="256"/>
      <c r="F77" s="257"/>
      <c r="G77" s="258"/>
      <c r="H77" s="257"/>
      <c r="I77" s="259"/>
    </row>
    <row r="78" spans="1:9" s="166" customFormat="1">
      <c r="A78" s="394"/>
      <c r="B78" s="260" t="s">
        <v>657</v>
      </c>
      <c r="C78" s="396" t="s">
        <v>230</v>
      </c>
      <c r="D78" s="397"/>
      <c r="E78" s="261">
        <v>152260702.59999999</v>
      </c>
      <c r="F78" s="262">
        <v>151454794.13698599</v>
      </c>
      <c r="G78" s="261">
        <v>150000000</v>
      </c>
      <c r="H78" s="262">
        <v>151454794.13698599</v>
      </c>
      <c r="I78" s="265">
        <v>44872</v>
      </c>
    </row>
    <row r="79" spans="1:9" s="166" customFormat="1">
      <c r="A79" s="394"/>
      <c r="B79" s="260" t="s">
        <v>658</v>
      </c>
      <c r="C79" s="396" t="s">
        <v>230</v>
      </c>
      <c r="D79" s="397"/>
      <c r="E79" s="261">
        <v>152260702.59999999</v>
      </c>
      <c r="F79" s="262">
        <v>151454794.13698599</v>
      </c>
      <c r="G79" s="261">
        <v>150000000</v>
      </c>
      <c r="H79" s="262">
        <v>151454794.13698599</v>
      </c>
      <c r="I79" s="265">
        <v>44872</v>
      </c>
    </row>
    <row r="80" spans="1:9" s="166" customFormat="1">
      <c r="A80" s="394"/>
      <c r="B80" s="260" t="s">
        <v>659</v>
      </c>
      <c r="C80" s="396" t="s">
        <v>230</v>
      </c>
      <c r="D80" s="397"/>
      <c r="E80" s="261">
        <v>152260702.59999999</v>
      </c>
      <c r="F80" s="262">
        <v>151454794.13698599</v>
      </c>
      <c r="G80" s="261">
        <v>150000000</v>
      </c>
      <c r="H80" s="262">
        <v>151454794.13698599</v>
      </c>
      <c r="I80" s="265">
        <v>44872</v>
      </c>
    </row>
    <row r="81" spans="1:9" s="166" customFormat="1">
      <c r="A81" s="394"/>
      <c r="B81" s="260" t="s">
        <v>660</v>
      </c>
      <c r="C81" s="396" t="s">
        <v>230</v>
      </c>
      <c r="D81" s="397"/>
      <c r="E81" s="261">
        <v>152260702.59999999</v>
      </c>
      <c r="F81" s="262">
        <v>151454794.13698629</v>
      </c>
      <c r="G81" s="261">
        <v>150000000</v>
      </c>
      <c r="H81" s="262">
        <v>151454794.13698629</v>
      </c>
      <c r="I81" s="265">
        <v>44872</v>
      </c>
    </row>
    <row r="82" spans="1:9" s="166" customFormat="1">
      <c r="A82" s="394"/>
      <c r="B82" s="260" t="s">
        <v>661</v>
      </c>
      <c r="C82" s="396" t="s">
        <v>230</v>
      </c>
      <c r="D82" s="397"/>
      <c r="E82" s="261">
        <v>152260702.59999999</v>
      </c>
      <c r="F82" s="262">
        <v>151454794.13698629</v>
      </c>
      <c r="G82" s="261">
        <v>150000000</v>
      </c>
      <c r="H82" s="262">
        <v>151454794.13698629</v>
      </c>
      <c r="I82" s="265">
        <v>44872</v>
      </c>
    </row>
    <row r="83" spans="1:9" s="166" customFormat="1">
      <c r="A83" s="394"/>
      <c r="B83" s="260" t="s">
        <v>662</v>
      </c>
      <c r="C83" s="396" t="s">
        <v>230</v>
      </c>
      <c r="D83" s="397"/>
      <c r="E83" s="261">
        <v>150000000</v>
      </c>
      <c r="F83" s="262">
        <v>151454794.52054793</v>
      </c>
      <c r="G83" s="261">
        <v>150000000</v>
      </c>
      <c r="H83" s="262">
        <v>151454794.52054793</v>
      </c>
      <c r="I83" s="265">
        <v>44872</v>
      </c>
    </row>
    <row r="84" spans="1:9" s="166" customFormat="1">
      <c r="A84" s="394"/>
      <c r="B84" s="260" t="s">
        <v>663</v>
      </c>
      <c r="C84" s="396" t="s">
        <v>230</v>
      </c>
      <c r="D84" s="397"/>
      <c r="E84" s="261">
        <v>150000000</v>
      </c>
      <c r="F84" s="262">
        <v>151454794.52054793</v>
      </c>
      <c r="G84" s="261">
        <v>150000000</v>
      </c>
      <c r="H84" s="262">
        <v>151454794.52054793</v>
      </c>
      <c r="I84" s="265">
        <v>44872</v>
      </c>
    </row>
    <row r="85" spans="1:9" s="166" customFormat="1">
      <c r="A85" s="394"/>
      <c r="B85" s="260" t="s">
        <v>664</v>
      </c>
      <c r="C85" s="396" t="s">
        <v>230</v>
      </c>
      <c r="D85" s="397"/>
      <c r="E85" s="261">
        <v>150000000</v>
      </c>
      <c r="F85" s="262">
        <v>151454794.52054793</v>
      </c>
      <c r="G85" s="261">
        <v>150000000</v>
      </c>
      <c r="H85" s="262">
        <v>151454794.52054793</v>
      </c>
      <c r="I85" s="265">
        <v>44872</v>
      </c>
    </row>
    <row r="86" spans="1:9" s="166" customFormat="1">
      <c r="A86" s="394"/>
      <c r="B86" s="260" t="s">
        <v>665</v>
      </c>
      <c r="C86" s="396" t="s">
        <v>230</v>
      </c>
      <c r="D86" s="397"/>
      <c r="E86" s="261">
        <v>150000000</v>
      </c>
      <c r="F86" s="262">
        <v>151454794.52054793</v>
      </c>
      <c r="G86" s="261">
        <v>150000000</v>
      </c>
      <c r="H86" s="262">
        <v>151454794.52054793</v>
      </c>
      <c r="I86" s="265">
        <v>44872</v>
      </c>
    </row>
    <row r="87" spans="1:9" s="166" customFormat="1">
      <c r="A87" s="394"/>
      <c r="B87" s="260" t="s">
        <v>666</v>
      </c>
      <c r="C87" s="396" t="s">
        <v>230</v>
      </c>
      <c r="D87" s="397"/>
      <c r="E87" s="261">
        <v>150000000</v>
      </c>
      <c r="F87" s="262">
        <v>151454794.52054793</v>
      </c>
      <c r="G87" s="261">
        <v>150000000</v>
      </c>
      <c r="H87" s="262">
        <v>151454794.52054793</v>
      </c>
      <c r="I87" s="265">
        <v>44872</v>
      </c>
    </row>
    <row r="88" spans="1:9" s="166" customFormat="1">
      <c r="A88" s="394"/>
      <c r="B88" s="260" t="s">
        <v>667</v>
      </c>
      <c r="C88" s="396" t="s">
        <v>230</v>
      </c>
      <c r="D88" s="397"/>
      <c r="E88" s="261">
        <v>150000000</v>
      </c>
      <c r="F88" s="262">
        <v>151454794.52054793</v>
      </c>
      <c r="G88" s="261">
        <v>150000000</v>
      </c>
      <c r="H88" s="262">
        <v>151454794.52054793</v>
      </c>
      <c r="I88" s="265">
        <v>44872</v>
      </c>
    </row>
    <row r="89" spans="1:9" s="166" customFormat="1">
      <c r="A89" s="394"/>
      <c r="B89" s="260" t="s">
        <v>668</v>
      </c>
      <c r="C89" s="396" t="s">
        <v>230</v>
      </c>
      <c r="D89" s="397"/>
      <c r="E89" s="261">
        <v>150000000</v>
      </c>
      <c r="F89" s="262">
        <v>151454794.52054793</v>
      </c>
      <c r="G89" s="261">
        <v>150000000</v>
      </c>
      <c r="H89" s="262">
        <v>151454794.52054793</v>
      </c>
      <c r="I89" s="265">
        <v>44872</v>
      </c>
    </row>
    <row r="90" spans="1:9" s="166" customFormat="1">
      <c r="A90" s="394"/>
      <c r="B90" s="260" t="s">
        <v>669</v>
      </c>
      <c r="C90" s="396" t="s">
        <v>230</v>
      </c>
      <c r="D90" s="397"/>
      <c r="E90" s="261">
        <v>250000000</v>
      </c>
      <c r="F90" s="262">
        <v>251926369.86301368</v>
      </c>
      <c r="G90" s="261">
        <v>250000000</v>
      </c>
      <c r="H90" s="262">
        <v>251926369.86301368</v>
      </c>
      <c r="I90" s="265">
        <v>44795</v>
      </c>
    </row>
    <row r="91" spans="1:9" s="166" customFormat="1">
      <c r="A91" s="394"/>
      <c r="B91" s="260" t="s">
        <v>670</v>
      </c>
      <c r="C91" s="396" t="s">
        <v>230</v>
      </c>
      <c r="D91" s="397"/>
      <c r="E91" s="261">
        <v>250000000</v>
      </c>
      <c r="F91" s="262">
        <v>251926369.86301368</v>
      </c>
      <c r="G91" s="261">
        <v>250000000</v>
      </c>
      <c r="H91" s="262">
        <v>251926369.86301368</v>
      </c>
      <c r="I91" s="265">
        <v>44795</v>
      </c>
    </row>
    <row r="92" spans="1:9" s="166" customFormat="1">
      <c r="A92" s="394"/>
      <c r="B92" s="260" t="s">
        <v>671</v>
      </c>
      <c r="C92" s="396" t="s">
        <v>230</v>
      </c>
      <c r="D92" s="397"/>
      <c r="E92" s="261">
        <v>250000000</v>
      </c>
      <c r="F92" s="262">
        <v>251926369.86301368</v>
      </c>
      <c r="G92" s="261">
        <v>250000000</v>
      </c>
      <c r="H92" s="262">
        <v>251926369.86301368</v>
      </c>
      <c r="I92" s="265">
        <v>44795</v>
      </c>
    </row>
    <row r="93" spans="1:9" s="166" customFormat="1">
      <c r="A93" s="394"/>
      <c r="B93" s="260" t="s">
        <v>672</v>
      </c>
      <c r="C93" s="396" t="s">
        <v>230</v>
      </c>
      <c r="D93" s="397"/>
      <c r="E93" s="261">
        <v>250000000</v>
      </c>
      <c r="F93" s="262">
        <v>251926369.86301368</v>
      </c>
      <c r="G93" s="261">
        <v>250000000</v>
      </c>
      <c r="H93" s="262">
        <v>251926369.86301368</v>
      </c>
      <c r="I93" s="265">
        <v>44795</v>
      </c>
    </row>
    <row r="94" spans="1:9" s="166" customFormat="1">
      <c r="A94" s="394"/>
      <c r="B94" s="260" t="s">
        <v>673</v>
      </c>
      <c r="C94" s="396" t="s">
        <v>230</v>
      </c>
      <c r="D94" s="397"/>
      <c r="E94" s="261">
        <v>250000000</v>
      </c>
      <c r="F94" s="262">
        <v>251926369.86301368</v>
      </c>
      <c r="G94" s="261">
        <v>250000000</v>
      </c>
      <c r="H94" s="262">
        <v>251926369.86301368</v>
      </c>
      <c r="I94" s="265">
        <v>44795</v>
      </c>
    </row>
    <row r="95" spans="1:9" s="166" customFormat="1">
      <c r="A95" s="394"/>
      <c r="B95" s="260" t="s">
        <v>674</v>
      </c>
      <c r="C95" s="396" t="s">
        <v>230</v>
      </c>
      <c r="D95" s="397"/>
      <c r="E95" s="261">
        <v>150000000</v>
      </c>
      <c r="F95" s="262">
        <v>151155821.9178082</v>
      </c>
      <c r="G95" s="261">
        <v>150000000</v>
      </c>
      <c r="H95" s="262">
        <v>151155821.9178082</v>
      </c>
      <c r="I95" s="265">
        <v>44795</v>
      </c>
    </row>
    <row r="96" spans="1:9" s="166" customFormat="1">
      <c r="A96" s="394"/>
      <c r="B96" s="260" t="s">
        <v>675</v>
      </c>
      <c r="C96" s="396" t="s">
        <v>230</v>
      </c>
      <c r="D96" s="397"/>
      <c r="E96" s="261">
        <v>150000000</v>
      </c>
      <c r="F96" s="262">
        <v>151155821.9178082</v>
      </c>
      <c r="G96" s="261">
        <v>150000000</v>
      </c>
      <c r="H96" s="262">
        <v>151155821.9178082</v>
      </c>
      <c r="I96" s="265">
        <v>44795</v>
      </c>
    </row>
    <row r="97" spans="1:10" s="166" customFormat="1">
      <c r="A97" s="394"/>
      <c r="B97" s="260" t="s">
        <v>676</v>
      </c>
      <c r="C97" s="396" t="s">
        <v>230</v>
      </c>
      <c r="D97" s="397"/>
      <c r="E97" s="261">
        <v>150000000</v>
      </c>
      <c r="F97" s="262">
        <v>151155821.9178082</v>
      </c>
      <c r="G97" s="261">
        <v>150000000</v>
      </c>
      <c r="H97" s="262">
        <v>151155821.9178082</v>
      </c>
      <c r="I97" s="265">
        <v>44795</v>
      </c>
    </row>
    <row r="98" spans="1:10" s="166" customFormat="1">
      <c r="A98" s="394"/>
      <c r="B98" s="260" t="s">
        <v>677</v>
      </c>
      <c r="C98" s="396" t="s">
        <v>230</v>
      </c>
      <c r="D98" s="397"/>
      <c r="E98" s="261">
        <v>150000000</v>
      </c>
      <c r="F98" s="262">
        <v>151155821.9178082</v>
      </c>
      <c r="G98" s="261">
        <v>150000000</v>
      </c>
      <c r="H98" s="262">
        <v>151155821.9178082</v>
      </c>
      <c r="I98" s="265">
        <v>44795</v>
      </c>
    </row>
    <row r="99" spans="1:10" s="166" customFormat="1">
      <c r="A99" s="394"/>
      <c r="B99" s="260" t="s">
        <v>678</v>
      </c>
      <c r="C99" s="396" t="s">
        <v>230</v>
      </c>
      <c r="D99" s="397"/>
      <c r="E99" s="261">
        <v>150000000</v>
      </c>
      <c r="F99" s="262">
        <v>151155821.9178082</v>
      </c>
      <c r="G99" s="261">
        <v>150000000</v>
      </c>
      <c r="H99" s="262">
        <v>151155821.9178082</v>
      </c>
      <c r="I99" s="265">
        <v>44795</v>
      </c>
    </row>
    <row r="100" spans="1:10" s="166" customFormat="1">
      <c r="A100" s="394"/>
      <c r="B100" s="260" t="s">
        <v>679</v>
      </c>
      <c r="C100" s="396" t="s">
        <v>231</v>
      </c>
      <c r="D100" s="397"/>
      <c r="E100" s="261">
        <v>500000000</v>
      </c>
      <c r="F100" s="262">
        <v>502908903.53424662</v>
      </c>
      <c r="G100" s="261">
        <v>500000000</v>
      </c>
      <c r="H100" s="262">
        <v>502908903.53424662</v>
      </c>
      <c r="I100" s="265">
        <v>44802</v>
      </c>
    </row>
    <row r="101" spans="1:10" s="166" customFormat="1">
      <c r="A101" s="394"/>
      <c r="B101" s="260" t="s">
        <v>680</v>
      </c>
      <c r="C101" s="396" t="s">
        <v>231</v>
      </c>
      <c r="D101" s="397"/>
      <c r="E101" s="261">
        <v>500000000</v>
      </c>
      <c r="F101" s="262">
        <v>502908904.30136985</v>
      </c>
      <c r="G101" s="261">
        <v>500000000</v>
      </c>
      <c r="H101" s="262">
        <v>502908904.30136985</v>
      </c>
      <c r="I101" s="265">
        <v>44802</v>
      </c>
    </row>
    <row r="102" spans="1:10" s="166" customFormat="1">
      <c r="A102" s="394"/>
      <c r="B102" s="260" t="s">
        <v>681</v>
      </c>
      <c r="C102" s="396" t="s">
        <v>655</v>
      </c>
      <c r="D102" s="397"/>
      <c r="E102" s="261">
        <v>450000000</v>
      </c>
      <c r="F102" s="262">
        <v>502471232.87671232</v>
      </c>
      <c r="G102" s="261">
        <v>450000000</v>
      </c>
      <c r="H102" s="262">
        <v>502471232.87671232</v>
      </c>
      <c r="I102" s="265">
        <v>44774</v>
      </c>
    </row>
    <row r="103" spans="1:10" s="166" customFormat="1">
      <c r="A103" s="394"/>
      <c r="B103" s="260" t="s">
        <v>682</v>
      </c>
      <c r="C103" s="396" t="s">
        <v>656</v>
      </c>
      <c r="D103" s="397"/>
      <c r="E103" s="261">
        <v>250000000</v>
      </c>
      <c r="F103" s="262">
        <v>252654109.58904108</v>
      </c>
      <c r="G103" s="261">
        <v>250000000</v>
      </c>
      <c r="H103" s="262">
        <v>252654109.58904108</v>
      </c>
      <c r="I103" s="265">
        <v>44959</v>
      </c>
    </row>
    <row r="104" spans="1:10" s="166" customFormat="1">
      <c r="A104" s="394"/>
      <c r="B104" s="260" t="s">
        <v>683</v>
      </c>
      <c r="C104" s="396" t="s">
        <v>656</v>
      </c>
      <c r="D104" s="397"/>
      <c r="E104" s="261">
        <v>500000000</v>
      </c>
      <c r="F104" s="262">
        <v>505308219.17808217</v>
      </c>
      <c r="G104" s="261">
        <v>500000000</v>
      </c>
      <c r="H104" s="262">
        <v>505308219.17808217</v>
      </c>
      <c r="I104" s="265">
        <v>44959</v>
      </c>
    </row>
    <row r="105" spans="1:10" s="166" customFormat="1">
      <c r="A105" s="394"/>
      <c r="B105" s="260" t="s">
        <v>568</v>
      </c>
      <c r="C105" s="396" t="s">
        <v>574</v>
      </c>
      <c r="D105" s="397"/>
      <c r="E105" s="261">
        <v>172028823</v>
      </c>
      <c r="F105" s="262">
        <v>174282418.18449315</v>
      </c>
      <c r="G105" s="261">
        <v>173038000</v>
      </c>
      <c r="H105" s="262">
        <v>174282418.18449315</v>
      </c>
      <c r="I105" s="265">
        <v>44944</v>
      </c>
    </row>
    <row r="106" spans="1:10" s="166" customFormat="1">
      <c r="A106" s="394"/>
      <c r="B106" s="255" t="s">
        <v>569</v>
      </c>
      <c r="C106" s="341"/>
      <c r="D106" s="340"/>
      <c r="E106" s="256"/>
      <c r="F106" s="257"/>
      <c r="G106" s="258"/>
      <c r="H106" s="263"/>
      <c r="I106" s="259"/>
    </row>
    <row r="107" spans="1:10" s="166" customFormat="1">
      <c r="A107" s="394"/>
      <c r="B107" s="260" t="s">
        <v>229</v>
      </c>
      <c r="C107" s="342" t="s">
        <v>228</v>
      </c>
      <c r="D107" s="343"/>
      <c r="E107" s="261">
        <v>163000000</v>
      </c>
      <c r="F107" s="264">
        <v>163844030</v>
      </c>
      <c r="G107" s="264">
        <v>1000000</v>
      </c>
      <c r="H107" s="262">
        <v>164543284</v>
      </c>
      <c r="I107" s="265">
        <v>45362</v>
      </c>
      <c r="J107" s="398"/>
    </row>
    <row r="108" spans="1:10" s="400" customFormat="1">
      <c r="A108" s="399"/>
      <c r="B108" s="255" t="s">
        <v>634</v>
      </c>
      <c r="C108" s="372"/>
      <c r="D108" s="344"/>
      <c r="E108" s="266">
        <f>SUM(E77:E107)</f>
        <v>6346332336</v>
      </c>
      <c r="F108" s="266">
        <f>SUM(F77:F107)</f>
        <v>6437246308.8968201</v>
      </c>
      <c r="G108" s="266">
        <f>SUM(G77:G107)</f>
        <v>6174038000</v>
      </c>
      <c r="H108" s="266">
        <f>SUM(H77:H107)</f>
        <v>6437945562.8968201</v>
      </c>
      <c r="I108" s="267">
        <v>0</v>
      </c>
      <c r="J108" s="401">
        <f>+F108-BG!D21</f>
        <v>-0.103179931640625</v>
      </c>
    </row>
    <row r="109" spans="1:10" s="166" customFormat="1">
      <c r="A109" s="394"/>
      <c r="B109" s="255" t="s">
        <v>520</v>
      </c>
      <c r="C109" s="345"/>
      <c r="D109" s="346"/>
      <c r="E109" s="268">
        <v>5135028823</v>
      </c>
      <c r="F109" s="268">
        <v>5179670754.1643829</v>
      </c>
      <c r="G109" s="268">
        <v>5801000000</v>
      </c>
      <c r="H109" s="268">
        <v>5180329818.9863005</v>
      </c>
      <c r="I109" s="234">
        <v>0</v>
      </c>
      <c r="J109" s="401">
        <f>+F109-BG!E21</f>
        <v>0.1643829345703125</v>
      </c>
    </row>
    <row r="110" spans="1:10" s="166" customFormat="1">
      <c r="A110" s="394"/>
      <c r="B110" s="71"/>
      <c r="I110" s="395"/>
    </row>
    <row r="111" spans="1:10" s="166" customFormat="1">
      <c r="A111" s="394"/>
      <c r="B111" s="71"/>
      <c r="I111" s="395"/>
    </row>
    <row r="112" spans="1:10">
      <c r="A112" s="387"/>
      <c r="B112" s="72" t="s">
        <v>158</v>
      </c>
      <c r="C112" s="71"/>
      <c r="D112" s="71"/>
      <c r="E112" s="71"/>
    </row>
    <row r="113" spans="1:9">
      <c r="A113" s="387"/>
      <c r="B113" s="269" t="s">
        <v>159</v>
      </c>
      <c r="C113" s="71"/>
      <c r="D113" s="71"/>
      <c r="E113" s="71"/>
    </row>
    <row r="114" spans="1:9">
      <c r="A114" s="387"/>
      <c r="B114" s="269"/>
      <c r="C114" s="71"/>
      <c r="D114" s="71"/>
      <c r="E114" s="71"/>
    </row>
    <row r="115" spans="1:9">
      <c r="A115" s="387"/>
      <c r="B115" s="553" t="s">
        <v>86</v>
      </c>
      <c r="C115" s="553"/>
      <c r="D115" s="540" t="s">
        <v>358</v>
      </c>
      <c r="E115" s="540" t="s">
        <v>359</v>
      </c>
    </row>
    <row r="116" spans="1:9">
      <c r="A116" s="387"/>
      <c r="B116" s="553"/>
      <c r="C116" s="553"/>
      <c r="D116" s="478" t="s">
        <v>138</v>
      </c>
      <c r="E116" s="478" t="s">
        <v>138</v>
      </c>
    </row>
    <row r="117" spans="1:9">
      <c r="A117" s="387"/>
      <c r="B117" s="402" t="s">
        <v>357</v>
      </c>
      <c r="C117" s="403"/>
      <c r="D117" s="270">
        <f>+Clasificación!$G$28</f>
        <v>206772102</v>
      </c>
      <c r="E117" s="270">
        <v>0</v>
      </c>
    </row>
    <row r="118" spans="1:9">
      <c r="A118" s="387"/>
      <c r="B118" s="402" t="s">
        <v>498</v>
      </c>
      <c r="C118" s="403"/>
      <c r="D118" s="270">
        <f>+Clasificación!$G$29</f>
        <v>285246291</v>
      </c>
      <c r="E118" s="270">
        <v>0</v>
      </c>
    </row>
    <row r="119" spans="1:9">
      <c r="A119" s="387"/>
      <c r="B119" s="610" t="s">
        <v>634</v>
      </c>
      <c r="C119" s="611"/>
      <c r="D119" s="271">
        <f>SUM(D117:D118)</f>
        <v>492018393</v>
      </c>
      <c r="E119" s="271">
        <v>0</v>
      </c>
      <c r="F119" s="404">
        <f>+D119-BG!D28</f>
        <v>0</v>
      </c>
      <c r="G119" s="404"/>
    </row>
    <row r="120" spans="1:9">
      <c r="A120" s="387"/>
      <c r="B120" s="610" t="s">
        <v>520</v>
      </c>
      <c r="C120" s="611"/>
      <c r="D120" s="272">
        <v>500292586</v>
      </c>
      <c r="E120" s="271">
        <v>0</v>
      </c>
      <c r="F120" s="404">
        <f>+D120-BG!E28</f>
        <v>0</v>
      </c>
    </row>
    <row r="121" spans="1:9">
      <c r="A121" s="387"/>
      <c r="B121" s="71"/>
      <c r="D121" s="273"/>
      <c r="E121" s="71"/>
    </row>
    <row r="122" spans="1:9">
      <c r="A122" s="387"/>
      <c r="B122" s="612" t="s">
        <v>160</v>
      </c>
      <c r="C122" s="612"/>
      <c r="D122" s="273"/>
      <c r="E122" s="71"/>
    </row>
    <row r="123" spans="1:9">
      <c r="A123" s="387"/>
      <c r="B123" s="132" t="s">
        <v>296</v>
      </c>
      <c r="C123" s="132"/>
      <c r="D123" s="132"/>
      <c r="E123" s="71"/>
      <c r="G123" s="251"/>
      <c r="H123" s="251"/>
      <c r="I123" s="251"/>
    </row>
    <row r="124" spans="1:9" ht="16.5" customHeight="1">
      <c r="A124" s="387"/>
      <c r="B124" s="367"/>
      <c r="C124" s="367"/>
      <c r="D124" s="367"/>
      <c r="E124" s="71"/>
      <c r="G124" s="251"/>
      <c r="H124" s="251"/>
      <c r="I124" s="251"/>
    </row>
    <row r="125" spans="1:9">
      <c r="A125" s="387"/>
      <c r="B125" s="405" t="s">
        <v>232</v>
      </c>
      <c r="D125" s="273"/>
      <c r="E125" s="71"/>
      <c r="G125" s="251"/>
      <c r="H125" s="251"/>
      <c r="I125" s="251"/>
    </row>
    <row r="126" spans="1:9">
      <c r="A126" s="387"/>
      <c r="B126" s="600" t="s">
        <v>361</v>
      </c>
      <c r="C126" s="600"/>
      <c r="D126" s="600"/>
      <c r="E126" s="71"/>
    </row>
    <row r="127" spans="1:9">
      <c r="A127" s="387"/>
      <c r="B127" s="274"/>
      <c r="D127" s="273"/>
      <c r="E127" s="71"/>
    </row>
    <row r="128" spans="1:9">
      <c r="A128" s="387"/>
      <c r="B128" s="384" t="s">
        <v>161</v>
      </c>
    </row>
    <row r="129" spans="1:8">
      <c r="A129" s="387"/>
      <c r="B129" s="600" t="s">
        <v>360</v>
      </c>
      <c r="C129" s="600"/>
      <c r="D129" s="600"/>
    </row>
    <row r="130" spans="1:8">
      <c r="A130" s="387"/>
      <c r="B130" s="275"/>
    </row>
    <row r="131" spans="1:8">
      <c r="A131" s="387"/>
      <c r="B131" s="167" t="s">
        <v>162</v>
      </c>
    </row>
    <row r="132" spans="1:8">
      <c r="A132" s="387"/>
      <c r="B132" s="600" t="s">
        <v>297</v>
      </c>
      <c r="C132" s="600"/>
      <c r="D132" s="600"/>
    </row>
    <row r="133" spans="1:8">
      <c r="A133" s="387"/>
      <c r="B133" s="275"/>
    </row>
    <row r="134" spans="1:8">
      <c r="A134" s="387"/>
      <c r="B134" s="361" t="s">
        <v>540</v>
      </c>
      <c r="C134" s="361" t="s">
        <v>537</v>
      </c>
      <c r="D134" s="361" t="s">
        <v>538</v>
      </c>
      <c r="E134" s="361" t="s">
        <v>571</v>
      </c>
      <c r="F134" s="361" t="s">
        <v>539</v>
      </c>
      <c r="G134" s="406"/>
    </row>
    <row r="135" spans="1:8">
      <c r="A135" s="387"/>
      <c r="B135" s="211" t="s">
        <v>302</v>
      </c>
      <c r="C135" s="232">
        <v>319845640</v>
      </c>
      <c r="D135" s="232">
        <v>0</v>
      </c>
      <c r="E135" s="330">
        <f>-Clasificación!G180</f>
        <v>-19990353</v>
      </c>
      <c r="F135" s="232">
        <f>+SUM(C135:E135)</f>
        <v>299855287</v>
      </c>
    </row>
    <row r="136" spans="1:8">
      <c r="A136" s="387"/>
      <c r="B136" s="338" t="s">
        <v>634</v>
      </c>
      <c r="C136" s="226">
        <f>SUM(C135)</f>
        <v>319845640</v>
      </c>
      <c r="D136" s="226">
        <f>SUM(D135)</f>
        <v>0</v>
      </c>
      <c r="E136" s="331">
        <f>SUM(E135)</f>
        <v>-19990353</v>
      </c>
      <c r="F136" s="226">
        <f>SUM(F135)</f>
        <v>299855287</v>
      </c>
      <c r="G136" s="404">
        <f>+F136-BG!D54+F143</f>
        <v>0</v>
      </c>
      <c r="H136" s="404"/>
    </row>
    <row r="137" spans="1:8">
      <c r="A137" s="387"/>
      <c r="B137" s="338" t="s">
        <v>520</v>
      </c>
      <c r="C137" s="226">
        <v>399807052</v>
      </c>
      <c r="D137" s="226" t="s">
        <v>684</v>
      </c>
      <c r="E137" s="331">
        <v>-79961412</v>
      </c>
      <c r="F137" s="276">
        <v>319845640</v>
      </c>
      <c r="G137" s="404">
        <f>+F137+F145-BG!E54</f>
        <v>0</v>
      </c>
    </row>
    <row r="138" spans="1:8">
      <c r="A138" s="387"/>
      <c r="B138" s="277"/>
      <c r="C138" s="278"/>
      <c r="D138" s="277"/>
    </row>
    <row r="139" spans="1:8">
      <c r="A139" s="387"/>
      <c r="B139" s="167" t="s">
        <v>362</v>
      </c>
    </row>
    <row r="140" spans="1:8">
      <c r="A140" s="387"/>
      <c r="B140" s="600" t="s">
        <v>297</v>
      </c>
      <c r="C140" s="600"/>
      <c r="D140" s="600"/>
    </row>
    <row r="141" spans="1:8">
      <c r="A141" s="387"/>
      <c r="B141" s="275"/>
    </row>
    <row r="142" spans="1:8">
      <c r="A142" s="387"/>
      <c r="B142" s="361" t="s">
        <v>540</v>
      </c>
      <c r="C142" s="361" t="s">
        <v>537</v>
      </c>
      <c r="D142" s="361" t="s">
        <v>538</v>
      </c>
      <c r="E142" s="361" t="s">
        <v>571</v>
      </c>
      <c r="F142" s="361" t="s">
        <v>539</v>
      </c>
    </row>
    <row r="143" spans="1:8">
      <c r="A143" s="387"/>
      <c r="B143" s="211" t="s">
        <v>342</v>
      </c>
      <c r="C143" s="279">
        <v>205412804</v>
      </c>
      <c r="D143" s="279">
        <v>0</v>
      </c>
      <c r="E143" s="330">
        <f>-Clasificación!G181</f>
        <v>-12838299</v>
      </c>
      <c r="F143" s="279">
        <f>+C143+E143</f>
        <v>192574505</v>
      </c>
    </row>
    <row r="144" spans="1:8">
      <c r="A144" s="387"/>
      <c r="B144" s="338" t="s">
        <v>634</v>
      </c>
      <c r="C144" s="226">
        <f>SUM(C143)</f>
        <v>205412804</v>
      </c>
      <c r="D144" s="226">
        <f>SUM(D143)</f>
        <v>0</v>
      </c>
      <c r="E144" s="331">
        <f>SUM(E143)</f>
        <v>-12838299</v>
      </c>
      <c r="F144" s="226">
        <f>SUM(F143)</f>
        <v>192574505</v>
      </c>
      <c r="G144" s="404"/>
      <c r="H144" s="404"/>
    </row>
    <row r="145" spans="1:6">
      <c r="A145" s="387"/>
      <c r="B145" s="338" t="s">
        <v>520</v>
      </c>
      <c r="C145" s="276">
        <v>256766000</v>
      </c>
      <c r="D145" s="276">
        <v>0</v>
      </c>
      <c r="E145" s="331">
        <v>-51353196</v>
      </c>
      <c r="F145" s="276">
        <v>205412804</v>
      </c>
    </row>
    <row r="146" spans="1:6">
      <c r="A146" s="387"/>
      <c r="B146" s="277"/>
      <c r="C146" s="278"/>
      <c r="D146" s="277"/>
    </row>
    <row r="147" spans="1:6">
      <c r="A147" s="387"/>
      <c r="B147" s="277"/>
      <c r="C147" s="278"/>
      <c r="D147" s="277"/>
    </row>
    <row r="148" spans="1:6">
      <c r="A148" s="387"/>
      <c r="B148" s="167" t="s">
        <v>163</v>
      </c>
      <c r="D148" s="280"/>
      <c r="F148" s="407"/>
    </row>
    <row r="149" spans="1:6" ht="12.45" customHeight="1">
      <c r="A149" s="387"/>
      <c r="B149" s="367" t="s">
        <v>137</v>
      </c>
      <c r="D149" s="280"/>
    </row>
    <row r="150" spans="1:6" ht="12.45" customHeight="1">
      <c r="A150" s="387"/>
      <c r="B150" s="475"/>
      <c r="D150" s="280"/>
    </row>
    <row r="151" spans="1:6" ht="12.45" customHeight="1">
      <c r="A151" s="387"/>
      <c r="B151" s="615" t="s">
        <v>540</v>
      </c>
      <c r="C151" s="540" t="s">
        <v>358</v>
      </c>
      <c r="D151" s="540" t="s">
        <v>359</v>
      </c>
    </row>
    <row r="152" spans="1:6">
      <c r="A152" s="387"/>
      <c r="B152" s="616"/>
      <c r="C152" s="478" t="s">
        <v>138</v>
      </c>
      <c r="D152" s="478" t="s">
        <v>138</v>
      </c>
    </row>
    <row r="153" spans="1:6">
      <c r="A153" s="387"/>
      <c r="B153" s="260" t="s">
        <v>572</v>
      </c>
      <c r="C153" s="232">
        <f>+Clasificación!G31</f>
        <v>11958872</v>
      </c>
      <c r="D153" s="281">
        <v>0</v>
      </c>
    </row>
    <row r="154" spans="1:6">
      <c r="A154" s="387"/>
      <c r="B154" s="260" t="s">
        <v>685</v>
      </c>
      <c r="C154" s="232">
        <f>+Clasificación!G33</f>
        <v>5225000</v>
      </c>
      <c r="D154" s="281">
        <v>0</v>
      </c>
    </row>
    <row r="155" spans="1:6">
      <c r="A155" s="387"/>
      <c r="B155" s="260" t="s">
        <v>309</v>
      </c>
      <c r="C155" s="232">
        <f>+Clasificación!G38</f>
        <v>22673673</v>
      </c>
      <c r="D155" s="281">
        <v>0</v>
      </c>
    </row>
    <row r="156" spans="1:6">
      <c r="A156" s="387"/>
      <c r="B156" s="255" t="s">
        <v>634</v>
      </c>
      <c r="C156" s="226">
        <f>SUM(C153:C155)</f>
        <v>39857545</v>
      </c>
      <c r="D156" s="226">
        <v>0</v>
      </c>
      <c r="E156" s="404">
        <f>+C156-BG!D34</f>
        <v>0</v>
      </c>
      <c r="F156" s="404"/>
    </row>
    <row r="157" spans="1:6">
      <c r="A157" s="387"/>
      <c r="B157" s="255" t="s">
        <v>520</v>
      </c>
      <c r="C157" s="282">
        <v>42190436</v>
      </c>
      <c r="D157" s="282">
        <v>0</v>
      </c>
      <c r="E157" s="404">
        <f>+C157-BG!E34</f>
        <v>0</v>
      </c>
      <c r="F157" s="404"/>
    </row>
    <row r="158" spans="1:6">
      <c r="A158" s="387"/>
      <c r="B158" s="384"/>
      <c r="D158" s="280"/>
    </row>
    <row r="159" spans="1:6">
      <c r="A159" s="387"/>
      <c r="B159" s="384"/>
      <c r="D159" s="280"/>
    </row>
    <row r="160" spans="1:6">
      <c r="A160" s="387"/>
      <c r="B160" s="167" t="s">
        <v>363</v>
      </c>
      <c r="D160" s="280"/>
    </row>
    <row r="161" spans="1:5">
      <c r="A161" s="387"/>
      <c r="B161" s="386" t="s">
        <v>364</v>
      </c>
      <c r="D161" s="280"/>
    </row>
    <row r="162" spans="1:5">
      <c r="A162" s="387"/>
      <c r="B162" s="384"/>
      <c r="D162" s="280"/>
    </row>
    <row r="163" spans="1:5">
      <c r="A163" s="387"/>
      <c r="B163" s="384" t="s">
        <v>365</v>
      </c>
      <c r="D163" s="280"/>
    </row>
    <row r="164" spans="1:5">
      <c r="A164" s="387"/>
      <c r="B164" s="386" t="s">
        <v>366</v>
      </c>
      <c r="D164" s="280"/>
    </row>
    <row r="165" spans="1:5">
      <c r="A165" s="387"/>
      <c r="B165" s="384"/>
      <c r="D165" s="280"/>
    </row>
    <row r="166" spans="1:5">
      <c r="A166" s="387"/>
      <c r="B166" s="384" t="s">
        <v>367</v>
      </c>
      <c r="D166" s="280"/>
    </row>
    <row r="167" spans="1:5">
      <c r="A167" s="387"/>
      <c r="B167" s="384"/>
      <c r="D167" s="280"/>
    </row>
    <row r="168" spans="1:5">
      <c r="A168" s="387"/>
      <c r="B168" s="470" t="s">
        <v>37</v>
      </c>
      <c r="C168" s="470" t="s">
        <v>687</v>
      </c>
      <c r="D168" s="470" t="s">
        <v>688</v>
      </c>
    </row>
    <row r="169" spans="1:5">
      <c r="A169" s="387"/>
      <c r="B169" s="260" t="s">
        <v>689</v>
      </c>
      <c r="C169" s="232">
        <f>+Clasificación!G53+Clasificación!G55+Clasificación!G57+Clasificación!G66</f>
        <v>24322675</v>
      </c>
      <c r="D169" s="281">
        <v>0</v>
      </c>
    </row>
    <row r="170" spans="1:5">
      <c r="A170" s="387"/>
      <c r="B170" s="255" t="s">
        <v>634</v>
      </c>
      <c r="C170" s="226">
        <f>+SUM(C169)</f>
        <v>24322675</v>
      </c>
      <c r="D170" s="226">
        <v>0</v>
      </c>
      <c r="E170" s="404">
        <f>+C170-BG!I18</f>
        <v>0</v>
      </c>
    </row>
    <row r="171" spans="1:5">
      <c r="A171" s="387"/>
      <c r="B171" s="255" t="s">
        <v>520</v>
      </c>
      <c r="C171" s="282">
        <v>0</v>
      </c>
      <c r="D171" s="282">
        <v>0</v>
      </c>
      <c r="E171" s="404">
        <f>+C171-BG!J18</f>
        <v>0</v>
      </c>
    </row>
    <row r="174" spans="1:5">
      <c r="A174" s="387"/>
      <c r="B174" s="167" t="s">
        <v>164</v>
      </c>
      <c r="C174" s="71"/>
      <c r="D174" s="71"/>
    </row>
    <row r="175" spans="1:5">
      <c r="A175" s="387"/>
      <c r="B175" s="386" t="s">
        <v>297</v>
      </c>
      <c r="C175" s="71"/>
      <c r="D175" s="71"/>
    </row>
    <row r="176" spans="1:5">
      <c r="A176" s="387"/>
      <c r="B176" s="167"/>
      <c r="C176" s="71"/>
      <c r="D176" s="71"/>
    </row>
    <row r="177" spans="1:6">
      <c r="A177" s="387"/>
      <c r="B177" s="553" t="s">
        <v>540</v>
      </c>
      <c r="C177" s="540" t="s">
        <v>358</v>
      </c>
      <c r="D177" s="540" t="s">
        <v>359</v>
      </c>
    </row>
    <row r="178" spans="1:6">
      <c r="A178" s="387"/>
      <c r="B178" s="553"/>
      <c r="C178" s="478" t="s">
        <v>138</v>
      </c>
      <c r="D178" s="478" t="s">
        <v>138</v>
      </c>
    </row>
    <row r="179" spans="1:6">
      <c r="A179" s="387"/>
      <c r="B179" s="408" t="s">
        <v>573</v>
      </c>
      <c r="C179" s="283">
        <f>+Clasificación!G56+Clasificación!G59</f>
        <v>95377026.799999997</v>
      </c>
      <c r="D179" s="232">
        <v>0</v>
      </c>
    </row>
    <row r="180" spans="1:6">
      <c r="A180" s="387"/>
      <c r="B180" s="408" t="s">
        <v>437</v>
      </c>
      <c r="C180" s="283">
        <f>+Clasificación!G64</f>
        <v>5737500</v>
      </c>
      <c r="D180" s="232">
        <v>0</v>
      </c>
    </row>
    <row r="181" spans="1:6">
      <c r="A181" s="387"/>
      <c r="B181" s="408" t="s">
        <v>690</v>
      </c>
      <c r="C181" s="283">
        <f>+Clasificación!G65</f>
        <v>5458334</v>
      </c>
      <c r="D181" s="232"/>
    </row>
    <row r="182" spans="1:6">
      <c r="A182" s="387"/>
      <c r="B182" s="408" t="s">
        <v>478</v>
      </c>
      <c r="C182" s="283">
        <f>+Clasificación!G72</f>
        <v>1039721</v>
      </c>
      <c r="D182" s="232">
        <v>0</v>
      </c>
    </row>
    <row r="183" spans="1:6">
      <c r="A183" s="387"/>
      <c r="B183" s="408" t="s">
        <v>691</v>
      </c>
      <c r="C183" s="283">
        <f>+Clasificación!G73</f>
        <v>305832384</v>
      </c>
      <c r="D183" s="232"/>
    </row>
    <row r="184" spans="1:6">
      <c r="A184" s="387"/>
      <c r="B184" s="408" t="s">
        <v>692</v>
      </c>
      <c r="C184" s="283">
        <f>+Clasificación!G74+Clasificación!G80</f>
        <v>66598461</v>
      </c>
      <c r="D184" s="232"/>
    </row>
    <row r="185" spans="1:6">
      <c r="A185" s="387"/>
      <c r="B185" s="408" t="s">
        <v>607</v>
      </c>
      <c r="C185" s="283">
        <f>+Clasificación!G75</f>
        <v>26125909</v>
      </c>
      <c r="D185" s="232"/>
    </row>
    <row r="186" spans="1:6">
      <c r="A186" s="387"/>
      <c r="B186" s="408" t="s">
        <v>608</v>
      </c>
      <c r="C186" s="283">
        <f>+Clasificación!G76</f>
        <v>5000001</v>
      </c>
      <c r="D186" s="232"/>
    </row>
    <row r="187" spans="1:6">
      <c r="A187" s="387"/>
      <c r="B187" s="408" t="s">
        <v>609</v>
      </c>
      <c r="C187" s="283">
        <f>+Clasificación!G77</f>
        <v>2707213</v>
      </c>
      <c r="D187" s="232"/>
    </row>
    <row r="188" spans="1:6">
      <c r="A188" s="387"/>
      <c r="B188" s="408" t="s">
        <v>610</v>
      </c>
      <c r="C188" s="283">
        <f>+Clasificación!G78</f>
        <v>20000001</v>
      </c>
      <c r="D188" s="232"/>
    </row>
    <row r="189" spans="1:6">
      <c r="A189" s="387"/>
      <c r="B189" s="408" t="s">
        <v>611</v>
      </c>
      <c r="C189" s="283">
        <f>+Clasificación!G79</f>
        <v>2499999</v>
      </c>
      <c r="D189" s="232"/>
    </row>
    <row r="190" spans="1:6">
      <c r="A190" s="387"/>
      <c r="B190" s="255" t="s">
        <v>634</v>
      </c>
      <c r="C190" s="284">
        <f>SUM(C179:C189)</f>
        <v>536376549.80000001</v>
      </c>
      <c r="D190" s="285">
        <v>0</v>
      </c>
      <c r="E190" s="404">
        <f>+C190-BG!I19</f>
        <v>0</v>
      </c>
      <c r="F190" s="409"/>
    </row>
    <row r="191" spans="1:6">
      <c r="A191" s="387"/>
      <c r="B191" s="255" t="s">
        <v>520</v>
      </c>
      <c r="C191" s="286">
        <v>420585567</v>
      </c>
      <c r="D191" s="286">
        <v>0</v>
      </c>
      <c r="E191" s="404">
        <f>+C191-BG!J19</f>
        <v>0</v>
      </c>
    </row>
    <row r="192" spans="1:6">
      <c r="A192" s="387"/>
      <c r="B192" s="384"/>
      <c r="D192" s="280"/>
    </row>
    <row r="193" spans="1:8">
      <c r="A193" s="387"/>
      <c r="B193" s="384"/>
      <c r="D193" s="280"/>
    </row>
    <row r="194" spans="1:8">
      <c r="A194" s="387"/>
      <c r="B194" s="72" t="s">
        <v>369</v>
      </c>
    </row>
    <row r="195" spans="1:8">
      <c r="A195" s="387"/>
      <c r="B195" s="367" t="s">
        <v>370</v>
      </c>
    </row>
    <row r="196" spans="1:8">
      <c r="A196" s="387"/>
      <c r="B196" s="384"/>
    </row>
    <row r="197" spans="1:8">
      <c r="A197" s="387"/>
      <c r="B197" s="553" t="s">
        <v>541</v>
      </c>
      <c r="C197" s="553" t="s">
        <v>542</v>
      </c>
      <c r="D197" s="553" t="s">
        <v>543</v>
      </c>
      <c r="E197" s="617">
        <v>44651</v>
      </c>
      <c r="F197" s="617">
        <v>44561</v>
      </c>
    </row>
    <row r="198" spans="1:8">
      <c r="A198" s="387"/>
      <c r="B198" s="553"/>
      <c r="C198" s="553"/>
      <c r="D198" s="553"/>
      <c r="E198" s="618"/>
      <c r="F198" s="618"/>
    </row>
    <row r="199" spans="1:8">
      <c r="A199" s="387"/>
      <c r="B199" s="287" t="s">
        <v>3</v>
      </c>
      <c r="C199" s="288"/>
      <c r="D199" s="288"/>
      <c r="E199" s="289"/>
      <c r="F199" s="290"/>
    </row>
    <row r="200" spans="1:8" ht="31.2">
      <c r="A200" s="387"/>
      <c r="B200" s="239" t="s">
        <v>368</v>
      </c>
      <c r="C200" s="291" t="s">
        <v>234</v>
      </c>
      <c r="D200" s="350" t="s">
        <v>337</v>
      </c>
      <c r="E200" s="292">
        <f>+Clasificación!G9+Clasificación!G10</f>
        <v>1270451117</v>
      </c>
      <c r="F200" s="264">
        <v>1477160065</v>
      </c>
      <c r="G200" s="410"/>
    </row>
    <row r="201" spans="1:8" ht="62.4">
      <c r="A201" s="387"/>
      <c r="B201" s="239" t="s">
        <v>582</v>
      </c>
      <c r="C201" s="350" t="s">
        <v>339</v>
      </c>
      <c r="D201" s="350" t="s">
        <v>357</v>
      </c>
      <c r="E201" s="292">
        <f>+Clasificación!$G$28</f>
        <v>206772102</v>
      </c>
      <c r="F201" s="264">
        <v>244724830</v>
      </c>
      <c r="G201" s="410"/>
    </row>
    <row r="202" spans="1:8" ht="62.4">
      <c r="A202" s="387"/>
      <c r="B202" s="239" t="s">
        <v>581</v>
      </c>
      <c r="C202" s="350" t="s">
        <v>339</v>
      </c>
      <c r="D202" s="350" t="s">
        <v>498</v>
      </c>
      <c r="E202" s="292">
        <f>+Clasificación!$G$29</f>
        <v>285246291</v>
      </c>
      <c r="F202" s="264">
        <v>238208166</v>
      </c>
      <c r="G202" s="410"/>
    </row>
    <row r="203" spans="1:8" ht="31.2">
      <c r="A203" s="387"/>
      <c r="B203" s="239" t="s">
        <v>235</v>
      </c>
      <c r="C203" s="350" t="s">
        <v>234</v>
      </c>
      <c r="D203" s="350" t="s">
        <v>575</v>
      </c>
      <c r="E203" s="292">
        <f>+Clasificación!G26</f>
        <v>0</v>
      </c>
      <c r="F203" s="264">
        <v>17359590</v>
      </c>
      <c r="G203" s="410"/>
    </row>
    <row r="204" spans="1:8">
      <c r="A204" s="387"/>
      <c r="B204" s="293" t="s">
        <v>351</v>
      </c>
      <c r="C204" s="294"/>
      <c r="D204" s="348"/>
      <c r="E204" s="295">
        <f>SUM(E200:E203)</f>
        <v>1762469510</v>
      </c>
      <c r="F204" s="296">
        <f>SUM(F200:F203)</f>
        <v>1977452651</v>
      </c>
      <c r="G204" s="410"/>
    </row>
    <row r="205" spans="1:8">
      <c r="A205" s="387"/>
      <c r="B205" s="293" t="s">
        <v>8</v>
      </c>
      <c r="C205" s="294"/>
      <c r="D205" s="348"/>
      <c r="E205" s="297"/>
      <c r="F205" s="298"/>
      <c r="G205" s="410"/>
    </row>
    <row r="206" spans="1:8" ht="31.2">
      <c r="A206" s="387"/>
      <c r="B206" s="239" t="s">
        <v>235</v>
      </c>
      <c r="C206" s="350" t="s">
        <v>234</v>
      </c>
      <c r="D206" s="350" t="s">
        <v>693</v>
      </c>
      <c r="E206" s="541">
        <v>-24322675</v>
      </c>
      <c r="F206" s="330">
        <v>0</v>
      </c>
      <c r="G206" s="410"/>
    </row>
    <row r="207" spans="1:8">
      <c r="A207" s="387"/>
      <c r="B207" s="293" t="s">
        <v>352</v>
      </c>
      <c r="C207" s="300"/>
      <c r="D207" s="349"/>
      <c r="E207" s="542">
        <f>SUM(E206:E206)</f>
        <v>-24322675</v>
      </c>
      <c r="F207" s="351">
        <f>+SUM(F206:F206)</f>
        <v>0</v>
      </c>
      <c r="G207" s="251"/>
      <c r="H207" s="251"/>
    </row>
    <row r="208" spans="1:8">
      <c r="A208" s="387"/>
      <c r="B208" s="301"/>
      <c r="C208" s="301"/>
      <c r="D208" s="301"/>
    </row>
    <row r="209" spans="1:10">
      <c r="A209" s="387"/>
      <c r="B209" s="301"/>
      <c r="C209" s="301"/>
      <c r="D209" s="301"/>
    </row>
    <row r="210" spans="1:10">
      <c r="A210" s="387"/>
      <c r="B210" s="178" t="s">
        <v>371</v>
      </c>
      <c r="C210" s="178"/>
      <c r="D210" s="178"/>
      <c r="E210" s="178"/>
      <c r="F210" s="178"/>
    </row>
    <row r="211" spans="1:10">
      <c r="A211" s="387"/>
      <c r="B211" s="371" t="s">
        <v>694</v>
      </c>
      <c r="C211" s="301"/>
      <c r="D211" s="301"/>
    </row>
    <row r="212" spans="1:10" s="210" customFormat="1">
      <c r="A212" s="208"/>
      <c r="B212" s="302"/>
      <c r="C212" s="303"/>
      <c r="D212" s="303"/>
      <c r="F212" s="411"/>
      <c r="G212" s="411"/>
      <c r="I212" s="209"/>
    </row>
    <row r="213" spans="1:10" s="210" customFormat="1" ht="15.6" customHeight="1">
      <c r="A213" s="208"/>
      <c r="B213" s="602" t="s">
        <v>544</v>
      </c>
      <c r="C213" s="619" t="s">
        <v>37</v>
      </c>
      <c r="D213" s="620"/>
      <c r="E213" s="602" t="s">
        <v>696</v>
      </c>
      <c r="F213" s="602" t="s">
        <v>695</v>
      </c>
      <c r="G213" s="412"/>
      <c r="H213" s="411"/>
      <c r="I213" s="411"/>
      <c r="J213" s="413"/>
    </row>
    <row r="214" spans="1:10" s="210" customFormat="1">
      <c r="A214" s="208"/>
      <c r="B214" s="603"/>
      <c r="C214" s="621"/>
      <c r="D214" s="622"/>
      <c r="E214" s="603"/>
      <c r="F214" s="603"/>
      <c r="G214" s="412"/>
      <c r="H214" s="411"/>
      <c r="I214" s="411"/>
      <c r="J214" s="413"/>
    </row>
    <row r="215" spans="1:10">
      <c r="A215" s="387"/>
      <c r="B215" s="287" t="s">
        <v>411</v>
      </c>
      <c r="C215" s="288"/>
      <c r="D215" s="288"/>
      <c r="E215" s="288"/>
      <c r="F215" s="290"/>
      <c r="G215" s="414"/>
      <c r="H215" s="415"/>
      <c r="I215" s="415"/>
      <c r="J215" s="416"/>
    </row>
    <row r="216" spans="1:10" ht="15.6" customHeight="1">
      <c r="A216" s="387"/>
      <c r="B216" s="260" t="s">
        <v>578</v>
      </c>
      <c r="C216" s="613" t="s">
        <v>580</v>
      </c>
      <c r="D216" s="614"/>
      <c r="E216" s="417">
        <f>+Clasificación!$G$98</f>
        <v>599550309</v>
      </c>
      <c r="F216" s="418">
        <v>289373009</v>
      </c>
      <c r="G216" s="304"/>
      <c r="H216" s="415"/>
      <c r="I216" s="386"/>
      <c r="J216" s="416"/>
    </row>
    <row r="217" spans="1:10" ht="15.6" customHeight="1">
      <c r="A217" s="387"/>
      <c r="B217" s="260" t="s">
        <v>579</v>
      </c>
      <c r="C217" s="613" t="s">
        <v>580</v>
      </c>
      <c r="D217" s="614"/>
      <c r="E217" s="417">
        <f>+Clasificación!$G$99</f>
        <v>696706076</v>
      </c>
      <c r="F217" s="418">
        <v>139427782</v>
      </c>
      <c r="G217" s="304"/>
      <c r="H217" s="415"/>
      <c r="I217" s="386"/>
      <c r="J217" s="416"/>
    </row>
    <row r="218" spans="1:10" ht="15.6" customHeight="1">
      <c r="A218" s="387"/>
      <c r="B218" s="260" t="s">
        <v>499</v>
      </c>
      <c r="C218" s="613" t="s">
        <v>597</v>
      </c>
      <c r="D218" s="614"/>
      <c r="E218" s="417">
        <f>+EERR!G19</f>
        <v>7712273</v>
      </c>
      <c r="F218" s="418">
        <f>+EERR!H19</f>
        <v>0</v>
      </c>
      <c r="G218" s="304"/>
      <c r="H218" s="415"/>
      <c r="I218" s="386"/>
      <c r="J218" s="416"/>
    </row>
    <row r="219" spans="1:10">
      <c r="A219" s="387"/>
      <c r="B219" s="419" t="s">
        <v>576</v>
      </c>
      <c r="C219" s="420"/>
      <c r="D219" s="421"/>
      <c r="E219" s="422">
        <f>+SUM(E216:E218)</f>
        <v>1303968658</v>
      </c>
      <c r="F219" s="422">
        <f>+SUM(F216:F218)</f>
        <v>428800791</v>
      </c>
      <c r="G219" s="304"/>
      <c r="H219" s="415"/>
      <c r="I219" s="386"/>
      <c r="J219" s="416"/>
    </row>
    <row r="220" spans="1:10">
      <c r="A220" s="387"/>
      <c r="B220" s="423" t="s">
        <v>412</v>
      </c>
      <c r="C220" s="424"/>
      <c r="D220" s="424"/>
      <c r="E220" s="425"/>
      <c r="F220" s="549"/>
      <c r="G220" s="304"/>
      <c r="H220" s="415"/>
      <c r="I220" s="386"/>
      <c r="J220" s="416"/>
    </row>
    <row r="221" spans="1:10">
      <c r="A221" s="387"/>
      <c r="B221" s="260" t="s">
        <v>499</v>
      </c>
      <c r="C221" s="613" t="s">
        <v>697</v>
      </c>
      <c r="D221" s="614"/>
      <c r="E221" s="417">
        <f>-'BG 032022'!C162</f>
        <v>-18068412</v>
      </c>
      <c r="F221" s="418">
        <f>-Clasificación!K183-Clasificación!K184</f>
        <v>0</v>
      </c>
      <c r="G221" s="304"/>
      <c r="H221" s="415"/>
      <c r="I221" s="386"/>
      <c r="J221" s="416"/>
    </row>
    <row r="222" spans="1:10">
      <c r="A222" s="387"/>
      <c r="B222" s="260" t="s">
        <v>499</v>
      </c>
      <c r="C222" s="337" t="s">
        <v>500</v>
      </c>
      <c r="D222" s="477"/>
      <c r="E222" s="417">
        <f>-'BG 032022'!C147</f>
        <v>-20000001</v>
      </c>
      <c r="F222" s="418">
        <v>0</v>
      </c>
      <c r="G222" s="304"/>
      <c r="H222" s="426"/>
      <c r="I222" s="386"/>
      <c r="J222" s="416"/>
    </row>
    <row r="223" spans="1:10">
      <c r="A223" s="387"/>
      <c r="B223" s="260" t="s">
        <v>499</v>
      </c>
      <c r="C223" s="613" t="s">
        <v>698</v>
      </c>
      <c r="D223" s="614" t="s">
        <v>514</v>
      </c>
      <c r="E223" s="417">
        <f>-'BG 032022'!C123</f>
        <v>-6320040</v>
      </c>
      <c r="F223" s="418">
        <v>0</v>
      </c>
      <c r="G223" s="427"/>
      <c r="H223" s="426"/>
      <c r="I223" s="386"/>
      <c r="J223" s="416"/>
    </row>
    <row r="224" spans="1:10">
      <c r="A224" s="387"/>
      <c r="B224" s="260" t="s">
        <v>499</v>
      </c>
      <c r="C224" s="613" t="s">
        <v>515</v>
      </c>
      <c r="D224" s="614" t="s">
        <v>515</v>
      </c>
      <c r="E224" s="417">
        <f>-'BG 032022'!C124</f>
        <v>-21066800</v>
      </c>
      <c r="F224" s="418">
        <v>0</v>
      </c>
      <c r="G224" s="427"/>
      <c r="H224" s="426"/>
      <c r="I224" s="386"/>
      <c r="J224" s="416"/>
    </row>
    <row r="225" spans="1:10">
      <c r="A225" s="387"/>
      <c r="B225" s="260" t="s">
        <v>499</v>
      </c>
      <c r="C225" s="613" t="s">
        <v>516</v>
      </c>
      <c r="D225" s="614" t="s">
        <v>516</v>
      </c>
      <c r="E225" s="417">
        <f>-'BG 032022'!C125</f>
        <v>-4213360</v>
      </c>
      <c r="F225" s="418">
        <v>0</v>
      </c>
      <c r="G225" s="427"/>
      <c r="H225" s="426"/>
      <c r="I225" s="386"/>
      <c r="J225" s="416"/>
    </row>
    <row r="226" spans="1:10">
      <c r="A226" s="387"/>
      <c r="B226" s="260" t="s">
        <v>577</v>
      </c>
      <c r="C226" s="428" t="s">
        <v>321</v>
      </c>
      <c r="D226" s="429"/>
      <c r="E226" s="417">
        <f>-'BG 032022'!C153</f>
        <v>-554294</v>
      </c>
      <c r="F226" s="353">
        <f>-Clasificación!K173</f>
        <v>0</v>
      </c>
      <c r="G226" s="427"/>
      <c r="H226" s="426"/>
      <c r="I226" s="386"/>
      <c r="J226" s="416"/>
    </row>
    <row r="227" spans="1:10">
      <c r="A227" s="387"/>
      <c r="B227" s="337" t="s">
        <v>699</v>
      </c>
      <c r="C227" s="428" t="s">
        <v>583</v>
      </c>
      <c r="D227" s="429"/>
      <c r="E227" s="352">
        <f>-'BG 032022'!C120</f>
        <v>-31573805</v>
      </c>
      <c r="F227" s="353">
        <v>0</v>
      </c>
      <c r="G227" s="304"/>
      <c r="H227" s="426"/>
      <c r="I227" s="386"/>
      <c r="J227" s="416"/>
    </row>
    <row r="228" spans="1:10">
      <c r="A228" s="387"/>
      <c r="B228" s="337" t="s">
        <v>584</v>
      </c>
      <c r="C228" s="428" t="s">
        <v>585</v>
      </c>
      <c r="D228" s="429"/>
      <c r="E228" s="352">
        <f>-'BG 032022'!C118</f>
        <v>-1045480</v>
      </c>
      <c r="F228" s="353">
        <v>0</v>
      </c>
      <c r="G228" s="304"/>
      <c r="H228" s="426"/>
      <c r="I228" s="386"/>
      <c r="J228" s="416"/>
    </row>
    <row r="229" spans="1:10">
      <c r="A229" s="387"/>
      <c r="B229" s="337" t="s">
        <v>553</v>
      </c>
      <c r="C229" s="623" t="s">
        <v>552</v>
      </c>
      <c r="D229" s="624"/>
      <c r="E229" s="352">
        <v>-45500000</v>
      </c>
      <c r="F229" s="353">
        <v>0</v>
      </c>
      <c r="G229" s="304"/>
      <c r="H229" s="426"/>
      <c r="I229" s="386"/>
      <c r="J229" s="416"/>
    </row>
    <row r="230" spans="1:10">
      <c r="A230" s="387"/>
      <c r="B230" s="338" t="s">
        <v>576</v>
      </c>
      <c r="C230" s="355"/>
      <c r="D230" s="347"/>
      <c r="E230" s="354">
        <f>+SUM(E221:E229)</f>
        <v>-148342192</v>
      </c>
      <c r="F230" s="354">
        <f>+SUM(F221:F229)</f>
        <v>0</v>
      </c>
      <c r="G230" s="304"/>
      <c r="H230" s="426"/>
      <c r="I230" s="386"/>
      <c r="J230" s="385"/>
    </row>
    <row r="231" spans="1:10">
      <c r="A231" s="387"/>
      <c r="B231" s="178"/>
      <c r="C231" s="178"/>
      <c r="D231" s="305"/>
      <c r="E231" s="306"/>
      <c r="F231" s="430"/>
      <c r="G231" s="304"/>
      <c r="H231" s="426"/>
      <c r="I231" s="386"/>
      <c r="J231" s="385"/>
    </row>
    <row r="232" spans="1:10">
      <c r="A232" s="387"/>
      <c r="B232" s="371"/>
      <c r="C232" s="301"/>
      <c r="D232" s="301"/>
      <c r="F232" s="415"/>
      <c r="G232" s="415"/>
      <c r="H232" s="426"/>
      <c r="I232" s="416"/>
    </row>
    <row r="233" spans="1:10">
      <c r="A233" s="387"/>
      <c r="B233" s="167" t="s">
        <v>372</v>
      </c>
      <c r="C233" s="307"/>
      <c r="H233" s="426"/>
    </row>
    <row r="234" spans="1:10">
      <c r="A234" s="387"/>
      <c r="B234" s="600" t="s">
        <v>140</v>
      </c>
      <c r="C234" s="600"/>
      <c r="D234" s="600"/>
      <c r="E234" s="600"/>
      <c r="F234" s="600"/>
      <c r="H234" s="426"/>
    </row>
    <row r="235" spans="1:10">
      <c r="A235" s="387"/>
      <c r="B235" s="384"/>
      <c r="C235" s="251"/>
      <c r="H235" s="426"/>
    </row>
    <row r="236" spans="1:10">
      <c r="A236" s="383"/>
      <c r="B236" s="167" t="s">
        <v>373</v>
      </c>
      <c r="C236" s="251"/>
      <c r="H236" s="426"/>
    </row>
    <row r="237" spans="1:10">
      <c r="A237" s="383"/>
      <c r="B237" s="384"/>
      <c r="C237" s="251"/>
      <c r="H237" s="426"/>
    </row>
    <row r="238" spans="1:10">
      <c r="A238" s="387"/>
      <c r="B238" s="167" t="s">
        <v>374</v>
      </c>
      <c r="H238" s="426"/>
    </row>
    <row r="239" spans="1:10">
      <c r="A239" s="387"/>
      <c r="B239" s="386" t="s">
        <v>297</v>
      </c>
    </row>
    <row r="240" spans="1:10">
      <c r="A240" s="387"/>
    </row>
    <row r="241" spans="1:7">
      <c r="A241" s="387"/>
      <c r="B241" s="308" t="s">
        <v>37</v>
      </c>
      <c r="C241" s="243">
        <v>44651</v>
      </c>
      <c r="D241" s="243">
        <v>44286</v>
      </c>
    </row>
    <row r="242" spans="1:7" ht="31.2">
      <c r="A242" s="387"/>
      <c r="B242" s="431" t="s">
        <v>586</v>
      </c>
      <c r="C242" s="356">
        <f>Clasificación!G98</f>
        <v>599550309</v>
      </c>
      <c r="D242" s="299">
        <v>289373009</v>
      </c>
      <c r="E242" s="71"/>
      <c r="F242" s="404"/>
    </row>
    <row r="243" spans="1:7" ht="31.2">
      <c r="A243" s="387"/>
      <c r="B243" s="431" t="s">
        <v>587</v>
      </c>
      <c r="C243" s="356">
        <f>Clasificación!G99</f>
        <v>696706076</v>
      </c>
      <c r="D243" s="299">
        <v>139427782</v>
      </c>
      <c r="E243" s="71"/>
      <c r="F243" s="404"/>
    </row>
    <row r="244" spans="1:7">
      <c r="A244" s="387"/>
      <c r="B244" s="432" t="s">
        <v>40</v>
      </c>
      <c r="C244" s="284">
        <f>SUM(C242:C243)</f>
        <v>1296256385</v>
      </c>
      <c r="D244" s="284">
        <f>+SUM(D242:D243)</f>
        <v>428800791</v>
      </c>
      <c r="E244" s="433">
        <f>+C244-EERR!G17</f>
        <v>0</v>
      </c>
      <c r="F244" s="433">
        <f>+D244-EERR!H17</f>
        <v>0</v>
      </c>
      <c r="G244" s="433"/>
    </row>
    <row r="245" spans="1:7">
      <c r="A245" s="387"/>
      <c r="B245" s="384"/>
    </row>
    <row r="246" spans="1:7">
      <c r="A246" s="387"/>
      <c r="B246" s="384"/>
    </row>
    <row r="247" spans="1:7">
      <c r="A247" s="387"/>
      <c r="B247" s="167" t="s">
        <v>375</v>
      </c>
    </row>
    <row r="248" spans="1:7">
      <c r="A248" s="387"/>
      <c r="B248" s="386" t="s">
        <v>297</v>
      </c>
    </row>
    <row r="249" spans="1:7">
      <c r="A249" s="387"/>
    </row>
    <row r="250" spans="1:7">
      <c r="A250" s="387"/>
      <c r="B250" s="308" t="s">
        <v>37</v>
      </c>
      <c r="C250" s="243">
        <f>C241</f>
        <v>44651</v>
      </c>
      <c r="D250" s="243">
        <v>44286</v>
      </c>
    </row>
    <row r="251" spans="1:7">
      <c r="A251" s="387"/>
      <c r="B251" s="408" t="s">
        <v>589</v>
      </c>
      <c r="C251" s="283">
        <f>Clasificación!$G$106</f>
        <v>3617260</v>
      </c>
      <c r="D251" s="283">
        <v>3617260</v>
      </c>
    </row>
    <row r="252" spans="1:7">
      <c r="A252" s="387"/>
      <c r="B252" s="408" t="s">
        <v>588</v>
      </c>
      <c r="C252" s="283">
        <f>Clasificación!$G$108+Clasificación!G107</f>
        <v>87640200</v>
      </c>
      <c r="D252" s="283">
        <v>39276162</v>
      </c>
    </row>
    <row r="253" spans="1:7">
      <c r="A253" s="387"/>
      <c r="B253" s="432" t="s">
        <v>40</v>
      </c>
      <c r="C253" s="284">
        <f>SUM(C251:C252)</f>
        <v>91257460</v>
      </c>
      <c r="D253" s="284">
        <f>SUM(D251:D252)</f>
        <v>42893422</v>
      </c>
      <c r="E253" s="404">
        <f>+C253-EERR!G18</f>
        <v>0</v>
      </c>
      <c r="F253" s="404">
        <f>+D253-EERR!H18</f>
        <v>0</v>
      </c>
    </row>
    <row r="254" spans="1:7">
      <c r="B254" s="434"/>
      <c r="C254" s="309"/>
      <c r="D254" s="310"/>
    </row>
    <row r="255" spans="1:7">
      <c r="B255" s="434"/>
      <c r="C255" s="309"/>
      <c r="D255" s="310"/>
    </row>
    <row r="256" spans="1:7">
      <c r="A256" s="387"/>
      <c r="B256" s="625" t="s">
        <v>376</v>
      </c>
      <c r="C256" s="625"/>
    </row>
    <row r="257" spans="1:6">
      <c r="A257" s="387"/>
      <c r="B257" s="386" t="s">
        <v>413</v>
      </c>
    </row>
    <row r="258" spans="1:6">
      <c r="B258" s="434"/>
      <c r="C258" s="309"/>
      <c r="D258" s="310"/>
    </row>
    <row r="259" spans="1:6">
      <c r="B259" s="434"/>
      <c r="C259" s="309"/>
      <c r="D259" s="310"/>
    </row>
    <row r="260" spans="1:6">
      <c r="A260" s="387"/>
      <c r="B260" s="167" t="s">
        <v>422</v>
      </c>
    </row>
    <row r="261" spans="1:6">
      <c r="A261" s="387"/>
      <c r="B261" s="386" t="s">
        <v>297</v>
      </c>
      <c r="C261" s="309"/>
      <c r="D261" s="309"/>
    </row>
    <row r="262" spans="1:6">
      <c r="C262" s="309"/>
      <c r="D262" s="309"/>
    </row>
    <row r="263" spans="1:6">
      <c r="A263" s="387"/>
      <c r="B263" s="308" t="s">
        <v>37</v>
      </c>
      <c r="C263" s="243">
        <f>C250</f>
        <v>44651</v>
      </c>
      <c r="D263" s="243">
        <v>44286</v>
      </c>
    </row>
    <row r="264" spans="1:6">
      <c r="A264" s="387"/>
      <c r="B264" s="408" t="s">
        <v>210</v>
      </c>
      <c r="C264" s="283">
        <f>+Clasificación!G111</f>
        <v>107987459</v>
      </c>
      <c r="D264" s="283">
        <f>+Clasificación!O111</f>
        <v>6217364</v>
      </c>
    </row>
    <row r="265" spans="1:6">
      <c r="A265" s="387"/>
      <c r="B265" s="408" t="s">
        <v>501</v>
      </c>
      <c r="C265" s="283">
        <f>Clasificación!$G$114</f>
        <v>128</v>
      </c>
      <c r="D265" s="283">
        <f>-Clasificación!K114</f>
        <v>0</v>
      </c>
    </row>
    <row r="266" spans="1:6">
      <c r="A266" s="387"/>
      <c r="B266" s="432" t="s">
        <v>40</v>
      </c>
      <c r="C266" s="284">
        <f>SUM(C264:C265)</f>
        <v>107987587</v>
      </c>
      <c r="D266" s="284">
        <f>SUM(D264:D265)</f>
        <v>6217364</v>
      </c>
      <c r="E266" s="404">
        <f>+C266-EERR!G20</f>
        <v>0</v>
      </c>
      <c r="F266" s="404">
        <f>+D266-EERR!H20</f>
        <v>0</v>
      </c>
    </row>
    <row r="267" spans="1:6">
      <c r="B267" s="309"/>
      <c r="C267" s="309"/>
      <c r="D267" s="309"/>
    </row>
    <row r="268" spans="1:6">
      <c r="B268" s="309"/>
      <c r="C268" s="309"/>
      <c r="D268" s="309"/>
    </row>
    <row r="269" spans="1:6">
      <c r="A269" s="383"/>
      <c r="B269" s="167" t="s">
        <v>165</v>
      </c>
      <c r="C269" s="251"/>
    </row>
    <row r="270" spans="1:6">
      <c r="A270" s="383"/>
      <c r="B270" s="275" t="s">
        <v>297</v>
      </c>
      <c r="C270" s="251"/>
    </row>
    <row r="271" spans="1:6">
      <c r="A271" s="387"/>
    </row>
    <row r="272" spans="1:6">
      <c r="A272" s="387"/>
      <c r="B272" s="308" t="s">
        <v>37</v>
      </c>
      <c r="C272" s="243">
        <f>C263</f>
        <v>44651</v>
      </c>
      <c r="D272" s="243">
        <v>44286</v>
      </c>
    </row>
    <row r="273" spans="1:7">
      <c r="A273" s="387"/>
      <c r="B273" s="435" t="s">
        <v>166</v>
      </c>
      <c r="C273" s="311"/>
      <c r="D273" s="312"/>
    </row>
    <row r="274" spans="1:7" s="318" customFormat="1">
      <c r="A274" s="313"/>
      <c r="B274" s="314" t="s">
        <v>621</v>
      </c>
      <c r="C274" s="315">
        <f>+Clasificación!G167</f>
        <v>26400000</v>
      </c>
      <c r="D274" s="316">
        <v>0</v>
      </c>
      <c r="E274" s="317"/>
    </row>
    <row r="275" spans="1:7">
      <c r="A275" s="387"/>
      <c r="B275" s="436" t="s">
        <v>38</v>
      </c>
      <c r="C275" s="284">
        <f>+SUM(C274)</f>
        <v>26400000</v>
      </c>
      <c r="D275" s="284">
        <f>+SUM(D274)</f>
        <v>0</v>
      </c>
      <c r="E275" s="404">
        <f>+C275+EERR!G23</f>
        <v>0</v>
      </c>
      <c r="F275" s="404">
        <f>+D275+EERR!H23</f>
        <v>0</v>
      </c>
      <c r="G275" s="409"/>
    </row>
    <row r="276" spans="1:7">
      <c r="A276" s="387"/>
      <c r="B276" s="320" t="s">
        <v>167</v>
      </c>
      <c r="C276" s="321"/>
      <c r="D276" s="322"/>
    </row>
    <row r="277" spans="1:7">
      <c r="A277" s="387"/>
      <c r="B277" s="323" t="s">
        <v>445</v>
      </c>
      <c r="C277" s="324">
        <f>+SUMIF(Clasificación!D119:D181,'Nota 4 a Nota 9'!B277,Clasificación!G119:G181)</f>
        <v>62266667</v>
      </c>
      <c r="D277" s="325">
        <f>+SUMIF(Clasificación!D119:D181,'Nota 4 a Nota 9'!B277,Clasificación!O119:O181)</f>
        <v>42500000</v>
      </c>
    </row>
    <row r="278" spans="1:7">
      <c r="A278" s="387"/>
      <c r="B278" s="323" t="s">
        <v>446</v>
      </c>
      <c r="C278" s="324">
        <f>+SUMIF(Clasificación!D120:D182,'Nota 4 a Nota 9'!B278,Clasificación!G120:G182)</f>
        <v>10807500</v>
      </c>
      <c r="D278" s="325">
        <f>+SUMIF(Clasificación!D120:D182,'Nota 4 a Nota 9'!B278,Clasificación!O120:O182)</f>
        <v>7012500</v>
      </c>
    </row>
    <row r="279" spans="1:7">
      <c r="A279" s="387"/>
      <c r="B279" s="323" t="s">
        <v>447</v>
      </c>
      <c r="C279" s="324">
        <f>+SUMIF(Clasificación!D121:D183,'Nota 4 a Nota 9'!B279,Clasificación!G121:G183)</f>
        <v>5458334</v>
      </c>
      <c r="D279" s="325">
        <f>+SUMIF(Clasificación!D121:D183,'Nota 4 a Nota 9'!B279,Clasificación!O121:O183)</f>
        <v>3541667</v>
      </c>
    </row>
    <row r="280" spans="1:7">
      <c r="A280" s="387"/>
      <c r="B280" s="323" t="s">
        <v>485</v>
      </c>
      <c r="C280" s="324">
        <f>+SUMIF(Clasificación!D122:D184,'Nota 4 a Nota 9'!B280,Clasificación!G122:G184)</f>
        <v>3233333</v>
      </c>
      <c r="D280" s="325">
        <f>+SUMIF(Clasificación!D122:D184,'Nota 4 a Nota 9'!B280,Clasificación!O122:O184)</f>
        <v>0</v>
      </c>
    </row>
    <row r="281" spans="1:7">
      <c r="A281" s="387"/>
      <c r="B281" s="323" t="s">
        <v>512</v>
      </c>
      <c r="C281" s="324">
        <f>+SUMIF(Clasificación!D124:D186,'Nota 4 a Nota 9'!B281,Clasificación!G124:G186)</f>
        <v>3731115</v>
      </c>
      <c r="D281" s="325">
        <f>+SUMIF(Clasificación!D124:D186,'Nota 4 a Nota 9'!B281,Clasificación!O124:O186)</f>
        <v>0</v>
      </c>
    </row>
    <row r="282" spans="1:7">
      <c r="A282" s="387"/>
      <c r="B282" s="323" t="s">
        <v>513</v>
      </c>
      <c r="C282" s="324">
        <f>+SUMIF(Clasificación!D125:D187,'Nota 4 a Nota 9'!B282,Clasificación!G125:G187)</f>
        <v>113750001</v>
      </c>
      <c r="D282" s="325">
        <f>+SUMIF(Clasificación!D125:D187,'Nota 4 a Nota 9'!B282,Clasificación!O125:O187)</f>
        <v>0</v>
      </c>
    </row>
    <row r="283" spans="1:7">
      <c r="A283" s="387"/>
      <c r="B283" s="323" t="s">
        <v>194</v>
      </c>
      <c r="C283" s="324">
        <f>+SUMIF(Clasificación!D126:D188,'Nota 4 a Nota 9'!B283,Clasificación!G126:G188)</f>
        <v>30221394</v>
      </c>
      <c r="D283" s="325">
        <f>+SUMIF(Clasificación!D126:D188,'Nota 4 a Nota 9'!B283,Clasificación!O126:O188)</f>
        <v>14305641</v>
      </c>
    </row>
    <row r="284" spans="1:7">
      <c r="A284" s="387"/>
      <c r="B284" s="323" t="s">
        <v>319</v>
      </c>
      <c r="C284" s="324">
        <f>+SUMIF(Clasificación!D127:D189,'Nota 4 a Nota 9'!B284,Clasificación!G127:G189)</f>
        <v>6000000</v>
      </c>
      <c r="D284" s="325">
        <f>+SUMIF(Clasificación!D127:D189,'Nota 4 a Nota 9'!B284,Clasificación!O127:O189)</f>
        <v>0</v>
      </c>
    </row>
    <row r="285" spans="1:7">
      <c r="A285" s="387"/>
      <c r="B285" s="323" t="s">
        <v>487</v>
      </c>
      <c r="C285" s="324">
        <f>+SUMIF(Clasificación!D129:D191,'Nota 4 a Nota 9'!B285,Clasificación!G129:G191)</f>
        <v>1045480</v>
      </c>
      <c r="D285" s="325">
        <f>+SUMIF(Clasificación!D129:D191,'Nota 4 a Nota 9'!B285,Clasificación!O129:O191)</f>
        <v>0</v>
      </c>
    </row>
    <row r="286" spans="1:7">
      <c r="A286" s="387"/>
      <c r="B286" s="323" t="s">
        <v>448</v>
      </c>
      <c r="C286" s="324">
        <f>+SUMIF(Clasificación!D130:D192,'Nota 4 a Nota 9'!B286,Clasificación!G130:G192)</f>
        <v>45000000</v>
      </c>
      <c r="D286" s="325">
        <f>+SUMIF(Clasificación!D130:D192,'Nota 4 a Nota 9'!B286,Clasificación!O130:O192)</f>
        <v>40145190</v>
      </c>
      <c r="F286" s="251"/>
    </row>
    <row r="287" spans="1:7">
      <c r="A287" s="387"/>
      <c r="B287" s="323" t="s">
        <v>449</v>
      </c>
      <c r="C287" s="324">
        <f>+SUMIF(Clasificación!D131:D193,'Nota 4 a Nota 9'!B287,Clasificación!G131:G193)</f>
        <v>7557891</v>
      </c>
      <c r="D287" s="325">
        <f>+SUMIF(Clasificación!D131:D193,'Nota 4 a Nota 9'!B287,Clasificación!O131:O193)</f>
        <v>4908056</v>
      </c>
    </row>
    <row r="288" spans="1:7">
      <c r="A288" s="387"/>
      <c r="B288" s="323" t="s">
        <v>489</v>
      </c>
      <c r="C288" s="324">
        <f>+SUMIF(Clasificación!D132:D194,'Nota 4 a Nota 9'!B288,Clasificación!G132:G194)</f>
        <v>57253174</v>
      </c>
      <c r="D288" s="325">
        <f>+SUMIF(Clasificación!D132:D194,'Nota 4 a Nota 9'!B288,Clasificación!O132:O194)</f>
        <v>0</v>
      </c>
    </row>
    <row r="289" spans="1:4">
      <c r="A289" s="387"/>
      <c r="B289" s="323" t="s">
        <v>502</v>
      </c>
      <c r="C289" s="324">
        <f>+SUMIF(Clasificación!D133:D195,'Nota 4 a Nota 9'!B289,Clasificación!G133:G195)</f>
        <v>3470065</v>
      </c>
      <c r="D289" s="325">
        <f>+SUMIF(Clasificación!D133:D195,'Nota 4 a Nota 9'!B289,Clasificación!O133:O195)</f>
        <v>0</v>
      </c>
    </row>
    <row r="290" spans="1:4">
      <c r="A290" s="387"/>
      <c r="B290" s="323" t="s">
        <v>491</v>
      </c>
      <c r="C290" s="324">
        <f>+SUMIF(Clasificación!D134:D196,'Nota 4 a Nota 9'!B290,Clasificación!G134:G196)</f>
        <v>229091</v>
      </c>
      <c r="D290" s="325">
        <f>+SUMIF(Clasificación!D134:D196,'Nota 4 a Nota 9'!B290,Clasificación!O134:O196)</f>
        <v>0</v>
      </c>
    </row>
    <row r="291" spans="1:4">
      <c r="A291" s="387"/>
      <c r="B291" s="323" t="s">
        <v>451</v>
      </c>
      <c r="C291" s="324">
        <f>+SUMIF(Clasificación!D136:D198,'Nota 4 a Nota 9'!B291,Clasificación!G136:G198)</f>
        <v>3696200</v>
      </c>
      <c r="D291" s="325">
        <f>+SUMIF(Clasificación!D136:D198,'Nota 4 a Nota 9'!B291,Clasificación!O136:O198)</f>
        <v>8538600</v>
      </c>
    </row>
    <row r="292" spans="1:4">
      <c r="A292" s="387"/>
      <c r="B292" s="323" t="s">
        <v>198</v>
      </c>
      <c r="C292" s="324">
        <f>+SUMIF(Clasificación!D137:D199,'Nota 4 a Nota 9'!B292,Clasificación!G137:G199)</f>
        <v>122727</v>
      </c>
      <c r="D292" s="325">
        <f>+SUMIF(Clasificación!D137:D199,'Nota 4 a Nota 9'!B292,Clasificación!O137:O199)</f>
        <v>0</v>
      </c>
    </row>
    <row r="293" spans="1:4">
      <c r="A293" s="387"/>
      <c r="B293" s="323" t="s">
        <v>517</v>
      </c>
      <c r="C293" s="324">
        <f>+SUMIF(Clasificación!D138:D200,'Nota 4 a Nota 9'!B293,Clasificación!G138:G200)</f>
        <v>805455</v>
      </c>
      <c r="D293" s="325">
        <f>+SUMIF(Clasificación!D138:D200,'Nota 4 a Nota 9'!B293,Clasificación!O138:O200)</f>
        <v>0</v>
      </c>
    </row>
    <row r="294" spans="1:4">
      <c r="A294" s="387"/>
      <c r="B294" s="323" t="s">
        <v>518</v>
      </c>
      <c r="C294" s="324">
        <f>+SUMIF(Clasificación!D139:D201,'Nota 4 a Nota 9'!B294,Clasificación!G139:G201)</f>
        <v>5000001</v>
      </c>
      <c r="D294" s="325">
        <f>+SUMIF(Clasificación!D139:D201,'Nota 4 a Nota 9'!B294,Clasificación!O139:O201)</f>
        <v>0</v>
      </c>
    </row>
    <row r="295" spans="1:4">
      <c r="A295" s="387"/>
      <c r="B295" s="323" t="s">
        <v>75</v>
      </c>
      <c r="C295" s="324">
        <f>+SUMIF(Clasificación!D140:D202,'Nota 4 a Nota 9'!B295,Clasificación!G140:G202)</f>
        <v>160000</v>
      </c>
      <c r="D295" s="325">
        <f>+SUMIF(Clasificación!D140:D202,'Nota 4 a Nota 9'!B295,Clasificación!O140:O202)</f>
        <v>0</v>
      </c>
    </row>
    <row r="296" spans="1:4">
      <c r="A296" s="387"/>
      <c r="B296" s="323" t="s">
        <v>455</v>
      </c>
      <c r="C296" s="324">
        <f>+SUMIF(Clasificación!D141:D203,'Nota 4 a Nota 9'!B296,Clasificación!G141:G203)</f>
        <v>3641710</v>
      </c>
      <c r="D296" s="325">
        <f>+SUMIF(Clasificación!D141:D203,'Nota 4 a Nota 9'!B296,Clasificación!O141:O203)</f>
        <v>3409841</v>
      </c>
    </row>
    <row r="297" spans="1:4">
      <c r="A297" s="387"/>
      <c r="B297" s="323" t="s">
        <v>701</v>
      </c>
      <c r="C297" s="324">
        <f>+SUMIF(Clasificación!D142:D204,'Nota 4 a Nota 9'!B297,Clasificación!G142:G204)</f>
        <v>440255</v>
      </c>
      <c r="D297" s="325">
        <f>+SUMIF(Clasificación!D142:D204,'Nota 4 a Nota 9'!B297,Clasificación!O142:O204)</f>
        <v>632550</v>
      </c>
    </row>
    <row r="298" spans="1:4">
      <c r="A298" s="387"/>
      <c r="B298" s="323" t="s">
        <v>459</v>
      </c>
      <c r="C298" s="324">
        <f>+SUMIF(Clasificación!D144:D206,'Nota 4 a Nota 9'!B298,Clasificación!G144:G206)</f>
        <v>19990353</v>
      </c>
      <c r="D298" s="325">
        <f>+SUMIF(Clasificación!D143:D205,'Nota 4 a Nota 9'!B298,Clasificación!O143:O205)</f>
        <v>19990353</v>
      </c>
    </row>
    <row r="299" spans="1:4">
      <c r="A299" s="387"/>
      <c r="B299" s="323" t="s">
        <v>454</v>
      </c>
      <c r="C299" s="324">
        <f>+SUMIF(Clasificación!D142:D204,'Nota 4 a Nota 9'!B299,Clasificación!G142:G204)</f>
        <v>0</v>
      </c>
      <c r="D299" s="325">
        <f>+SUMIF(Clasificación!D144:D206,'Nota 4 a Nota 9'!B299,Clasificación!O144:O206)</f>
        <v>166160</v>
      </c>
    </row>
    <row r="300" spans="1:4">
      <c r="A300" s="387"/>
      <c r="B300" s="323" t="s">
        <v>616</v>
      </c>
      <c r="C300" s="324">
        <f>+SUMIF(Clasificación!D143:D205,'Nota 4 a Nota 9'!B300,Clasificación!G143:G205)</f>
        <v>2499999</v>
      </c>
      <c r="D300" s="325">
        <f>+SUMIF(Clasificación!D145:D207,'Nota 4 a Nota 9'!B300,Clasificación!O145:O207)</f>
        <v>0</v>
      </c>
    </row>
    <row r="301" spans="1:4">
      <c r="A301" s="387"/>
      <c r="B301" s="323" t="s">
        <v>618</v>
      </c>
      <c r="C301" s="324">
        <f>+SUMIF(Clasificación!D144:D206,'Nota 4 a Nota 9'!B301,Clasificación!G144:G206)</f>
        <v>7749999</v>
      </c>
      <c r="D301" s="325">
        <f>+SUMIF(Clasificación!D146:D208,'Nota 4 a Nota 9'!B301,Clasificación!O146:O208)</f>
        <v>0</v>
      </c>
    </row>
    <row r="302" spans="1:4">
      <c r="A302" s="387"/>
      <c r="B302" s="323" t="s">
        <v>703</v>
      </c>
      <c r="C302" s="324">
        <f>+SUMIF(Clasificación!D145:D207,'Nota 4 a Nota 9'!B302,Clasificación!G145:G207)</f>
        <v>69091</v>
      </c>
      <c r="D302" s="325"/>
    </row>
    <row r="303" spans="1:4">
      <c r="A303" s="387"/>
      <c r="B303" s="323" t="s">
        <v>704</v>
      </c>
      <c r="C303" s="324">
        <f>+SUMIF(Clasificación!D146:D208,'Nota 4 a Nota 9'!B303,Clasificación!G146:G208)</f>
        <v>12800</v>
      </c>
      <c r="D303" s="325"/>
    </row>
    <row r="304" spans="1:4">
      <c r="A304" s="387"/>
      <c r="B304" s="323" t="s">
        <v>590</v>
      </c>
      <c r="C304" s="324">
        <f>+SUMIF(Clasificación!D147:D209,'Nota 4 a Nota 9'!B304,Clasificación!G147:G209)</f>
        <v>0</v>
      </c>
      <c r="D304" s="325">
        <f>+SUMIF(Clasificación!D146:D208,'Nota 4 a Nota 9'!B304,Clasificación!O146:O208)</f>
        <v>1216050</v>
      </c>
    </row>
    <row r="305" spans="1:7">
      <c r="A305" s="387"/>
      <c r="B305" s="323" t="s">
        <v>460</v>
      </c>
      <c r="C305" s="324">
        <f>+SUMIF(Clasificación!D145:D207,'Nota 4 a Nota 9'!B305,Clasificación!G145:G207)</f>
        <v>12838299</v>
      </c>
      <c r="D305" s="325">
        <f>+SUMIF(Clasificación!D147:D209,'Nota 4 a Nota 9'!B305,Clasificación!O147:O209)</f>
        <v>12838299</v>
      </c>
    </row>
    <row r="306" spans="1:7">
      <c r="A306" s="387"/>
      <c r="B306" s="436" t="s">
        <v>38</v>
      </c>
      <c r="C306" s="284">
        <f>SUM(C276:C305)</f>
        <v>407050934</v>
      </c>
      <c r="D306" s="319">
        <f>SUM(D276:D305)</f>
        <v>159204907</v>
      </c>
      <c r="E306" s="409">
        <f>+C306+EERR!G24</f>
        <v>0</v>
      </c>
      <c r="F306" s="409">
        <f>+D306+EERR!H24</f>
        <v>0</v>
      </c>
      <c r="G306" s="409"/>
    </row>
    <row r="307" spans="1:7">
      <c r="A307" s="387"/>
      <c r="B307" s="437" t="s">
        <v>168</v>
      </c>
      <c r="C307" s="321"/>
      <c r="D307" s="322"/>
    </row>
    <row r="308" spans="1:7" s="318" customFormat="1">
      <c r="A308" s="313"/>
      <c r="B308" s="326" t="s">
        <v>702</v>
      </c>
      <c r="C308" s="324">
        <f>+SUMIF(Clasificación!D1:D517,'Nota 4 a Nota 9'!B308,Clasificación!G1:G517)</f>
        <v>0</v>
      </c>
      <c r="D308" s="325">
        <f>+SUMIF(Clasificación!D150:D212,'Nota 4 a Nota 9'!B308,Clasificación!O150:O212)</f>
        <v>0</v>
      </c>
      <c r="E308" s="317"/>
    </row>
    <row r="309" spans="1:7" s="318" customFormat="1">
      <c r="A309" s="313"/>
      <c r="B309" s="326" t="s">
        <v>492</v>
      </c>
      <c r="C309" s="324">
        <f>+SUMIF(Clasificación!D2:D518,'Nota 4 a Nota 9'!B309,Clasificación!G2:G518)</f>
        <v>2538537</v>
      </c>
      <c r="D309" s="327">
        <v>0</v>
      </c>
      <c r="E309" s="317"/>
    </row>
    <row r="310" spans="1:7">
      <c r="A310" s="387"/>
      <c r="B310" s="436" t="s">
        <v>38</v>
      </c>
      <c r="C310" s="284">
        <f>+SUM(C308:C309)</f>
        <v>2538537</v>
      </c>
      <c r="D310" s="319">
        <f>+SUM(D308:D309)</f>
        <v>0</v>
      </c>
      <c r="E310" s="404"/>
      <c r="G310" s="409"/>
    </row>
    <row r="311" spans="1:7">
      <c r="A311" s="387"/>
      <c r="B311" s="437" t="s">
        <v>423</v>
      </c>
      <c r="C311" s="321"/>
      <c r="D311" s="322"/>
    </row>
    <row r="312" spans="1:7">
      <c r="A312" s="387"/>
      <c r="B312" s="326" t="s">
        <v>488</v>
      </c>
      <c r="C312" s="324">
        <f>+SUMIF(Clasificación!D5:D521,'Nota 4 a Nota 9'!B312,Clasificación!G5:G521)</f>
        <v>31573805</v>
      </c>
      <c r="D312" s="325">
        <f>+SUMIF(Clasificación!D154:D216,'Nota 4 a Nota 9'!B312,Clasificación!O154:O216)</f>
        <v>0</v>
      </c>
    </row>
    <row r="313" spans="1:7">
      <c r="A313" s="387"/>
      <c r="B313" s="326" t="s">
        <v>514</v>
      </c>
      <c r="C313" s="324">
        <f>+SUMIF(Clasificación!D6:D522,'Nota 4 a Nota 9'!B313,Clasificación!G6:G522)</f>
        <v>6320040</v>
      </c>
      <c r="D313" s="325">
        <f>+SUMIF(Clasificación!D155:D217,'Nota 4 a Nota 9'!B313,Clasificación!O155:O217)</f>
        <v>0</v>
      </c>
    </row>
    <row r="314" spans="1:7">
      <c r="A314" s="387"/>
      <c r="B314" s="326" t="s">
        <v>515</v>
      </c>
      <c r="C314" s="324">
        <f>+SUMIF(Clasificación!D7:D523,'Nota 4 a Nota 9'!B314,Clasificación!G7:G523)</f>
        <v>21066800</v>
      </c>
      <c r="D314" s="325">
        <f>+SUMIF(Clasificación!D156:D218,'Nota 4 a Nota 9'!B314,Clasificación!O156:O218)</f>
        <v>0</v>
      </c>
    </row>
    <row r="315" spans="1:7">
      <c r="A315" s="387"/>
      <c r="B315" s="326" t="s">
        <v>516</v>
      </c>
      <c r="C315" s="324">
        <f>+SUMIF(Clasificación!D8:D524,'Nota 4 a Nota 9'!B315,Clasificación!G8:G524)</f>
        <v>4213360</v>
      </c>
      <c r="D315" s="325">
        <f>+SUMIF(Clasificación!D157:D219,'Nota 4 a Nota 9'!B315,Clasificación!O157:O219)</f>
        <v>0</v>
      </c>
    </row>
    <row r="316" spans="1:7">
      <c r="A316" s="387"/>
      <c r="B316" s="326" t="s">
        <v>496</v>
      </c>
      <c r="C316" s="324">
        <f>+SUMIF(Clasificación!D9:D525,'Nota 4 a Nota 9'!B316,Clasificación!G9:G525)</f>
        <v>20000001</v>
      </c>
      <c r="D316" s="325">
        <f>+SUMIF(Clasificación!D158:D220,'Nota 4 a Nota 9'!B316,Clasificación!O158:O220)</f>
        <v>0</v>
      </c>
    </row>
    <row r="317" spans="1:7">
      <c r="A317" s="387"/>
      <c r="B317" s="326" t="s">
        <v>321</v>
      </c>
      <c r="C317" s="324">
        <f>+SUMIF(Clasificación!D12:D528,'Nota 4 a Nota 9'!B317,Clasificación!G12:G528)</f>
        <v>554294</v>
      </c>
      <c r="D317" s="325">
        <f>+SUMIF(Clasificación!D161:D223,'Nota 4 a Nota 9'!B317,Clasificación!O161:O223)</f>
        <v>0</v>
      </c>
    </row>
    <row r="318" spans="1:7">
      <c r="A318" s="387"/>
      <c r="B318" s="326" t="s">
        <v>206</v>
      </c>
      <c r="C318" s="324">
        <f>+SUMIF(Clasificación!D14:D530,'Nota 4 a Nota 9'!B318,Clasificación!G14:G530)</f>
        <v>18068412</v>
      </c>
      <c r="D318" s="325">
        <f>+SUMIF(Clasificación!D162:D224,'Nota 4 a Nota 9'!B318,Clasificación!O162:O224)</f>
        <v>0</v>
      </c>
    </row>
    <row r="319" spans="1:7">
      <c r="A319" s="387"/>
      <c r="B319" s="436" t="s">
        <v>38</v>
      </c>
      <c r="C319" s="284">
        <f>+SUM(C312:C318)</f>
        <v>101796712</v>
      </c>
      <c r="D319" s="284">
        <f>+SUM(D312:D318)</f>
        <v>0</v>
      </c>
      <c r="E319" s="409">
        <f>+C319+EERR!G27</f>
        <v>0</v>
      </c>
      <c r="F319" s="409">
        <f>+D319+EERR!H27</f>
        <v>0</v>
      </c>
      <c r="G319" s="409"/>
    </row>
    <row r="320" spans="1:7">
      <c r="A320" s="387"/>
      <c r="B320" s="438" t="s">
        <v>82</v>
      </c>
      <c r="C320" s="321"/>
      <c r="D320" s="328"/>
      <c r="E320" s="71"/>
    </row>
    <row r="321" spans="1:10">
      <c r="A321" s="387"/>
      <c r="B321" s="323" t="s">
        <v>203</v>
      </c>
      <c r="C321" s="324">
        <f>+SUMIF(Clasificación!D143:D205,'Nota 4 a Nota 9'!B321,Clasificación!G143:G205)</f>
        <v>106487150</v>
      </c>
      <c r="D321" s="325">
        <v>11891536</v>
      </c>
    </row>
    <row r="322" spans="1:10">
      <c r="A322" s="387"/>
      <c r="B322" s="323" t="s">
        <v>503</v>
      </c>
      <c r="C322" s="324">
        <f>+SUMIF(Clasificación!D17:D533,'Nota 4 a Nota 9'!B322,Clasificación!G17:G533)</f>
        <v>87</v>
      </c>
      <c r="D322" s="325">
        <f>+SUMIF(Clasificación!D173:D227,'Nota 4 a Nota 9'!B322,Clasificación!K173:K227)</f>
        <v>0</v>
      </c>
      <c r="E322" s="71"/>
    </row>
    <row r="323" spans="1:10">
      <c r="A323" s="387"/>
      <c r="B323" s="436" t="s">
        <v>38</v>
      </c>
      <c r="C323" s="284">
        <f>SUM(C321:C322)</f>
        <v>106487237</v>
      </c>
      <c r="D323" s="284">
        <f>SUM(D321:D322)</f>
        <v>11891536</v>
      </c>
      <c r="E323" s="439">
        <f>+C323+EERR!G28</f>
        <v>0</v>
      </c>
      <c r="F323" s="439">
        <f>+D323+EERR!H28</f>
        <v>0</v>
      </c>
      <c r="G323" s="409"/>
    </row>
    <row r="324" spans="1:10">
      <c r="A324" s="387"/>
      <c r="B324" s="307"/>
      <c r="C324" s="307"/>
      <c r="D324" s="307"/>
    </row>
    <row r="325" spans="1:10">
      <c r="A325" s="387"/>
      <c r="B325" s="307"/>
      <c r="C325" s="307"/>
      <c r="D325" s="307"/>
    </row>
    <row r="326" spans="1:10">
      <c r="A326" s="387"/>
      <c r="B326" s="625" t="s">
        <v>298</v>
      </c>
      <c r="C326" s="625"/>
      <c r="D326" s="625"/>
      <c r="E326" s="625"/>
      <c r="F326" s="625"/>
    </row>
    <row r="327" spans="1:10">
      <c r="A327" s="387"/>
    </row>
    <row r="328" spans="1:10">
      <c r="A328" s="387"/>
      <c r="B328" s="167" t="s">
        <v>141</v>
      </c>
    </row>
    <row r="329" spans="1:10">
      <c r="A329" s="387"/>
      <c r="B329" s="386" t="s">
        <v>299</v>
      </c>
    </row>
    <row r="330" spans="1:10">
      <c r="A330" s="387"/>
    </row>
    <row r="331" spans="1:10">
      <c r="A331" s="387"/>
      <c r="B331" s="167" t="s">
        <v>142</v>
      </c>
    </row>
    <row r="332" spans="1:10">
      <c r="A332" s="387"/>
      <c r="B332" s="386" t="s">
        <v>143</v>
      </c>
    </row>
    <row r="333" spans="1:10">
      <c r="A333" s="387"/>
    </row>
    <row r="334" spans="1:10">
      <c r="A334" s="387"/>
    </row>
    <row r="335" spans="1:10">
      <c r="A335" s="387"/>
      <c r="B335" s="369" t="s">
        <v>591</v>
      </c>
    </row>
    <row r="336" spans="1:10" ht="36.6" customHeight="1">
      <c r="A336" s="387"/>
      <c r="B336" s="626" t="s">
        <v>705</v>
      </c>
      <c r="C336" s="626"/>
      <c r="D336" s="626"/>
      <c r="E336" s="626"/>
      <c r="F336" s="626"/>
      <c r="G336" s="626"/>
      <c r="H336" s="626"/>
      <c r="I336" s="626"/>
      <c r="J336" s="626"/>
    </row>
    <row r="337" spans="1:11">
      <c r="A337" s="387"/>
    </row>
    <row r="338" spans="1:11">
      <c r="A338" s="387"/>
    </row>
    <row r="339" spans="1:11">
      <c r="A339" s="387"/>
      <c r="B339" s="369" t="s">
        <v>598</v>
      </c>
    </row>
    <row r="340" spans="1:11" ht="31.8" customHeight="1">
      <c r="A340" s="387"/>
      <c r="B340" s="626" t="s">
        <v>233</v>
      </c>
      <c r="C340" s="626"/>
      <c r="D340" s="626"/>
      <c r="E340" s="626"/>
      <c r="F340" s="626"/>
      <c r="G340" s="626"/>
      <c r="H340" s="626"/>
      <c r="I340" s="626"/>
      <c r="J340" s="626"/>
      <c r="K340" s="626"/>
    </row>
    <row r="341" spans="1:11">
      <c r="A341" s="387"/>
      <c r="B341" s="252"/>
      <c r="C341" s="252"/>
      <c r="D341" s="252"/>
      <c r="E341" s="252"/>
      <c r="F341" s="252"/>
    </row>
    <row r="342" spans="1:11">
      <c r="A342" s="387"/>
      <c r="B342" s="252"/>
      <c r="C342" s="252"/>
      <c r="D342" s="252"/>
      <c r="E342" s="252"/>
      <c r="F342" s="252"/>
    </row>
    <row r="343" spans="1:11">
      <c r="A343" s="387"/>
      <c r="B343" s="369" t="s">
        <v>592</v>
      </c>
    </row>
    <row r="344" spans="1:11" ht="27.6" customHeight="1">
      <c r="A344" s="387"/>
      <c r="B344" s="357" t="s">
        <v>144</v>
      </c>
      <c r="C344" s="357"/>
      <c r="D344" s="357"/>
      <c r="E344" s="357"/>
      <c r="F344" s="357"/>
      <c r="G344" s="357"/>
      <c r="H344" s="357"/>
    </row>
    <row r="345" spans="1:11">
      <c r="A345" s="387"/>
      <c r="B345" s="252"/>
      <c r="C345" s="252"/>
      <c r="D345" s="252"/>
      <c r="E345" s="252"/>
      <c r="F345" s="252"/>
    </row>
    <row r="346" spans="1:11" ht="27.6" customHeight="1">
      <c r="A346" s="387"/>
      <c r="B346" s="369"/>
    </row>
    <row r="347" spans="1:11" ht="27.6" customHeight="1">
      <c r="A347" s="387"/>
      <c r="B347" s="252"/>
      <c r="C347" s="252"/>
      <c r="D347" s="252"/>
      <c r="E347" s="252"/>
      <c r="F347" s="252"/>
    </row>
    <row r="348" spans="1:11" ht="27.6" customHeight="1">
      <c r="A348" s="387"/>
      <c r="B348" s="252"/>
      <c r="C348" s="252"/>
      <c r="D348" s="252"/>
      <c r="E348" s="252"/>
      <c r="F348" s="252"/>
    </row>
    <row r="349" spans="1:11">
      <c r="A349" s="387"/>
    </row>
    <row r="350" spans="1:11">
      <c r="A350" s="387"/>
    </row>
    <row r="351" spans="1:11">
      <c r="A351" s="387"/>
      <c r="B351" s="365" t="s">
        <v>113</v>
      </c>
      <c r="D351" s="469"/>
      <c r="E351" s="471" t="s">
        <v>112</v>
      </c>
      <c r="F351" s="445"/>
      <c r="I351" s="122" t="s">
        <v>287</v>
      </c>
    </row>
    <row r="352" spans="1:11">
      <c r="A352" s="387"/>
      <c r="B352" s="362" t="s">
        <v>49</v>
      </c>
      <c r="D352" s="468"/>
      <c r="E352" s="472" t="s">
        <v>111</v>
      </c>
      <c r="F352" s="446"/>
      <c r="I352" s="362" t="s">
        <v>110</v>
      </c>
    </row>
  </sheetData>
  <mergeCells count="60">
    <mergeCell ref="B234:F234"/>
    <mergeCell ref="B256:C256"/>
    <mergeCell ref="B326:F326"/>
    <mergeCell ref="B336:J336"/>
    <mergeCell ref="B340:K340"/>
    <mergeCell ref="C229:D229"/>
    <mergeCell ref="C217:D217"/>
    <mergeCell ref="C218:D218"/>
    <mergeCell ref="C221:D221"/>
    <mergeCell ref="C223:D223"/>
    <mergeCell ref="C224:D224"/>
    <mergeCell ref="C225:D225"/>
    <mergeCell ref="E197:E198"/>
    <mergeCell ref="F197:F198"/>
    <mergeCell ref="B213:B214"/>
    <mergeCell ref="C213:D214"/>
    <mergeCell ref="E213:E214"/>
    <mergeCell ref="F213:F214"/>
    <mergeCell ref="C216:D216"/>
    <mergeCell ref="B129:D129"/>
    <mergeCell ref="B132:D132"/>
    <mergeCell ref="B140:D140"/>
    <mergeCell ref="B177:B178"/>
    <mergeCell ref="B197:B198"/>
    <mergeCell ref="C197:C198"/>
    <mergeCell ref="D197:D198"/>
    <mergeCell ref="B151:B152"/>
    <mergeCell ref="I75:I76"/>
    <mergeCell ref="B115:C116"/>
    <mergeCell ref="B119:C119"/>
    <mergeCell ref="B120:C120"/>
    <mergeCell ref="B122:C122"/>
    <mergeCell ref="B126:D126"/>
    <mergeCell ref="B73:H73"/>
    <mergeCell ref="B75:B76"/>
    <mergeCell ref="C75:D76"/>
    <mergeCell ref="E75:E76"/>
    <mergeCell ref="F75:F76"/>
    <mergeCell ref="G75:G76"/>
    <mergeCell ref="H75:H76"/>
    <mergeCell ref="G23:G24"/>
    <mergeCell ref="H23:H24"/>
    <mergeCell ref="B25:H25"/>
    <mergeCell ref="B26:H26"/>
    <mergeCell ref="B47:H47"/>
    <mergeCell ref="B23:B24"/>
    <mergeCell ref="C23:C24"/>
    <mergeCell ref="D23:D24"/>
    <mergeCell ref="E23:E24"/>
    <mergeCell ref="F23:F24"/>
    <mergeCell ref="B49:B50"/>
    <mergeCell ref="C49:C50"/>
    <mergeCell ref="D49:D50"/>
    <mergeCell ref="E49:E50"/>
    <mergeCell ref="F49:F50"/>
    <mergeCell ref="B13:H13"/>
    <mergeCell ref="B15:B16"/>
    <mergeCell ref="C15:C16"/>
    <mergeCell ref="D15:D16"/>
    <mergeCell ref="B21:H21"/>
  </mergeCells>
  <hyperlinks>
    <hyperlink ref="G9" location="Indice!A1" display="Índice" xr:uid="{23E99E48-E2F4-4124-A0AC-17A2FD1A003E}"/>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2352-87C8-49B9-A2D3-7353EE363505}">
  <sheetPr>
    <tabColor rgb="FF0070C0"/>
  </sheetPr>
  <dimension ref="B2:T98"/>
  <sheetViews>
    <sheetView showGridLines="0" tabSelected="1" topLeftCell="A79" zoomScale="80" zoomScaleNormal="80" workbookViewId="0">
      <selection activeCell="G106" sqref="G106"/>
    </sheetView>
  </sheetViews>
  <sheetFormatPr baseColWidth="10" defaultColWidth="8.6640625" defaultRowHeight="15.6"/>
  <cols>
    <col min="1" max="1" width="2.44140625" style="166" customWidth="1"/>
    <col min="2" max="2" width="31.44140625" style="166" customWidth="1"/>
    <col min="3" max="3" width="35.5546875" style="166" customWidth="1"/>
    <col min="4" max="4" width="24" style="166" customWidth="1"/>
    <col min="5" max="5" width="18.6640625" style="166" bestFit="1" customWidth="1"/>
    <col min="6" max="7" width="12.109375" style="166" customWidth="1"/>
    <col min="8" max="8" width="13.6640625" style="166" customWidth="1"/>
    <col min="9" max="9" width="12.109375" style="166" customWidth="1"/>
    <col min="10" max="16384" width="8.6640625" style="166"/>
  </cols>
  <sheetData>
    <row r="2" spans="2:20">
      <c r="B2" s="359"/>
      <c r="C2" s="359"/>
      <c r="D2" s="359"/>
      <c r="E2" s="359"/>
      <c r="F2" s="359"/>
      <c r="G2" s="359"/>
      <c r="H2" s="359"/>
      <c r="I2" s="359"/>
      <c r="J2" s="359"/>
      <c r="K2" s="359"/>
      <c r="L2" s="359"/>
      <c r="M2" s="359"/>
      <c r="N2" s="359"/>
      <c r="O2" s="359"/>
      <c r="P2" s="359"/>
      <c r="Q2" s="359"/>
      <c r="R2" s="359"/>
      <c r="S2" s="359"/>
      <c r="T2" s="359"/>
    </row>
    <row r="7" spans="2:20">
      <c r="B7" s="358"/>
      <c r="C7" s="358"/>
      <c r="D7" s="358"/>
      <c r="E7" s="358"/>
      <c r="F7" s="358"/>
      <c r="G7" s="358"/>
      <c r="H7" s="358"/>
      <c r="I7" s="358"/>
      <c r="J7" s="358"/>
      <c r="K7" s="358"/>
      <c r="L7" s="358"/>
      <c r="M7" s="358"/>
      <c r="N7" s="358"/>
      <c r="O7" s="358"/>
      <c r="P7" s="358"/>
      <c r="Q7" s="358"/>
      <c r="R7" s="358"/>
      <c r="S7" s="358"/>
      <c r="T7" s="358"/>
    </row>
    <row r="10" spans="2:20">
      <c r="E10" s="125" t="s">
        <v>336</v>
      </c>
    </row>
    <row r="11" spans="2:20" s="180" customFormat="1" ht="16.5" customHeight="1">
      <c r="B11" s="554" t="s">
        <v>145</v>
      </c>
      <c r="C11" s="554"/>
      <c r="D11" s="554"/>
      <c r="E11" s="554"/>
      <c r="F11" s="554"/>
      <c r="G11" s="373"/>
      <c r="H11" s="373"/>
    </row>
    <row r="12" spans="2:20" s="180" customFormat="1" ht="16.8">
      <c r="B12" s="555" t="s">
        <v>236</v>
      </c>
      <c r="C12" s="555"/>
      <c r="D12" s="555"/>
      <c r="E12" s="555"/>
      <c r="F12" s="555"/>
      <c r="G12" s="130"/>
      <c r="H12" s="130"/>
      <c r="I12" s="130"/>
    </row>
    <row r="13" spans="2:20" s="180" customFormat="1" ht="16.8">
      <c r="B13" s="556" t="s">
        <v>629</v>
      </c>
      <c r="C13" s="556"/>
      <c r="D13" s="556"/>
      <c r="E13" s="556"/>
      <c r="F13" s="556"/>
      <c r="G13" s="130"/>
      <c r="H13" s="130"/>
      <c r="I13" s="130"/>
    </row>
    <row r="14" spans="2:20">
      <c r="B14" s="167"/>
      <c r="C14" s="71"/>
      <c r="D14" s="71"/>
      <c r="E14" s="71"/>
      <c r="F14" s="71"/>
      <c r="G14" s="71"/>
      <c r="H14" s="71"/>
      <c r="I14" s="71"/>
    </row>
    <row r="15" spans="2:20">
      <c r="B15" s="369" t="s">
        <v>237</v>
      </c>
      <c r="C15" s="71"/>
      <c r="D15" s="71"/>
      <c r="E15" s="71"/>
      <c r="F15" s="71"/>
      <c r="G15" s="71"/>
      <c r="H15" s="71"/>
      <c r="I15" s="71"/>
    </row>
    <row r="16" spans="2:20">
      <c r="B16" s="167"/>
      <c r="C16" s="71"/>
      <c r="D16" s="71"/>
      <c r="E16" s="71"/>
      <c r="F16" s="71"/>
      <c r="G16" s="71"/>
      <c r="H16" s="71"/>
      <c r="I16" s="71"/>
    </row>
    <row r="17" spans="2:9">
      <c r="B17" s="147" t="s">
        <v>238</v>
      </c>
      <c r="C17" s="132" t="s">
        <v>288</v>
      </c>
      <c r="D17" s="71"/>
      <c r="E17" s="71"/>
      <c r="F17" s="71"/>
      <c r="G17" s="71"/>
      <c r="H17" s="71"/>
      <c r="I17" s="71"/>
    </row>
    <row r="18" spans="2:9">
      <c r="B18" s="147" t="s">
        <v>239</v>
      </c>
      <c r="C18" s="132" t="s">
        <v>284</v>
      </c>
      <c r="D18" s="71"/>
      <c r="E18" s="71"/>
      <c r="F18" s="71"/>
      <c r="G18" s="71"/>
      <c r="H18" s="71"/>
      <c r="I18" s="71"/>
    </row>
    <row r="19" spans="2:9">
      <c r="B19" s="147" t="s">
        <v>240</v>
      </c>
      <c r="C19" s="132" t="s">
        <v>283</v>
      </c>
      <c r="D19" s="71"/>
      <c r="E19" s="71"/>
      <c r="F19" s="71"/>
      <c r="G19" s="71"/>
      <c r="H19" s="71"/>
      <c r="I19" s="71"/>
    </row>
    <row r="20" spans="2:9">
      <c r="B20" s="147" t="s">
        <v>241</v>
      </c>
      <c r="C20" s="132" t="s">
        <v>242</v>
      </c>
      <c r="D20" s="71"/>
      <c r="E20" s="71"/>
      <c r="F20" s="71"/>
      <c r="G20" s="71"/>
      <c r="H20" s="71"/>
      <c r="I20" s="71"/>
    </row>
    <row r="21" spans="2:9">
      <c r="B21" s="147" t="s">
        <v>243</v>
      </c>
      <c r="C21" s="374" t="s">
        <v>594</v>
      </c>
      <c r="D21" s="71"/>
      <c r="E21" s="71"/>
      <c r="F21" s="71"/>
      <c r="G21" s="71"/>
      <c r="H21" s="71"/>
      <c r="I21" s="71"/>
    </row>
    <row r="22" spans="2:9">
      <c r="B22" s="147" t="s">
        <v>244</v>
      </c>
      <c r="C22" s="374" t="s">
        <v>285</v>
      </c>
      <c r="D22" s="71"/>
      <c r="E22" s="71"/>
      <c r="F22" s="71"/>
      <c r="G22" s="71"/>
      <c r="H22" s="71"/>
      <c r="I22" s="71"/>
    </row>
    <row r="23" spans="2:9">
      <c r="B23" s="147" t="s">
        <v>245</v>
      </c>
      <c r="C23" s="132" t="s">
        <v>282</v>
      </c>
      <c r="D23" s="71"/>
      <c r="E23" s="71"/>
      <c r="F23" s="71"/>
      <c r="G23" s="71"/>
      <c r="H23" s="71"/>
      <c r="I23" s="71"/>
    </row>
    <row r="24" spans="2:9" ht="17.399999999999999" customHeight="1">
      <c r="B24" s="167"/>
      <c r="C24" s="71"/>
      <c r="D24" s="71"/>
      <c r="E24" s="71"/>
      <c r="F24" s="71"/>
      <c r="G24" s="71"/>
      <c r="H24" s="71"/>
      <c r="I24" s="71"/>
    </row>
    <row r="25" spans="2:9">
      <c r="B25" s="369" t="s">
        <v>246</v>
      </c>
      <c r="C25" s="71"/>
      <c r="D25" s="71"/>
      <c r="E25" s="71"/>
      <c r="F25" s="71"/>
      <c r="G25" s="71"/>
      <c r="H25" s="71"/>
      <c r="I25" s="71"/>
    </row>
    <row r="26" spans="2:9">
      <c r="B26" s="167"/>
      <c r="C26" s="71"/>
      <c r="D26" s="71"/>
      <c r="E26" s="71"/>
      <c r="F26" s="71"/>
      <c r="G26" s="71"/>
      <c r="H26" s="71"/>
      <c r="I26" s="71"/>
    </row>
    <row r="27" spans="2:9">
      <c r="B27" s="147" t="s">
        <v>247</v>
      </c>
      <c r="C27" s="132" t="s">
        <v>281</v>
      </c>
      <c r="D27" s="71"/>
      <c r="E27" s="71"/>
      <c r="F27" s="71"/>
      <c r="G27" s="71"/>
      <c r="H27" s="71"/>
      <c r="I27" s="71"/>
    </row>
    <row r="28" spans="2:9">
      <c r="B28" s="147" t="s">
        <v>248</v>
      </c>
      <c r="C28" s="132" t="s">
        <v>280</v>
      </c>
      <c r="D28" s="71"/>
      <c r="E28" s="71"/>
      <c r="F28" s="71"/>
      <c r="G28" s="71"/>
      <c r="H28" s="71"/>
      <c r="I28" s="71"/>
    </row>
    <row r="29" spans="2:9">
      <c r="B29" s="147" t="s">
        <v>249</v>
      </c>
      <c r="C29" s="132" t="s">
        <v>132</v>
      </c>
      <c r="D29" s="71"/>
      <c r="E29" s="71"/>
      <c r="F29" s="71"/>
      <c r="G29" s="71"/>
      <c r="H29" s="71"/>
      <c r="I29" s="71"/>
    </row>
    <row r="30" spans="2:9">
      <c r="B30" s="147" t="s">
        <v>247</v>
      </c>
      <c r="C30" s="132" t="s">
        <v>132</v>
      </c>
      <c r="D30" s="71"/>
      <c r="E30" s="71"/>
      <c r="F30" s="71"/>
      <c r="G30" s="71"/>
      <c r="H30" s="71"/>
      <c r="I30" s="71"/>
    </row>
    <row r="31" spans="2:9">
      <c r="B31" s="147" t="s">
        <v>248</v>
      </c>
      <c r="C31" s="132" t="s">
        <v>132</v>
      </c>
    </row>
    <row r="32" spans="2:9" ht="16.95" customHeight="1"/>
    <row r="33" spans="2:3">
      <c r="B33" s="168" t="s">
        <v>250</v>
      </c>
    </row>
    <row r="35" spans="2:3">
      <c r="B35" s="361" t="s">
        <v>251</v>
      </c>
      <c r="C35" s="361" t="s">
        <v>252</v>
      </c>
    </row>
    <row r="36" spans="2:3">
      <c r="B36" s="557" t="s">
        <v>253</v>
      </c>
      <c r="C36" s="169" t="s">
        <v>254</v>
      </c>
    </row>
    <row r="37" spans="2:3">
      <c r="B37" s="557"/>
      <c r="C37" s="169" t="s">
        <v>255</v>
      </c>
    </row>
    <row r="38" spans="2:3" ht="15.75" customHeight="1">
      <c r="B38" s="558" t="s">
        <v>256</v>
      </c>
      <c r="C38" s="558"/>
    </row>
    <row r="39" spans="2:3">
      <c r="B39" s="169" t="s">
        <v>49</v>
      </c>
      <c r="C39" s="169" t="s">
        <v>254</v>
      </c>
    </row>
    <row r="40" spans="2:3">
      <c r="B40" s="169" t="s">
        <v>111</v>
      </c>
      <c r="C40" s="169" t="s">
        <v>255</v>
      </c>
    </row>
    <row r="41" spans="2:3">
      <c r="B41" s="169" t="s">
        <v>257</v>
      </c>
      <c r="C41" s="169" t="s">
        <v>258</v>
      </c>
    </row>
    <row r="42" spans="2:3">
      <c r="B42" s="169" t="s">
        <v>259</v>
      </c>
      <c r="C42" s="169" t="s">
        <v>260</v>
      </c>
    </row>
    <row r="43" spans="2:3">
      <c r="B43" s="169" t="s">
        <v>261</v>
      </c>
      <c r="C43" s="169" t="s">
        <v>497</v>
      </c>
    </row>
    <row r="44" spans="2:3" ht="15.75" customHeight="1">
      <c r="B44" s="558" t="s">
        <v>262</v>
      </c>
      <c r="C44" s="558"/>
    </row>
    <row r="45" spans="2:3">
      <c r="B45" s="169" t="s">
        <v>552</v>
      </c>
      <c r="C45" s="169" t="s">
        <v>553</v>
      </c>
    </row>
    <row r="47" spans="2:3">
      <c r="B47" s="167" t="s">
        <v>263</v>
      </c>
    </row>
    <row r="49" spans="2:9">
      <c r="B49" s="367" t="s">
        <v>630</v>
      </c>
    </row>
    <row r="51" spans="2:9">
      <c r="B51" s="367" t="s">
        <v>595</v>
      </c>
    </row>
    <row r="53" spans="2:9">
      <c r="B53" s="170" t="s">
        <v>264</v>
      </c>
      <c r="C53" s="171">
        <v>5000000000</v>
      </c>
    </row>
    <row r="54" spans="2:9">
      <c r="B54" s="170" t="s">
        <v>265</v>
      </c>
      <c r="C54" s="171">
        <v>5000000000</v>
      </c>
    </row>
    <row r="55" spans="2:9">
      <c r="B55" s="170" t="s">
        <v>139</v>
      </c>
      <c r="C55" s="171">
        <v>5000000000</v>
      </c>
    </row>
    <row r="56" spans="2:9">
      <c r="B56" s="170" t="s">
        <v>266</v>
      </c>
      <c r="C56" s="171">
        <v>1000000</v>
      </c>
    </row>
    <row r="59" spans="2:9">
      <c r="B59" s="553" t="s">
        <v>183</v>
      </c>
      <c r="C59" s="553"/>
      <c r="D59" s="553"/>
      <c r="E59" s="553"/>
      <c r="F59" s="553"/>
      <c r="G59" s="553"/>
      <c r="H59" s="553"/>
      <c r="I59" s="553"/>
    </row>
    <row r="60" spans="2:9" ht="62.4">
      <c r="B60" s="368" t="s">
        <v>267</v>
      </c>
      <c r="C60" s="368" t="s">
        <v>234</v>
      </c>
      <c r="D60" s="368" t="s">
        <v>268</v>
      </c>
      <c r="E60" s="368" t="s">
        <v>269</v>
      </c>
      <c r="F60" s="368" t="s">
        <v>130</v>
      </c>
      <c r="G60" s="368" t="s">
        <v>270</v>
      </c>
      <c r="H60" s="368" t="s">
        <v>131</v>
      </c>
      <c r="I60" s="368" t="s">
        <v>271</v>
      </c>
    </row>
    <row r="61" spans="2:9">
      <c r="B61" s="172">
        <v>1</v>
      </c>
      <c r="C61" s="173" t="s">
        <v>235</v>
      </c>
      <c r="D61" s="174">
        <v>4999</v>
      </c>
      <c r="E61" s="174">
        <v>4999</v>
      </c>
      <c r="F61" s="172" t="s">
        <v>272</v>
      </c>
      <c r="G61" s="174">
        <v>4999</v>
      </c>
      <c r="H61" s="175">
        <v>4999000000</v>
      </c>
      <c r="I61" s="176">
        <f>+H61/(H61+H62)</f>
        <v>0.99980000000000002</v>
      </c>
    </row>
    <row r="62" spans="2:9">
      <c r="B62" s="172">
        <v>2</v>
      </c>
      <c r="C62" s="173" t="s">
        <v>279</v>
      </c>
      <c r="D62" s="172">
        <v>1</v>
      </c>
      <c r="E62" s="172">
        <v>1</v>
      </c>
      <c r="F62" s="172" t="s">
        <v>272</v>
      </c>
      <c r="G62" s="172">
        <v>1</v>
      </c>
      <c r="H62" s="175">
        <v>1000000</v>
      </c>
      <c r="I62" s="176">
        <f>+H62/(H61+H62)</f>
        <v>2.0000000000000001E-4</v>
      </c>
    </row>
    <row r="63" spans="2:9">
      <c r="H63" s="177"/>
    </row>
    <row r="64" spans="2:9">
      <c r="B64" s="553" t="s">
        <v>273</v>
      </c>
      <c r="C64" s="553"/>
      <c r="D64" s="553"/>
      <c r="E64" s="553"/>
      <c r="F64" s="553"/>
      <c r="G64" s="553"/>
      <c r="H64" s="553"/>
      <c r="I64" s="553"/>
    </row>
    <row r="65" spans="2:9" ht="62.4">
      <c r="B65" s="368" t="s">
        <v>267</v>
      </c>
      <c r="C65" s="368" t="s">
        <v>234</v>
      </c>
      <c r="D65" s="368" t="s">
        <v>268</v>
      </c>
      <c r="E65" s="368" t="s">
        <v>269</v>
      </c>
      <c r="F65" s="368" t="s">
        <v>130</v>
      </c>
      <c r="G65" s="368" t="s">
        <v>270</v>
      </c>
      <c r="H65" s="368" t="s">
        <v>131</v>
      </c>
      <c r="I65" s="368" t="s">
        <v>274</v>
      </c>
    </row>
    <row r="66" spans="2:9">
      <c r="B66" s="172">
        <v>1</v>
      </c>
      <c r="C66" s="173" t="s">
        <v>235</v>
      </c>
      <c r="D66" s="174">
        <v>4999</v>
      </c>
      <c r="E66" s="174">
        <v>4999</v>
      </c>
      <c r="F66" s="172" t="s">
        <v>272</v>
      </c>
      <c r="G66" s="174">
        <v>4999</v>
      </c>
      <c r="H66" s="175">
        <v>4999000000</v>
      </c>
      <c r="I66" s="176">
        <f>+H66/(H66+H67)</f>
        <v>0.99980000000000002</v>
      </c>
    </row>
    <row r="67" spans="2:9">
      <c r="B67" s="172">
        <v>2</v>
      </c>
      <c r="C67" s="173" t="s">
        <v>279</v>
      </c>
      <c r="D67" s="172">
        <v>1</v>
      </c>
      <c r="E67" s="172">
        <v>1</v>
      </c>
      <c r="F67" s="172" t="s">
        <v>272</v>
      </c>
      <c r="G67" s="172">
        <v>1</v>
      </c>
      <c r="H67" s="175">
        <v>1000000</v>
      </c>
      <c r="I67" s="176">
        <f>+H67/(H66+H67)</f>
        <v>2.0000000000000001E-4</v>
      </c>
    </row>
    <row r="70" spans="2:9">
      <c r="B70" s="178" t="s">
        <v>545</v>
      </c>
    </row>
    <row r="72" spans="2:9">
      <c r="B72" s="178" t="s">
        <v>546</v>
      </c>
    </row>
    <row r="73" spans="2:9">
      <c r="B73" s="178" t="s">
        <v>547</v>
      </c>
    </row>
    <row r="76" spans="2:9">
      <c r="B76" s="178" t="s">
        <v>275</v>
      </c>
    </row>
    <row r="78" spans="2:9">
      <c r="B78" s="361" t="s">
        <v>276</v>
      </c>
      <c r="C78" s="368" t="s">
        <v>277</v>
      </c>
    </row>
    <row r="79" spans="2:9">
      <c r="B79" s="169" t="s">
        <v>254</v>
      </c>
      <c r="C79" s="179" t="s">
        <v>49</v>
      </c>
    </row>
    <row r="80" spans="2:9">
      <c r="B80" s="169" t="s">
        <v>255</v>
      </c>
      <c r="C80" s="179" t="s">
        <v>111</v>
      </c>
    </row>
    <row r="81" spans="2:8">
      <c r="B81" s="169" t="s">
        <v>258</v>
      </c>
      <c r="C81" s="179" t="s">
        <v>257</v>
      </c>
    </row>
    <row r="82" spans="2:8">
      <c r="B82" s="169" t="s">
        <v>260</v>
      </c>
      <c r="C82" s="179" t="s">
        <v>259</v>
      </c>
    </row>
    <row r="83" spans="2:8">
      <c r="B83" s="169" t="s">
        <v>497</v>
      </c>
      <c r="C83" s="179" t="s">
        <v>261</v>
      </c>
    </row>
    <row r="84" spans="2:8">
      <c r="B84" s="169" t="s">
        <v>554</v>
      </c>
      <c r="C84" s="179" t="s">
        <v>552</v>
      </c>
    </row>
    <row r="85" spans="2:8" ht="18" customHeight="1">
      <c r="B85" s="169" t="s">
        <v>235</v>
      </c>
      <c r="C85" s="179" t="s">
        <v>278</v>
      </c>
    </row>
    <row r="87" spans="2:8">
      <c r="B87" s="147" t="s">
        <v>548</v>
      </c>
    </row>
    <row r="88" spans="2:8">
      <c r="B88" s="147" t="s">
        <v>549</v>
      </c>
    </row>
    <row r="89" spans="2:8">
      <c r="B89" s="178" t="s">
        <v>550</v>
      </c>
    </row>
    <row r="90" spans="2:8">
      <c r="B90" s="147" t="s">
        <v>551</v>
      </c>
    </row>
    <row r="96" spans="2:8">
      <c r="B96" s="550" t="s">
        <v>113</v>
      </c>
      <c r="D96" s="550" t="s">
        <v>112</v>
      </c>
      <c r="E96" s="471"/>
      <c r="H96" s="122" t="s">
        <v>287</v>
      </c>
    </row>
    <row r="97" spans="2:8">
      <c r="B97" s="362" t="s">
        <v>49</v>
      </c>
      <c r="D97" s="472" t="s">
        <v>111</v>
      </c>
      <c r="E97" s="472"/>
      <c r="H97" s="362" t="s">
        <v>110</v>
      </c>
    </row>
    <row r="98" spans="2:8">
      <c r="E98" s="386"/>
      <c r="F98" s="71"/>
      <c r="G98" s="329"/>
    </row>
  </sheetData>
  <mergeCells count="8">
    <mergeCell ref="B59:I59"/>
    <mergeCell ref="B64:I64"/>
    <mergeCell ref="B11:F11"/>
    <mergeCell ref="B12:F12"/>
    <mergeCell ref="B13:F13"/>
    <mergeCell ref="B36:B37"/>
    <mergeCell ref="B38:C38"/>
    <mergeCell ref="B44:C44"/>
  </mergeCells>
  <hyperlinks>
    <hyperlink ref="C22" r:id="rId1" xr:uid="{61AF2678-77E6-4468-8F97-8596B6D09E02}"/>
    <hyperlink ref="E10" location="Indice!A1" display="Índice" xr:uid="{33F6651E-0D9C-4F77-90B1-D9E5D8003E16}"/>
  </hyperlinks>
  <pageMargins left="0.75" right="0.75" top="1" bottom="1" header="0.5" footer="0.5"/>
  <pageSetup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7324-C1FF-4AA4-A0B7-D87848C0B150}">
  <dimension ref="A1:D51"/>
  <sheetViews>
    <sheetView zoomScale="90" zoomScaleNormal="90" workbookViewId="0">
      <pane ySplit="7" topLeftCell="A29" activePane="bottomLeft" state="frozen"/>
      <selection activeCell="F119" sqref="F119"/>
      <selection pane="bottomLeft" activeCell="F119" sqref="F119"/>
    </sheetView>
  </sheetViews>
  <sheetFormatPr baseColWidth="10" defaultColWidth="8.88671875" defaultRowHeight="13.2"/>
  <cols>
    <col min="1" max="1" width="13.21875" style="506" bestFit="1" customWidth="1"/>
    <col min="2" max="2" width="56" style="506" bestFit="1" customWidth="1"/>
    <col min="3" max="3" width="20" style="510" bestFit="1" customWidth="1"/>
    <col min="4" max="4" width="19.6640625" style="506" customWidth="1"/>
    <col min="5" max="16384" width="8.88671875" style="506"/>
  </cols>
  <sheetData>
    <row r="1" spans="1:4">
      <c r="A1" s="486" t="s">
        <v>170</v>
      </c>
      <c r="B1" s="486"/>
      <c r="C1" s="509"/>
    </row>
    <row r="3" spans="1:4">
      <c r="B3" s="507" t="s">
        <v>601</v>
      </c>
      <c r="C3" s="511"/>
      <c r="D3" s="492"/>
    </row>
    <row r="4" spans="1:4">
      <c r="A4" s="505"/>
      <c r="B4" s="508"/>
      <c r="C4" s="509"/>
    </row>
    <row r="5" spans="1:4">
      <c r="B5" s="508" t="s">
        <v>627</v>
      </c>
      <c r="C5" s="509"/>
    </row>
    <row r="6" spans="1:4">
      <c r="A6" s="486"/>
      <c r="B6" s="486"/>
      <c r="C6" s="509"/>
      <c r="D6" s="486"/>
    </row>
    <row r="7" spans="1:4">
      <c r="B7" s="492"/>
      <c r="C7" s="511"/>
    </row>
    <row r="8" spans="1:4">
      <c r="A8" s="504">
        <v>4</v>
      </c>
      <c r="B8" s="490" t="s">
        <v>13</v>
      </c>
      <c r="C8" s="512">
        <v>477911577</v>
      </c>
      <c r="D8" s="491">
        <v>123278.28</v>
      </c>
    </row>
    <row r="9" spans="1:4">
      <c r="A9" s="504">
        <v>401</v>
      </c>
      <c r="B9" s="490" t="s">
        <v>316</v>
      </c>
      <c r="C9" s="512">
        <v>428800791</v>
      </c>
      <c r="D9" s="491">
        <v>66393.63</v>
      </c>
    </row>
    <row r="10" spans="1:4">
      <c r="A10" s="504">
        <v>40101</v>
      </c>
      <c r="B10" s="490" t="s">
        <v>317</v>
      </c>
      <c r="C10" s="512">
        <v>428800791</v>
      </c>
      <c r="D10" s="491">
        <v>66393.63</v>
      </c>
    </row>
    <row r="11" spans="1:4">
      <c r="A11" s="504">
        <v>4010101</v>
      </c>
      <c r="B11" s="490" t="s">
        <v>318</v>
      </c>
      <c r="C11" s="512">
        <v>428800791</v>
      </c>
      <c r="D11" s="491">
        <v>66393.63</v>
      </c>
    </row>
    <row r="12" spans="1:4">
      <c r="A12" s="504">
        <v>401010101</v>
      </c>
      <c r="B12" s="490" t="s">
        <v>440</v>
      </c>
      <c r="C12" s="512">
        <v>289373009</v>
      </c>
      <c r="D12" s="491">
        <v>45030.080000000002</v>
      </c>
    </row>
    <row r="13" spans="1:4">
      <c r="A13" s="504">
        <v>401010102</v>
      </c>
      <c r="B13" s="490" t="s">
        <v>441</v>
      </c>
      <c r="C13" s="512">
        <v>139427782</v>
      </c>
      <c r="D13" s="491">
        <v>21363.55</v>
      </c>
    </row>
    <row r="14" spans="1:4">
      <c r="A14" s="504">
        <v>402</v>
      </c>
      <c r="B14" s="490" t="s">
        <v>93</v>
      </c>
      <c r="C14" s="512">
        <v>42893422</v>
      </c>
      <c r="D14" s="491">
        <v>6592.51</v>
      </c>
    </row>
    <row r="15" spans="1:4">
      <c r="A15" s="504">
        <v>40203</v>
      </c>
      <c r="B15" s="490" t="s">
        <v>189</v>
      </c>
      <c r="C15" s="512">
        <v>42893422</v>
      </c>
      <c r="D15" s="491">
        <v>6592.51</v>
      </c>
    </row>
    <row r="16" spans="1:4">
      <c r="A16" s="504">
        <v>4020301</v>
      </c>
      <c r="B16" s="490" t="s">
        <v>190</v>
      </c>
      <c r="C16" s="512">
        <v>42893422</v>
      </c>
      <c r="D16" s="491">
        <v>6592.51</v>
      </c>
    </row>
    <row r="17" spans="1:4">
      <c r="A17" s="504">
        <v>402030101</v>
      </c>
      <c r="B17" s="490" t="s">
        <v>442</v>
      </c>
      <c r="C17" s="512">
        <v>3617260</v>
      </c>
      <c r="D17" s="491">
        <v>554.54999999999995</v>
      </c>
    </row>
    <row r="18" spans="1:4">
      <c r="A18" s="504">
        <v>402030102</v>
      </c>
      <c r="B18" s="490" t="s">
        <v>443</v>
      </c>
      <c r="C18" s="512">
        <v>39276162</v>
      </c>
      <c r="D18" s="491">
        <v>6037.96</v>
      </c>
    </row>
    <row r="19" spans="1:4">
      <c r="A19" s="504">
        <v>404</v>
      </c>
      <c r="B19" s="490" t="s">
        <v>208</v>
      </c>
      <c r="C19" s="512">
        <v>6217364</v>
      </c>
      <c r="D19" s="491">
        <v>50292.14</v>
      </c>
    </row>
    <row r="20" spans="1:4">
      <c r="A20" s="504">
        <v>40401</v>
      </c>
      <c r="B20" s="490" t="s">
        <v>209</v>
      </c>
      <c r="C20" s="512">
        <v>6217364</v>
      </c>
      <c r="D20" s="491">
        <v>50292.14</v>
      </c>
    </row>
    <row r="21" spans="1:4">
      <c r="A21" s="504">
        <v>4040104</v>
      </c>
      <c r="B21" s="490" t="s">
        <v>210</v>
      </c>
      <c r="C21" s="512">
        <v>6217364</v>
      </c>
      <c r="D21" s="491">
        <v>50292.14</v>
      </c>
    </row>
    <row r="22" spans="1:4">
      <c r="A22" s="504">
        <v>5</v>
      </c>
      <c r="B22" s="490" t="s">
        <v>78</v>
      </c>
      <c r="C22" s="512">
        <v>189141535</v>
      </c>
      <c r="D22" s="491">
        <v>34757.83</v>
      </c>
    </row>
    <row r="23" spans="1:4">
      <c r="A23" s="504">
        <v>501</v>
      </c>
      <c r="B23" s="490" t="s">
        <v>191</v>
      </c>
      <c r="C23" s="512">
        <v>156312883</v>
      </c>
      <c r="D23" s="491">
        <v>29898.25</v>
      </c>
    </row>
    <row r="24" spans="1:4">
      <c r="A24" s="504">
        <v>50101</v>
      </c>
      <c r="B24" s="490" t="s">
        <v>192</v>
      </c>
      <c r="C24" s="512">
        <v>140378956</v>
      </c>
      <c r="D24" s="491">
        <v>21306.83</v>
      </c>
    </row>
    <row r="25" spans="1:4">
      <c r="A25" s="504">
        <v>5010101</v>
      </c>
      <c r="B25" s="490" t="s">
        <v>444</v>
      </c>
      <c r="C25" s="512">
        <v>53054167</v>
      </c>
      <c r="D25" s="491">
        <v>8370.66</v>
      </c>
    </row>
    <row r="26" spans="1:4">
      <c r="A26" s="504">
        <v>5010101001</v>
      </c>
      <c r="B26" s="490" t="s">
        <v>445</v>
      </c>
      <c r="C26" s="512">
        <v>42500000</v>
      </c>
      <c r="D26" s="491">
        <v>6705.47</v>
      </c>
    </row>
    <row r="27" spans="1:4">
      <c r="A27" s="504">
        <v>5010101002</v>
      </c>
      <c r="B27" s="490" t="s">
        <v>446</v>
      </c>
      <c r="C27" s="512">
        <v>7012500</v>
      </c>
      <c r="D27" s="491">
        <v>1106.4000000000001</v>
      </c>
    </row>
    <row r="28" spans="1:4">
      <c r="A28" s="504">
        <v>5010101003</v>
      </c>
      <c r="B28" s="490" t="s">
        <v>447</v>
      </c>
      <c r="C28" s="512">
        <v>3541667</v>
      </c>
      <c r="D28" s="491">
        <v>558.79</v>
      </c>
    </row>
    <row r="29" spans="1:4">
      <c r="A29" s="504">
        <v>5010102</v>
      </c>
      <c r="B29" s="490" t="s">
        <v>193</v>
      </c>
      <c r="C29" s="512">
        <v>59358887</v>
      </c>
      <c r="D29" s="491">
        <v>8850</v>
      </c>
    </row>
    <row r="30" spans="1:4">
      <c r="A30" s="504">
        <v>501010202</v>
      </c>
      <c r="B30" s="490" t="s">
        <v>194</v>
      </c>
      <c r="C30" s="512">
        <v>14305641</v>
      </c>
      <c r="D30" s="491">
        <v>2100</v>
      </c>
    </row>
    <row r="31" spans="1:4">
      <c r="A31" s="504">
        <v>501010203</v>
      </c>
      <c r="B31" s="490" t="s">
        <v>448</v>
      </c>
      <c r="C31" s="512">
        <v>40145190</v>
      </c>
      <c r="D31" s="491">
        <v>6000</v>
      </c>
    </row>
    <row r="32" spans="1:4">
      <c r="A32" s="504">
        <v>501010206</v>
      </c>
      <c r="B32" s="490" t="s">
        <v>449</v>
      </c>
      <c r="C32" s="512">
        <v>4908056</v>
      </c>
      <c r="D32" s="491">
        <v>750</v>
      </c>
    </row>
    <row r="33" spans="1:4">
      <c r="A33" s="504">
        <v>5010110</v>
      </c>
      <c r="B33" s="490" t="s">
        <v>195</v>
      </c>
      <c r="C33" s="512">
        <v>27799742</v>
      </c>
      <c r="D33" s="491">
        <v>4061.08</v>
      </c>
    </row>
    <row r="34" spans="1:4">
      <c r="A34" s="504">
        <v>5010110001</v>
      </c>
      <c r="B34" s="490" t="s">
        <v>320</v>
      </c>
      <c r="C34" s="512">
        <v>18045092</v>
      </c>
      <c r="D34" s="491">
        <v>2651.69</v>
      </c>
    </row>
    <row r="35" spans="1:4">
      <c r="A35" s="504">
        <v>5010110003</v>
      </c>
      <c r="B35" s="490" t="s">
        <v>451</v>
      </c>
      <c r="C35" s="512">
        <v>8538600</v>
      </c>
      <c r="D35" s="491">
        <v>1233.42</v>
      </c>
    </row>
    <row r="36" spans="1:4">
      <c r="A36" s="504">
        <v>5010110005</v>
      </c>
      <c r="B36" s="490" t="s">
        <v>452</v>
      </c>
      <c r="C36" s="512">
        <v>1216050</v>
      </c>
      <c r="D36" s="491">
        <v>175.97</v>
      </c>
    </row>
    <row r="37" spans="1:4">
      <c r="A37" s="504">
        <v>5010113</v>
      </c>
      <c r="B37" s="490" t="s">
        <v>453</v>
      </c>
      <c r="C37" s="512">
        <v>166160</v>
      </c>
      <c r="D37" s="491">
        <v>25.09</v>
      </c>
    </row>
    <row r="38" spans="1:4">
      <c r="A38" s="504">
        <v>5010113003</v>
      </c>
      <c r="B38" s="490" t="s">
        <v>454</v>
      </c>
      <c r="C38" s="512">
        <v>166160</v>
      </c>
      <c r="D38" s="491">
        <v>25.09</v>
      </c>
    </row>
    <row r="39" spans="1:4">
      <c r="A39" s="504">
        <v>50103</v>
      </c>
      <c r="B39" s="490" t="s">
        <v>74</v>
      </c>
      <c r="C39" s="512">
        <v>15933927</v>
      </c>
      <c r="D39" s="491">
        <v>8591.42</v>
      </c>
    </row>
    <row r="40" spans="1:4">
      <c r="A40" s="504">
        <v>5010301</v>
      </c>
      <c r="B40" s="490" t="s">
        <v>200</v>
      </c>
      <c r="C40" s="512">
        <v>4042391</v>
      </c>
      <c r="D40" s="491">
        <v>613.39</v>
      </c>
    </row>
    <row r="41" spans="1:4">
      <c r="A41" s="504">
        <v>5010301006</v>
      </c>
      <c r="B41" s="490" t="s">
        <v>455</v>
      </c>
      <c r="C41" s="512">
        <v>3409841</v>
      </c>
      <c r="D41" s="491">
        <v>516.46</v>
      </c>
    </row>
    <row r="42" spans="1:4">
      <c r="A42" s="504">
        <v>5010301007</v>
      </c>
      <c r="B42" s="490" t="s">
        <v>456</v>
      </c>
      <c r="C42" s="512">
        <v>632550</v>
      </c>
      <c r="D42" s="491">
        <v>96.93</v>
      </c>
    </row>
    <row r="43" spans="1:4">
      <c r="A43" s="504">
        <v>5010302</v>
      </c>
      <c r="B43" s="490" t="s">
        <v>105</v>
      </c>
      <c r="C43" s="512">
        <v>11891536</v>
      </c>
      <c r="D43" s="491">
        <v>7978.03</v>
      </c>
    </row>
    <row r="44" spans="1:4">
      <c r="A44" s="504">
        <v>5010302001</v>
      </c>
      <c r="B44" s="490" t="s">
        <v>203</v>
      </c>
      <c r="C44" s="512">
        <v>11891536</v>
      </c>
      <c r="D44" s="491">
        <v>7978.03</v>
      </c>
    </row>
    <row r="45" spans="1:4">
      <c r="A45" s="504">
        <v>502</v>
      </c>
      <c r="B45" s="490" t="s">
        <v>457</v>
      </c>
      <c r="C45" s="512">
        <v>32828652</v>
      </c>
      <c r="D45" s="491">
        <v>4859.58</v>
      </c>
    </row>
    <row r="46" spans="1:4">
      <c r="A46" s="504">
        <v>50202</v>
      </c>
      <c r="B46" s="490" t="s">
        <v>458</v>
      </c>
      <c r="C46" s="512">
        <v>32828652</v>
      </c>
      <c r="D46" s="491">
        <v>4859.58</v>
      </c>
    </row>
    <row r="47" spans="1:4">
      <c r="A47" s="504">
        <v>5020201</v>
      </c>
      <c r="B47" s="490" t="s">
        <v>459</v>
      </c>
      <c r="C47" s="512">
        <v>19990353</v>
      </c>
      <c r="D47" s="491">
        <v>2959.59</v>
      </c>
    </row>
    <row r="48" spans="1:4">
      <c r="A48" s="504">
        <v>5020202</v>
      </c>
      <c r="B48" s="490" t="s">
        <v>460</v>
      </c>
      <c r="C48" s="512">
        <v>12838299</v>
      </c>
      <c r="D48" s="491">
        <v>1899.99</v>
      </c>
    </row>
    <row r="49" spans="1:4">
      <c r="B49" s="492" t="s">
        <v>628</v>
      </c>
      <c r="C49" s="511">
        <v>288770042</v>
      </c>
      <c r="D49" s="513">
        <v>88520.45</v>
      </c>
    </row>
    <row r="50" spans="1:4">
      <c r="B50" s="492"/>
      <c r="C50" s="511"/>
    </row>
    <row r="51" spans="1:4">
      <c r="A51" s="48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CC752-186D-4937-9499-2B70A329A416}">
  <dimension ref="A1:E146"/>
  <sheetViews>
    <sheetView workbookViewId="0">
      <selection activeCell="F119" sqref="F119"/>
    </sheetView>
  </sheetViews>
  <sheetFormatPr baseColWidth="10" defaultColWidth="11.44140625" defaultRowHeight="13.8"/>
  <cols>
    <col min="1" max="1" width="11" style="29" bestFit="1" customWidth="1"/>
    <col min="2" max="2" width="39.5546875" style="29" customWidth="1"/>
    <col min="3" max="3" width="20.5546875" style="29" bestFit="1" customWidth="1"/>
    <col min="4" max="4" width="17.109375" style="29" customWidth="1"/>
    <col min="5" max="5" width="10.44140625" style="29" bestFit="1" customWidth="1"/>
    <col min="6" max="16384" width="11.44140625" style="29"/>
  </cols>
  <sheetData>
    <row r="1" spans="1:5" s="40" customFormat="1">
      <c r="A1" s="41"/>
      <c r="B1" s="42" t="s">
        <v>170</v>
      </c>
      <c r="C1" s="43"/>
      <c r="D1" s="44"/>
      <c r="E1" s="45"/>
    </row>
    <row r="2" spans="1:5" s="40" customFormat="1">
      <c r="A2" s="46"/>
      <c r="B2" s="47" t="s">
        <v>92</v>
      </c>
      <c r="C2" s="48"/>
      <c r="D2" s="44"/>
      <c r="E2" s="45"/>
    </row>
    <row r="3" spans="1:5" s="40" customFormat="1">
      <c r="A3" s="49"/>
      <c r="B3" s="50" t="s">
        <v>637</v>
      </c>
      <c r="C3" s="51"/>
      <c r="D3" s="44"/>
      <c r="E3" s="45"/>
    </row>
    <row r="4" spans="1:5">
      <c r="A4" s="30" t="s">
        <v>1</v>
      </c>
      <c r="B4" s="30" t="s">
        <v>39</v>
      </c>
      <c r="C4" s="31" t="s">
        <v>207</v>
      </c>
      <c r="D4" s="32" t="s">
        <v>211</v>
      </c>
      <c r="E4" s="30" t="s">
        <v>212</v>
      </c>
    </row>
    <row r="5" spans="1:5">
      <c r="A5" s="52">
        <v>1</v>
      </c>
      <c r="B5" s="33" t="s">
        <v>3</v>
      </c>
      <c r="C5" s="34">
        <v>7724572285</v>
      </c>
      <c r="D5" s="34">
        <v>1125565.1000000001</v>
      </c>
      <c r="E5" s="35">
        <f>VLOOKUP(A5,Clasificación!$C:$C,1,FALSE)</f>
        <v>1</v>
      </c>
    </row>
    <row r="6" spans="1:5">
      <c r="A6" s="52">
        <v>101</v>
      </c>
      <c r="B6" s="33" t="s">
        <v>4</v>
      </c>
      <c r="C6" s="34">
        <v>7199313841</v>
      </c>
      <c r="D6" s="34">
        <v>1047811.52</v>
      </c>
      <c r="E6" s="35">
        <f>VLOOKUP(A6,Clasificación!$C:$C,1,FALSE)</f>
        <v>101</v>
      </c>
    </row>
    <row r="7" spans="1:5">
      <c r="A7" s="52">
        <v>10101</v>
      </c>
      <c r="B7" s="33" t="s">
        <v>5</v>
      </c>
      <c r="C7" s="34">
        <v>1477160065</v>
      </c>
      <c r="D7" s="34">
        <v>214990.66999999993</v>
      </c>
      <c r="E7" s="35">
        <f>VLOOKUP(A7,Clasificación!$C:$C,1,FALSE)</f>
        <v>10101</v>
      </c>
    </row>
    <row r="8" spans="1:5">
      <c r="A8" s="52">
        <v>1010102</v>
      </c>
      <c r="B8" s="33" t="s">
        <v>171</v>
      </c>
      <c r="C8" s="34">
        <v>1477160065</v>
      </c>
      <c r="D8" s="34">
        <v>214990.66999999993</v>
      </c>
      <c r="E8" s="35">
        <f>VLOOKUP(A8,Clasificación!$C:$C,1,FALSE)</f>
        <v>1010102</v>
      </c>
    </row>
    <row r="9" spans="1:5">
      <c r="A9" s="52">
        <v>101010201</v>
      </c>
      <c r="B9" s="33" t="s">
        <v>172</v>
      </c>
      <c r="C9" s="34">
        <v>716173061</v>
      </c>
      <c r="D9" s="34">
        <v>104234.15000000001</v>
      </c>
      <c r="E9" s="35">
        <f>VLOOKUP(A9,Clasificación!$C:$C,1,FALSE)</f>
        <v>101010201</v>
      </c>
    </row>
    <row r="10" spans="1:5">
      <c r="A10" s="52">
        <v>101010202</v>
      </c>
      <c r="B10" s="33" t="s">
        <v>304</v>
      </c>
      <c r="C10" s="34">
        <v>760987004</v>
      </c>
      <c r="D10" s="34">
        <v>110756.51999999999</v>
      </c>
      <c r="E10" s="35">
        <f>VLOOKUP(A10,Clasificación!$C:$C,1,FALSE)</f>
        <v>101010202</v>
      </c>
    </row>
    <row r="11" spans="1:5">
      <c r="A11" s="52">
        <v>10102</v>
      </c>
      <c r="B11" s="33" t="s">
        <v>88</v>
      </c>
      <c r="C11" s="34">
        <v>5179670754</v>
      </c>
      <c r="D11" s="34">
        <v>753866.11</v>
      </c>
      <c r="E11" s="35">
        <f>VLOOKUP(A11,Clasificación!$C:$C,1,FALSE)</f>
        <v>10102</v>
      </c>
    </row>
    <row r="12" spans="1:5">
      <c r="A12" s="52">
        <v>1010201</v>
      </c>
      <c r="B12" s="33" t="s">
        <v>173</v>
      </c>
      <c r="C12" s="34">
        <v>5179670754</v>
      </c>
      <c r="D12" s="34">
        <v>753866.11</v>
      </c>
      <c r="E12" s="35">
        <f>VLOOKUP(A12,Clasificación!$C:$C,1,FALSE)</f>
        <v>1010201</v>
      </c>
    </row>
    <row r="13" spans="1:5">
      <c r="A13" s="52">
        <v>101020101</v>
      </c>
      <c r="B13" s="33" t="s">
        <v>174</v>
      </c>
      <c r="C13" s="34">
        <v>5015786534</v>
      </c>
      <c r="D13" s="34">
        <v>730013.85999999987</v>
      </c>
      <c r="E13" s="35">
        <f>VLOOKUP(A13,Clasificación!$C:$C,1,FALSE)</f>
        <v>101020101</v>
      </c>
    </row>
    <row r="14" spans="1:5">
      <c r="A14" s="52">
        <v>10102010101</v>
      </c>
      <c r="B14" s="33" t="s">
        <v>175</v>
      </c>
      <c r="C14" s="34">
        <v>4800000000</v>
      </c>
      <c r="D14" s="34">
        <v>698607.59000000008</v>
      </c>
      <c r="E14" s="35">
        <f>VLOOKUP(A14,Clasificación!$C:$C,1,FALSE)</f>
        <v>10102010101</v>
      </c>
    </row>
    <row r="15" spans="1:5">
      <c r="A15" s="52">
        <v>10102010102</v>
      </c>
      <c r="B15" s="33" t="s">
        <v>505</v>
      </c>
      <c r="C15" s="34">
        <v>171770250</v>
      </c>
      <c r="D15" s="34">
        <v>25000</v>
      </c>
      <c r="E15" s="35">
        <f>VLOOKUP(A15,Clasificación!$C:$C,1,FALSE)</f>
        <v>10102010102</v>
      </c>
    </row>
    <row r="16" spans="1:5">
      <c r="A16" s="52">
        <v>10102010196</v>
      </c>
      <c r="B16" s="33" t="s">
        <v>506</v>
      </c>
      <c r="C16" s="34">
        <v>7593207</v>
      </c>
      <c r="D16" s="34">
        <v>1105.1400000000001</v>
      </c>
      <c r="E16" s="35">
        <f>VLOOKUP(A16,Clasificación!$C:$C,1,FALSE)</f>
        <v>10102010196</v>
      </c>
    </row>
    <row r="17" spans="1:5">
      <c r="A17" s="52">
        <v>10102010197</v>
      </c>
      <c r="B17" s="33" t="s">
        <v>507</v>
      </c>
      <c r="C17" s="34">
        <v>-6308434</v>
      </c>
      <c r="D17" s="34">
        <v>-918.15000000000009</v>
      </c>
      <c r="E17" s="35">
        <f>VLOOKUP(A17,Clasificación!$C:$C,1,FALSE)</f>
        <v>10102010197</v>
      </c>
    </row>
    <row r="18" spans="1:5">
      <c r="A18" s="52">
        <v>10102010198</v>
      </c>
      <c r="B18" s="33" t="s">
        <v>427</v>
      </c>
      <c r="C18" s="34">
        <v>311828771</v>
      </c>
      <c r="D18" s="34">
        <v>45384.569999999992</v>
      </c>
      <c r="E18" s="35">
        <f>VLOOKUP(A18,Clasificación!$C:$C,1,FALSE)</f>
        <v>10102010198</v>
      </c>
    </row>
    <row r="19" spans="1:5">
      <c r="A19" s="52">
        <v>10102010199</v>
      </c>
      <c r="B19" s="33" t="s">
        <v>428</v>
      </c>
      <c r="C19" s="34">
        <v>-269097260</v>
      </c>
      <c r="D19" s="34">
        <v>-39165.29</v>
      </c>
      <c r="E19" s="35">
        <f>VLOOKUP(A19,Clasificación!$C:$C,1,FALSE)</f>
        <v>10102010199</v>
      </c>
    </row>
    <row r="20" spans="1:5">
      <c r="A20" s="52">
        <v>101020102</v>
      </c>
      <c r="B20" s="33" t="s">
        <v>176</v>
      </c>
      <c r="C20" s="34">
        <v>163884220</v>
      </c>
      <c r="D20" s="34">
        <v>23852.25</v>
      </c>
      <c r="E20" s="35">
        <f>VLOOKUP(A20,Clasificación!$C:$C,1,FALSE)</f>
        <v>101020102</v>
      </c>
    </row>
    <row r="21" spans="1:5">
      <c r="A21" s="52">
        <v>10102010201</v>
      </c>
      <c r="B21" s="33" t="s">
        <v>177</v>
      </c>
      <c r="C21" s="34">
        <v>163000000</v>
      </c>
      <c r="D21" s="34">
        <v>23723.550000000003</v>
      </c>
      <c r="E21" s="35">
        <f>VLOOKUP(A21,Clasificación!$C:$C,1,FALSE)</f>
        <v>10102010201</v>
      </c>
    </row>
    <row r="22" spans="1:5">
      <c r="A22" s="52">
        <v>10102010298</v>
      </c>
      <c r="B22" s="33" t="s">
        <v>429</v>
      </c>
      <c r="C22" s="34">
        <v>33077836</v>
      </c>
      <c r="D22" s="34">
        <v>4814.26</v>
      </c>
      <c r="E22" s="35">
        <f>VLOOKUP(A22,Clasificación!$C:$C,1,FALSE)</f>
        <v>10102010298</v>
      </c>
    </row>
    <row r="23" spans="1:5">
      <c r="A23" s="52">
        <v>10102010299</v>
      </c>
      <c r="B23" s="33" t="s">
        <v>430</v>
      </c>
      <c r="C23" s="34">
        <v>-32193616</v>
      </c>
      <c r="D23" s="34">
        <v>-4685.5599999999995</v>
      </c>
      <c r="E23" s="35">
        <f>VLOOKUP(A23,Clasificación!$C:$C,1,FALSE)</f>
        <v>10102010299</v>
      </c>
    </row>
    <row r="24" spans="1:5">
      <c r="A24" s="52">
        <v>10103</v>
      </c>
      <c r="B24" s="33" t="s">
        <v>71</v>
      </c>
      <c r="C24" s="34">
        <v>512251458</v>
      </c>
      <c r="D24" s="34">
        <v>74554.739999999991</v>
      </c>
      <c r="E24" s="35">
        <f>VLOOKUP(A24,Clasificación!$C:$C,1,FALSE)</f>
        <v>10103</v>
      </c>
    </row>
    <row r="25" spans="1:5">
      <c r="A25" s="52">
        <v>1010301</v>
      </c>
      <c r="B25" s="33" t="s">
        <v>431</v>
      </c>
      <c r="C25" s="34">
        <v>17359590</v>
      </c>
      <c r="D25" s="34">
        <v>2526.5699999999997</v>
      </c>
      <c r="E25" s="35">
        <f>VLOOKUP(A25,Clasificación!$C:$C,1,FALSE)</f>
        <v>1010301</v>
      </c>
    </row>
    <row r="26" spans="1:5">
      <c r="A26" s="52">
        <v>1010301001</v>
      </c>
      <c r="B26" s="33" t="s">
        <v>432</v>
      </c>
      <c r="C26" s="34">
        <v>17359590</v>
      </c>
      <c r="D26" s="34">
        <v>2526.5699999999997</v>
      </c>
      <c r="E26" s="35">
        <f>VLOOKUP(A26,Clasificación!$C:$C,1,FALSE)</f>
        <v>1010301001</v>
      </c>
    </row>
    <row r="27" spans="1:5">
      <c r="A27" s="52">
        <v>1010302</v>
      </c>
      <c r="B27" s="33" t="s">
        <v>305</v>
      </c>
      <c r="C27" s="34">
        <v>482932996</v>
      </c>
      <c r="D27" s="34">
        <v>70287.640000000014</v>
      </c>
      <c r="E27" s="35">
        <f>VLOOKUP(A27,Clasificación!$C:$C,1,FALSE)</f>
        <v>1010302</v>
      </c>
    </row>
    <row r="28" spans="1:5">
      <c r="A28" s="52">
        <v>1010302001</v>
      </c>
      <c r="B28" s="33" t="s">
        <v>306</v>
      </c>
      <c r="C28" s="34">
        <v>244724830</v>
      </c>
      <c r="D28" s="34">
        <v>35618.050000000047</v>
      </c>
      <c r="E28" s="35">
        <f>VLOOKUP(A28,Clasificación!$C:$C,1,FALSE)</f>
        <v>1010302001</v>
      </c>
    </row>
    <row r="29" spans="1:5">
      <c r="A29" s="52">
        <v>1010302002</v>
      </c>
      <c r="B29" s="33" t="s">
        <v>307</v>
      </c>
      <c r="C29" s="34">
        <v>238208166</v>
      </c>
      <c r="D29" s="34">
        <v>34669.589999999967</v>
      </c>
      <c r="E29" s="35">
        <f>VLOOKUP(A29,Clasificación!$C:$C,1,FALSE)</f>
        <v>1010302002</v>
      </c>
    </row>
    <row r="30" spans="1:5">
      <c r="A30" s="52">
        <v>1010305</v>
      </c>
      <c r="B30" s="33" t="s">
        <v>469</v>
      </c>
      <c r="C30" s="34">
        <v>11958872</v>
      </c>
      <c r="D30" s="34">
        <v>1740.53</v>
      </c>
      <c r="E30" s="35">
        <f>VLOOKUP(A30,Clasificación!$C:$C,1,FALSE)</f>
        <v>1010305</v>
      </c>
    </row>
    <row r="31" spans="1:5">
      <c r="A31" s="52">
        <v>1010305002</v>
      </c>
      <c r="B31" s="33" t="s">
        <v>470</v>
      </c>
      <c r="C31" s="34">
        <v>11958872</v>
      </c>
      <c r="D31" s="34">
        <v>1740.53</v>
      </c>
      <c r="E31" s="35">
        <f>VLOOKUP(A31,Clasificación!$C:$C,1,FALSE)</f>
        <v>1010305002</v>
      </c>
    </row>
    <row r="32" spans="1:5">
      <c r="A32" s="52">
        <v>10104</v>
      </c>
      <c r="B32" s="33" t="s">
        <v>308</v>
      </c>
      <c r="C32" s="34">
        <v>30231564</v>
      </c>
      <c r="D32" s="34">
        <v>4400</v>
      </c>
      <c r="E32" s="35">
        <f>VLOOKUP(A32,Clasificación!$C:$C,1,FALSE)</f>
        <v>10104</v>
      </c>
    </row>
    <row r="33" spans="1:5">
      <c r="A33" s="52">
        <v>1010401</v>
      </c>
      <c r="B33" s="33" t="s">
        <v>309</v>
      </c>
      <c r="C33" s="34">
        <v>30231564</v>
      </c>
      <c r="D33" s="34">
        <v>4400</v>
      </c>
      <c r="E33" s="35">
        <f>VLOOKUP(A33,Clasificación!$C:$C,1,FALSE)</f>
        <v>1010401</v>
      </c>
    </row>
    <row r="34" spans="1:5">
      <c r="A34" s="52">
        <v>102</v>
      </c>
      <c r="B34" s="33" t="s">
        <v>7</v>
      </c>
      <c r="C34" s="34">
        <v>525258444</v>
      </c>
      <c r="D34" s="34">
        <v>77753.579999999987</v>
      </c>
      <c r="E34" s="35">
        <f>VLOOKUP(A34,Clasificación!$C:$C,1,FALSE)</f>
        <v>102</v>
      </c>
    </row>
    <row r="35" spans="1:5">
      <c r="A35" s="52">
        <v>10206</v>
      </c>
      <c r="B35" s="33" t="s">
        <v>300</v>
      </c>
      <c r="C35" s="34">
        <v>319845640</v>
      </c>
      <c r="D35" s="34">
        <v>47353.57</v>
      </c>
      <c r="E35" s="35">
        <f>VLOOKUP(A35,Clasificación!$C:$C,1,FALSE)</f>
        <v>10206</v>
      </c>
    </row>
    <row r="36" spans="1:5">
      <c r="A36" s="52">
        <v>1020601</v>
      </c>
      <c r="B36" s="33" t="s">
        <v>310</v>
      </c>
      <c r="C36" s="34">
        <v>319845640</v>
      </c>
      <c r="D36" s="34">
        <v>47353.57</v>
      </c>
      <c r="E36" s="35">
        <f>VLOOKUP(A36,Clasificación!$C:$C,1,FALSE)</f>
        <v>1020601</v>
      </c>
    </row>
    <row r="37" spans="1:5">
      <c r="A37" s="52">
        <v>1020601001</v>
      </c>
      <c r="B37" s="33" t="s">
        <v>311</v>
      </c>
      <c r="C37" s="34">
        <v>399807052</v>
      </c>
      <c r="D37" s="34">
        <v>59191.93</v>
      </c>
      <c r="E37" s="35">
        <f>VLOOKUP(A37,Clasificación!$C:$C,1,FALSE)</f>
        <v>1020601001</v>
      </c>
    </row>
    <row r="38" spans="1:5">
      <c r="A38" s="52">
        <v>1020601999</v>
      </c>
      <c r="B38" s="33" t="s">
        <v>434</v>
      </c>
      <c r="C38" s="34">
        <v>-79961412</v>
      </c>
      <c r="D38" s="34">
        <v>-11838.36</v>
      </c>
      <c r="E38" s="35">
        <f>VLOOKUP(A38,Clasificación!$C:$C,1,FALSE)</f>
        <v>1020601999</v>
      </c>
    </row>
    <row r="39" spans="1:5">
      <c r="A39" s="52">
        <v>10207</v>
      </c>
      <c r="B39" s="33" t="s">
        <v>340</v>
      </c>
      <c r="C39" s="34">
        <v>205412804</v>
      </c>
      <c r="D39" s="34">
        <v>30400.01</v>
      </c>
      <c r="E39" s="35">
        <f>VLOOKUP(A39,Clasificación!$C:$C,1,FALSE)</f>
        <v>10207</v>
      </c>
    </row>
    <row r="40" spans="1:5">
      <c r="A40" s="52">
        <v>1020701</v>
      </c>
      <c r="B40" s="33" t="s">
        <v>341</v>
      </c>
      <c r="C40" s="34">
        <v>205412804</v>
      </c>
      <c r="D40" s="34">
        <v>30400.01</v>
      </c>
      <c r="E40" s="35">
        <f>VLOOKUP(A40,Clasificación!$C:$C,1,FALSE)</f>
        <v>1020701</v>
      </c>
    </row>
    <row r="41" spans="1:5">
      <c r="A41" s="52">
        <v>1020701001</v>
      </c>
      <c r="B41" s="33" t="s">
        <v>342</v>
      </c>
      <c r="C41" s="34">
        <v>256766000</v>
      </c>
      <c r="D41" s="34">
        <v>38000</v>
      </c>
      <c r="E41" s="35">
        <f>VLOOKUP(A41,Clasificación!$C:$C,1,FALSE)</f>
        <v>1020701001</v>
      </c>
    </row>
    <row r="42" spans="1:5">
      <c r="A42" s="52">
        <v>1020701999</v>
      </c>
      <c r="B42" s="33" t="s">
        <v>434</v>
      </c>
      <c r="C42" s="34">
        <v>-51353196</v>
      </c>
      <c r="D42" s="34">
        <v>-7599.99</v>
      </c>
      <c r="E42" s="35">
        <f>VLOOKUP(A42,Clasificación!$C:$C,1,FALSE)</f>
        <v>1020701999</v>
      </c>
    </row>
    <row r="43" spans="1:5">
      <c r="A43" s="52">
        <v>2</v>
      </c>
      <c r="B43" s="33" t="s">
        <v>8</v>
      </c>
      <c r="C43" s="34">
        <v>676580277</v>
      </c>
      <c r="D43" s="34">
        <v>98234.5</v>
      </c>
      <c r="E43" s="35">
        <f>VLOOKUP(A43,Clasificación!$C:$C,1,FALSE)</f>
        <v>2</v>
      </c>
    </row>
    <row r="44" spans="1:5">
      <c r="A44" s="52">
        <v>201</v>
      </c>
      <c r="B44" s="33" t="s">
        <v>9</v>
      </c>
      <c r="C44" s="34">
        <v>676580277</v>
      </c>
      <c r="D44" s="34">
        <v>98234.5</v>
      </c>
      <c r="E44" s="35">
        <f>VLOOKUP(A44,Clasificación!$C:$C,1,FALSE)</f>
        <v>201</v>
      </c>
    </row>
    <row r="45" spans="1:5">
      <c r="A45" s="52">
        <v>20103</v>
      </c>
      <c r="B45" s="33" t="s">
        <v>180</v>
      </c>
      <c r="C45" s="34">
        <v>119599701</v>
      </c>
      <c r="D45" s="34">
        <v>17365</v>
      </c>
      <c r="E45" s="35">
        <f>VLOOKUP(A45,Clasificación!$C:$C,1,FALSE)</f>
        <v>20103</v>
      </c>
    </row>
    <row r="46" spans="1:5">
      <c r="A46" s="52">
        <v>2010301</v>
      </c>
      <c r="B46" s="33" t="s">
        <v>181</v>
      </c>
      <c r="C46" s="34">
        <v>119599701</v>
      </c>
      <c r="D46" s="34">
        <v>17365</v>
      </c>
      <c r="E46" s="35">
        <f>VLOOKUP(A46,Clasificación!$C:$C,1,FALSE)</f>
        <v>2010301</v>
      </c>
    </row>
    <row r="47" spans="1:5">
      <c r="A47" s="52">
        <v>2010301003</v>
      </c>
      <c r="B47" s="33" t="s">
        <v>72</v>
      </c>
      <c r="C47" s="34">
        <v>119599701</v>
      </c>
      <c r="D47" s="34">
        <v>17365</v>
      </c>
      <c r="E47" s="35">
        <f>VLOOKUP(A47,Clasificación!$C:$C,1,FALSE)</f>
        <v>2010301003</v>
      </c>
    </row>
    <row r="48" spans="1:5">
      <c r="A48" s="52">
        <v>20104</v>
      </c>
      <c r="B48" s="33" t="s">
        <v>312</v>
      </c>
      <c r="C48" s="34">
        <v>255994710</v>
      </c>
      <c r="D48" s="34">
        <v>37168.559999999998</v>
      </c>
      <c r="E48" s="35">
        <f>VLOOKUP(A48,Clasificación!$C:$C,1,FALSE)</f>
        <v>20104</v>
      </c>
    </row>
    <row r="49" spans="1:5">
      <c r="A49" s="52">
        <v>2010401</v>
      </c>
      <c r="B49" s="33" t="s">
        <v>313</v>
      </c>
      <c r="C49" s="34">
        <v>223028336</v>
      </c>
      <c r="D49" s="34">
        <v>32382.080000000002</v>
      </c>
      <c r="E49" s="35">
        <f>VLOOKUP(A49,Clasificación!$C:$C,1,FALSE)</f>
        <v>2010401</v>
      </c>
    </row>
    <row r="50" spans="1:5">
      <c r="A50" s="52">
        <v>2010402</v>
      </c>
      <c r="B50" s="33" t="s">
        <v>475</v>
      </c>
      <c r="C50" s="34">
        <v>32966374</v>
      </c>
      <c r="D50" s="34">
        <v>4786.4800000000032</v>
      </c>
      <c r="E50" s="35">
        <f>VLOOKUP(A50,Clasificación!$C:$C,1,FALSE)</f>
        <v>2010402</v>
      </c>
    </row>
    <row r="51" spans="1:5">
      <c r="A51" s="52">
        <v>20105</v>
      </c>
      <c r="B51" s="33" t="s">
        <v>436</v>
      </c>
      <c r="C51" s="34">
        <v>6630000</v>
      </c>
      <c r="D51" s="34">
        <v>962.62999999999749</v>
      </c>
      <c r="E51" s="35">
        <f>VLOOKUP(A51,Clasificación!$C:$C,1,FALSE)</f>
        <v>20105</v>
      </c>
    </row>
    <row r="52" spans="1:5">
      <c r="A52" s="52">
        <v>2010502</v>
      </c>
      <c r="B52" s="33" t="s">
        <v>437</v>
      </c>
      <c r="C52" s="34">
        <v>6630000</v>
      </c>
      <c r="D52" s="34">
        <v>962.6299999999992</v>
      </c>
      <c r="E52" s="35">
        <f>VLOOKUP(A52,Clasificación!$C:$C,1,FALSE)</f>
        <v>2010502</v>
      </c>
    </row>
    <row r="53" spans="1:5">
      <c r="A53" s="52">
        <v>20108</v>
      </c>
      <c r="B53" s="33" t="s">
        <v>476</v>
      </c>
      <c r="C53" s="34">
        <v>294355866</v>
      </c>
      <c r="D53" s="34">
        <v>42738.31</v>
      </c>
      <c r="E53" s="35">
        <f>VLOOKUP(A53,Clasificación!$C:$C,1,FALSE)</f>
        <v>20108</v>
      </c>
    </row>
    <row r="54" spans="1:5">
      <c r="A54" s="52">
        <v>2010803</v>
      </c>
      <c r="B54" s="33" t="s">
        <v>508</v>
      </c>
      <c r="C54" s="34">
        <v>230000000</v>
      </c>
      <c r="D54" s="34">
        <v>33394.31</v>
      </c>
      <c r="E54" s="35">
        <f>VLOOKUP(A54,Clasificación!$C:$C,1,FALSE)</f>
        <v>2010803</v>
      </c>
    </row>
    <row r="55" spans="1:5">
      <c r="A55" s="52">
        <v>2010804</v>
      </c>
      <c r="B55" s="33" t="s">
        <v>509</v>
      </c>
      <c r="C55" s="34">
        <v>64355866</v>
      </c>
      <c r="D55" s="34">
        <v>9344</v>
      </c>
      <c r="E55" s="35">
        <f>VLOOKUP(A55,Clasificación!$C:$C,1,FALSE)</f>
        <v>2010804</v>
      </c>
    </row>
    <row r="56" spans="1:5">
      <c r="A56" s="52">
        <v>3</v>
      </c>
      <c r="B56" s="33" t="s">
        <v>19</v>
      </c>
      <c r="C56" s="34">
        <v>7047992008</v>
      </c>
      <c r="D56" s="34">
        <v>1027330.6000000002</v>
      </c>
      <c r="E56" s="35">
        <f>VLOOKUP(A56,Clasificación!$C:$C,1,FALSE)</f>
        <v>3</v>
      </c>
    </row>
    <row r="57" spans="1:5">
      <c r="A57" s="52">
        <v>301</v>
      </c>
      <c r="B57" s="33" t="s">
        <v>10</v>
      </c>
      <c r="C57" s="34">
        <v>5098000000</v>
      </c>
      <c r="D57" s="34">
        <v>791032.82</v>
      </c>
      <c r="E57" s="35">
        <f>VLOOKUP(A57,Clasificación!$C:$C,1,FALSE)</f>
        <v>301</v>
      </c>
    </row>
    <row r="58" spans="1:5">
      <c r="A58" s="52">
        <v>30101</v>
      </c>
      <c r="B58" s="33" t="s">
        <v>183</v>
      </c>
      <c r="C58" s="34">
        <v>5098000000</v>
      </c>
      <c r="D58" s="34">
        <v>791032.82</v>
      </c>
      <c r="E58" s="35">
        <f>VLOOKUP(A58,Clasificación!$C:$C,1,FALSE)</f>
        <v>30101</v>
      </c>
    </row>
    <row r="59" spans="1:5">
      <c r="A59" s="52">
        <v>3010101</v>
      </c>
      <c r="B59" s="33" t="s">
        <v>184</v>
      </c>
      <c r="C59" s="34">
        <v>5000000000</v>
      </c>
      <c r="D59" s="34">
        <v>776116.72</v>
      </c>
      <c r="E59" s="35">
        <f>VLOOKUP(A59,Clasificación!$C:$C,1,FALSE)</f>
        <v>3010101</v>
      </c>
    </row>
    <row r="60" spans="1:5">
      <c r="A60" s="52">
        <v>3010103</v>
      </c>
      <c r="B60" s="33" t="s">
        <v>479</v>
      </c>
      <c r="C60" s="34">
        <v>98000000</v>
      </c>
      <c r="D60" s="34">
        <v>14916.1</v>
      </c>
      <c r="E60" s="35">
        <f>VLOOKUP(A60,Clasificación!$C:$C,1,FALSE)</f>
        <v>3010103</v>
      </c>
    </row>
    <row r="61" spans="1:5">
      <c r="A61" s="52">
        <v>302</v>
      </c>
      <c r="B61" s="33" t="s">
        <v>11</v>
      </c>
      <c r="C61" s="34">
        <v>6020351</v>
      </c>
      <c r="D61" s="34">
        <v>916.33</v>
      </c>
      <c r="E61" s="35">
        <f>VLOOKUP(A61,Clasificación!$C:$C,1,FALSE)</f>
        <v>302</v>
      </c>
    </row>
    <row r="62" spans="1:5">
      <c r="A62" s="52">
        <v>30201</v>
      </c>
      <c r="B62" s="33" t="s">
        <v>480</v>
      </c>
      <c r="C62" s="34">
        <v>5201018</v>
      </c>
      <c r="D62" s="34">
        <v>791.62</v>
      </c>
      <c r="E62" s="35">
        <f>VLOOKUP(A62,Clasificación!$C:$C,1,FALSE)</f>
        <v>30201</v>
      </c>
    </row>
    <row r="63" spans="1:5">
      <c r="A63" s="52">
        <v>30203</v>
      </c>
      <c r="B63" s="33" t="s">
        <v>481</v>
      </c>
      <c r="C63" s="34">
        <v>819333</v>
      </c>
      <c r="D63" s="34">
        <v>124.71</v>
      </c>
      <c r="E63" s="35">
        <f>VLOOKUP(A63,Clasificación!$C:$C,1,FALSE)</f>
        <v>30203</v>
      </c>
    </row>
    <row r="64" spans="1:5">
      <c r="A64" s="52">
        <v>3020301</v>
      </c>
      <c r="B64" s="33" t="s">
        <v>482</v>
      </c>
      <c r="C64" s="34">
        <v>819333</v>
      </c>
      <c r="D64" s="34">
        <v>124.71</v>
      </c>
      <c r="E64" s="35">
        <f>VLOOKUP(A64,Clasificación!$C:$C,1,FALSE)</f>
        <v>3020301</v>
      </c>
    </row>
    <row r="65" spans="1:5">
      <c r="A65" s="52">
        <v>303</v>
      </c>
      <c r="B65" s="33" t="s">
        <v>56</v>
      </c>
      <c r="C65" s="34">
        <v>1943971657</v>
      </c>
      <c r="D65" s="34">
        <v>235381.45</v>
      </c>
      <c r="E65" s="35">
        <f>VLOOKUP(A65,Clasificación!$C:$C,1,FALSE)</f>
        <v>303</v>
      </c>
    </row>
    <row r="66" spans="1:5">
      <c r="A66" s="52">
        <v>30302</v>
      </c>
      <c r="B66" s="33" t="s">
        <v>186</v>
      </c>
      <c r="C66" s="34">
        <v>1943971657</v>
      </c>
      <c r="D66" s="34">
        <v>235381.45</v>
      </c>
      <c r="E66" s="35">
        <f>VLOOKUP(A66,Clasificación!$C:$C,1,FALSE)</f>
        <v>30302</v>
      </c>
    </row>
    <row r="67" spans="1:5">
      <c r="A67" s="52"/>
      <c r="B67" s="33"/>
      <c r="C67" s="34"/>
      <c r="D67" s="34"/>
      <c r="E67" s="35"/>
    </row>
    <row r="68" spans="1:5">
      <c r="A68" s="52"/>
      <c r="B68" s="33"/>
      <c r="C68" s="34"/>
      <c r="D68" s="34"/>
      <c r="E68" s="35"/>
    </row>
    <row r="69" spans="1:5">
      <c r="A69" s="52"/>
      <c r="B69" s="33"/>
      <c r="C69" s="34"/>
      <c r="D69" s="34"/>
      <c r="E69" s="35"/>
    </row>
    <row r="70" spans="1:5">
      <c r="A70" s="52"/>
      <c r="B70" s="33"/>
      <c r="C70" s="34"/>
      <c r="D70" s="34"/>
      <c r="E70" s="35"/>
    </row>
    <row r="71" spans="1:5">
      <c r="A71" s="52"/>
      <c r="B71" s="33"/>
      <c r="C71" s="34"/>
      <c r="D71" s="34"/>
      <c r="E71" s="35"/>
    </row>
    <row r="72" spans="1:5">
      <c r="A72" s="52"/>
      <c r="B72" s="33"/>
      <c r="C72" s="34"/>
      <c r="D72" s="34"/>
      <c r="E72" s="35"/>
    </row>
    <row r="73" spans="1:5">
      <c r="A73" s="52"/>
      <c r="B73" s="33"/>
      <c r="C73" s="34"/>
      <c r="D73" s="34"/>
      <c r="E73" s="35"/>
    </row>
    <row r="74" spans="1:5">
      <c r="A74" s="52"/>
      <c r="B74" s="33"/>
      <c r="C74" s="34"/>
      <c r="D74" s="34"/>
      <c r="E74" s="35"/>
    </row>
    <row r="75" spans="1:5">
      <c r="A75" s="52"/>
      <c r="B75" s="33"/>
      <c r="C75" s="34"/>
      <c r="D75" s="34"/>
      <c r="E75" s="35"/>
    </row>
    <row r="76" spans="1:5">
      <c r="A76" s="52"/>
      <c r="B76" s="33"/>
      <c r="C76" s="34"/>
      <c r="D76" s="34"/>
      <c r="E76" s="35"/>
    </row>
    <row r="77" spans="1:5">
      <c r="A77" s="52"/>
      <c r="B77" s="33"/>
      <c r="C77" s="34"/>
      <c r="D77" s="34"/>
      <c r="E77" s="35"/>
    </row>
    <row r="78" spans="1:5">
      <c r="A78" s="52"/>
      <c r="B78" s="33"/>
      <c r="C78" s="34"/>
      <c r="D78" s="34"/>
      <c r="E78" s="35"/>
    </row>
    <row r="79" spans="1:5">
      <c r="A79" s="52"/>
      <c r="B79" s="33"/>
      <c r="C79" s="34"/>
      <c r="D79" s="34"/>
      <c r="E79" s="35"/>
    </row>
    <row r="80" spans="1:5">
      <c r="A80" s="52"/>
      <c r="B80" s="33"/>
      <c r="C80" s="34"/>
      <c r="D80" s="34"/>
      <c r="E80" s="35"/>
    </row>
    <row r="81" spans="1:5">
      <c r="A81" s="52"/>
      <c r="B81" s="33"/>
      <c r="C81" s="34"/>
      <c r="D81" s="34"/>
      <c r="E81" s="35"/>
    </row>
    <row r="82" spans="1:5">
      <c r="A82" s="52"/>
      <c r="B82" s="33"/>
      <c r="C82" s="34"/>
      <c r="D82" s="34"/>
      <c r="E82" s="35"/>
    </row>
    <row r="83" spans="1:5">
      <c r="A83" s="52"/>
      <c r="B83" s="33"/>
      <c r="C83" s="34"/>
      <c r="D83" s="34"/>
      <c r="E83" s="35"/>
    </row>
    <row r="84" spans="1:5">
      <c r="A84" s="52"/>
      <c r="B84" s="33"/>
      <c r="C84" s="34"/>
      <c r="D84" s="34"/>
      <c r="E84" s="35"/>
    </row>
    <row r="85" spans="1:5">
      <c r="A85" s="52"/>
      <c r="B85" s="33"/>
      <c r="C85" s="34"/>
      <c r="D85" s="34"/>
      <c r="E85" s="35"/>
    </row>
    <row r="86" spans="1:5">
      <c r="A86" s="52"/>
      <c r="B86" s="33"/>
      <c r="C86" s="34"/>
      <c r="D86" s="34"/>
      <c r="E86" s="35"/>
    </row>
    <row r="87" spans="1:5">
      <c r="A87" s="52"/>
      <c r="B87" s="33"/>
      <c r="C87" s="34"/>
      <c r="D87" s="34"/>
      <c r="E87" s="35"/>
    </row>
    <row r="88" spans="1:5">
      <c r="A88" s="52"/>
      <c r="B88" s="33"/>
      <c r="C88" s="34"/>
      <c r="D88" s="34"/>
      <c r="E88" s="35"/>
    </row>
    <row r="89" spans="1:5">
      <c r="A89" s="52"/>
      <c r="B89" s="33"/>
      <c r="C89" s="34"/>
      <c r="D89" s="34"/>
      <c r="E89" s="35"/>
    </row>
    <row r="90" spans="1:5">
      <c r="A90" s="52"/>
      <c r="B90" s="33"/>
      <c r="C90" s="34"/>
      <c r="D90" s="34"/>
      <c r="E90" s="35"/>
    </row>
    <row r="91" spans="1:5">
      <c r="A91" s="52"/>
      <c r="B91" s="33"/>
      <c r="C91" s="34"/>
      <c r="D91" s="34"/>
      <c r="E91" s="35"/>
    </row>
    <row r="92" spans="1:5">
      <c r="A92" s="52"/>
      <c r="B92" s="33"/>
      <c r="C92" s="34"/>
      <c r="D92" s="34"/>
      <c r="E92" s="35"/>
    </row>
    <row r="93" spans="1:5">
      <c r="A93" s="52"/>
      <c r="B93" s="33"/>
      <c r="C93" s="34"/>
      <c r="D93" s="34"/>
      <c r="E93" s="35"/>
    </row>
    <row r="94" spans="1:5">
      <c r="A94" s="52"/>
      <c r="B94" s="33"/>
      <c r="C94" s="34"/>
      <c r="D94" s="34"/>
      <c r="E94" s="35"/>
    </row>
    <row r="95" spans="1:5">
      <c r="A95" s="52"/>
      <c r="B95" s="33"/>
      <c r="C95" s="34"/>
      <c r="D95" s="34"/>
      <c r="E95" s="35"/>
    </row>
    <row r="96" spans="1:5">
      <c r="A96" s="52"/>
      <c r="B96" s="33"/>
      <c r="C96" s="34"/>
      <c r="D96" s="34"/>
      <c r="E96" s="35"/>
    </row>
    <row r="97" spans="1:5">
      <c r="A97" s="52"/>
      <c r="B97" s="33"/>
      <c r="C97" s="34"/>
      <c r="D97" s="34"/>
      <c r="E97" s="35"/>
    </row>
    <row r="98" spans="1:5">
      <c r="A98" s="52"/>
      <c r="B98" s="33"/>
      <c r="C98" s="34"/>
      <c r="D98" s="34"/>
      <c r="E98" s="35"/>
    </row>
    <row r="99" spans="1:5">
      <c r="A99" s="52"/>
      <c r="B99" s="33"/>
      <c r="C99" s="34"/>
      <c r="D99" s="34"/>
      <c r="E99" s="35"/>
    </row>
    <row r="100" spans="1:5">
      <c r="A100" s="52"/>
      <c r="B100" s="33"/>
      <c r="C100" s="34"/>
      <c r="D100" s="34"/>
      <c r="E100" s="35"/>
    </row>
    <row r="101" spans="1:5">
      <c r="A101" s="52"/>
      <c r="B101" s="33"/>
      <c r="C101" s="34"/>
      <c r="D101" s="34"/>
      <c r="E101" s="35"/>
    </row>
    <row r="102" spans="1:5">
      <c r="A102" s="52"/>
      <c r="B102" s="33"/>
      <c r="C102" s="34"/>
      <c r="D102" s="34"/>
      <c r="E102" s="35"/>
    </row>
    <row r="103" spans="1:5">
      <c r="A103" s="52"/>
      <c r="B103" s="33"/>
      <c r="C103" s="34"/>
      <c r="D103" s="34"/>
      <c r="E103" s="35"/>
    </row>
    <row r="104" spans="1:5">
      <c r="A104" s="52"/>
      <c r="B104" s="33"/>
      <c r="C104" s="34"/>
      <c r="D104" s="34"/>
      <c r="E104" s="35"/>
    </row>
    <row r="105" spans="1:5">
      <c r="A105" s="52"/>
      <c r="B105" s="33"/>
      <c r="C105" s="34"/>
      <c r="D105" s="34"/>
      <c r="E105" s="35"/>
    </row>
    <row r="106" spans="1:5">
      <c r="A106" s="52"/>
      <c r="B106" s="33"/>
      <c r="C106" s="34"/>
      <c r="D106" s="34"/>
      <c r="E106" s="35"/>
    </row>
    <row r="107" spans="1:5">
      <c r="A107" s="52"/>
      <c r="B107" s="33"/>
      <c r="C107" s="34"/>
      <c r="D107" s="34"/>
      <c r="E107" s="35"/>
    </row>
    <row r="108" spans="1:5">
      <c r="A108" s="52"/>
      <c r="B108" s="33"/>
      <c r="C108" s="34"/>
      <c r="D108" s="34"/>
      <c r="E108" s="35"/>
    </row>
    <row r="109" spans="1:5">
      <c r="A109" s="52"/>
      <c r="B109" s="33"/>
      <c r="C109" s="34"/>
      <c r="D109" s="34"/>
      <c r="E109" s="35"/>
    </row>
    <row r="110" spans="1:5">
      <c r="A110" s="52"/>
      <c r="B110" s="33"/>
      <c r="C110" s="34"/>
      <c r="D110" s="34"/>
      <c r="E110" s="35"/>
    </row>
    <row r="111" spans="1:5">
      <c r="A111" s="52"/>
      <c r="B111" s="33"/>
      <c r="C111" s="34"/>
      <c r="D111" s="34"/>
      <c r="E111" s="35"/>
    </row>
    <row r="112" spans="1:5">
      <c r="A112" s="52"/>
      <c r="B112" s="33"/>
      <c r="C112" s="34"/>
      <c r="D112" s="34"/>
      <c r="E112" s="35"/>
    </row>
    <row r="113" spans="1:5">
      <c r="A113" s="52"/>
      <c r="B113" s="33"/>
      <c r="C113" s="34"/>
      <c r="D113" s="34"/>
      <c r="E113" s="35"/>
    </row>
    <row r="114" spans="1:5">
      <c r="A114" s="52"/>
      <c r="B114" s="33"/>
      <c r="C114" s="34"/>
      <c r="D114" s="34"/>
      <c r="E114" s="35"/>
    </row>
    <row r="115" spans="1:5">
      <c r="A115" s="52"/>
      <c r="B115" s="33"/>
      <c r="C115" s="34"/>
      <c r="D115" s="34"/>
      <c r="E115" s="35"/>
    </row>
    <row r="116" spans="1:5">
      <c r="A116" s="52"/>
      <c r="B116" s="33"/>
      <c r="C116" s="34"/>
      <c r="D116" s="34"/>
      <c r="E116" s="35"/>
    </row>
    <row r="117" spans="1:5">
      <c r="A117" s="52"/>
      <c r="B117" s="33"/>
      <c r="C117" s="34"/>
      <c r="D117" s="34"/>
      <c r="E117" s="35"/>
    </row>
    <row r="118" spans="1:5">
      <c r="A118" s="52"/>
      <c r="B118" s="33"/>
      <c r="C118" s="34"/>
      <c r="D118" s="34"/>
      <c r="E118" s="35"/>
    </row>
    <row r="119" spans="1:5">
      <c r="A119" s="52"/>
      <c r="B119" s="33"/>
      <c r="C119" s="34"/>
      <c r="D119" s="34"/>
      <c r="E119" s="35"/>
    </row>
    <row r="120" spans="1:5">
      <c r="A120" s="52"/>
      <c r="B120" s="33"/>
      <c r="C120" s="34"/>
      <c r="D120" s="34"/>
      <c r="E120" s="35"/>
    </row>
    <row r="121" spans="1:5">
      <c r="A121" s="52"/>
      <c r="B121" s="33"/>
      <c r="C121" s="34"/>
      <c r="D121" s="34"/>
      <c r="E121" s="35"/>
    </row>
    <row r="122" spans="1:5">
      <c r="A122" s="52"/>
      <c r="B122" s="33"/>
      <c r="C122" s="34"/>
      <c r="D122" s="34"/>
      <c r="E122" s="35"/>
    </row>
    <row r="123" spans="1:5">
      <c r="A123" s="52"/>
      <c r="B123" s="33"/>
      <c r="C123" s="34"/>
      <c r="D123" s="34"/>
      <c r="E123" s="35"/>
    </row>
    <row r="124" spans="1:5">
      <c r="A124" s="52"/>
      <c r="B124" s="33"/>
      <c r="C124" s="34"/>
      <c r="D124" s="34"/>
      <c r="E124" s="35"/>
    </row>
    <row r="125" spans="1:5">
      <c r="A125" s="52"/>
      <c r="B125" s="33"/>
      <c r="C125" s="34"/>
      <c r="D125" s="34"/>
      <c r="E125" s="35"/>
    </row>
    <row r="126" spans="1:5">
      <c r="A126" s="52"/>
      <c r="B126" s="33"/>
      <c r="C126" s="34"/>
      <c r="D126" s="34"/>
      <c r="E126" s="35"/>
    </row>
    <row r="127" spans="1:5">
      <c r="A127" s="52"/>
      <c r="B127" s="33"/>
      <c r="C127" s="34"/>
      <c r="D127" s="34"/>
      <c r="E127" s="35"/>
    </row>
    <row r="128" spans="1:5">
      <c r="A128" s="52"/>
      <c r="B128" s="33"/>
      <c r="C128" s="34"/>
      <c r="D128" s="34"/>
      <c r="E128" s="35"/>
    </row>
    <row r="129" spans="1:5">
      <c r="A129" s="52"/>
      <c r="B129" s="33"/>
      <c r="C129" s="34"/>
      <c r="D129" s="34"/>
      <c r="E129" s="35"/>
    </row>
    <row r="130" spans="1:5">
      <c r="A130" s="52"/>
      <c r="B130" s="33"/>
      <c r="C130" s="34"/>
      <c r="D130" s="34"/>
      <c r="E130" s="35"/>
    </row>
    <row r="131" spans="1:5">
      <c r="A131" s="52"/>
      <c r="B131" s="33"/>
      <c r="C131" s="34"/>
      <c r="D131" s="34"/>
      <c r="E131" s="35"/>
    </row>
    <row r="132" spans="1:5">
      <c r="A132" s="52"/>
      <c r="B132" s="33"/>
      <c r="C132" s="34"/>
      <c r="D132" s="34"/>
      <c r="E132" s="35"/>
    </row>
    <row r="133" spans="1:5">
      <c r="A133" s="52"/>
      <c r="B133" s="33"/>
      <c r="C133" s="34"/>
      <c r="D133" s="34"/>
      <c r="E133" s="35"/>
    </row>
    <row r="134" spans="1:5">
      <c r="A134" s="52"/>
      <c r="B134" s="33"/>
      <c r="C134" s="34"/>
      <c r="D134" s="34"/>
      <c r="E134" s="35"/>
    </row>
    <row r="135" spans="1:5">
      <c r="A135" s="52"/>
      <c r="B135" s="33"/>
      <c r="C135" s="34"/>
      <c r="D135" s="34"/>
      <c r="E135" s="35"/>
    </row>
    <row r="136" spans="1:5">
      <c r="A136" s="52"/>
      <c r="B136" s="33"/>
      <c r="C136" s="34"/>
      <c r="D136" s="34"/>
      <c r="E136" s="35"/>
    </row>
    <row r="137" spans="1:5">
      <c r="A137" s="52"/>
      <c r="B137" s="33"/>
      <c r="C137" s="34"/>
      <c r="D137" s="34"/>
      <c r="E137" s="35"/>
    </row>
    <row r="138" spans="1:5">
      <c r="A138" s="52"/>
      <c r="B138" s="33"/>
      <c r="C138" s="34"/>
      <c r="D138" s="34"/>
      <c r="E138" s="35"/>
    </row>
    <row r="139" spans="1:5">
      <c r="A139" s="52"/>
      <c r="B139" s="33"/>
      <c r="C139" s="34"/>
      <c r="D139" s="34"/>
      <c r="E139" s="35"/>
    </row>
    <row r="140" spans="1:5">
      <c r="A140" s="52"/>
      <c r="B140" s="33"/>
      <c r="C140" s="34"/>
      <c r="D140" s="34"/>
      <c r="E140" s="35"/>
    </row>
    <row r="141" spans="1:5">
      <c r="A141" s="52"/>
      <c r="B141" s="33"/>
      <c r="C141" s="34"/>
      <c r="D141" s="34"/>
      <c r="E141" s="35"/>
    </row>
    <row r="142" spans="1:5">
      <c r="A142" s="52"/>
      <c r="B142" s="33"/>
      <c r="C142" s="34"/>
      <c r="D142" s="34"/>
      <c r="E142" s="35"/>
    </row>
    <row r="143" spans="1:5">
      <c r="A143" s="52"/>
      <c r="B143" s="33"/>
      <c r="C143" s="34"/>
      <c r="D143" s="34"/>
      <c r="E143" s="35"/>
    </row>
    <row r="144" spans="1:5">
      <c r="A144" s="52"/>
      <c r="B144" s="33"/>
      <c r="C144" s="34"/>
      <c r="D144" s="34"/>
      <c r="E144" s="35"/>
    </row>
    <row r="145" spans="1:5">
      <c r="A145" s="52"/>
      <c r="B145" s="33"/>
      <c r="C145" s="34"/>
      <c r="D145" s="34"/>
      <c r="E145" s="35"/>
    </row>
    <row r="146" spans="1:5" s="40" customFormat="1">
      <c r="A146" s="36"/>
      <c r="B146" s="37"/>
      <c r="C146" s="38"/>
      <c r="D146" s="38"/>
      <c r="E146" s="3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9598-5B6A-400B-8A94-0D383464A3F2}">
  <dimension ref="A1:E165"/>
  <sheetViews>
    <sheetView zoomScale="90" zoomScaleNormal="90" workbookViewId="0">
      <pane ySplit="5" topLeftCell="A107" activePane="bottomLeft" state="frozen"/>
      <selection activeCell="F119" sqref="F119"/>
      <selection pane="bottomLeft" activeCell="F119" sqref="F119"/>
    </sheetView>
  </sheetViews>
  <sheetFormatPr baseColWidth="10" defaultColWidth="11.44140625" defaultRowHeight="13.2"/>
  <cols>
    <col min="1" max="1" width="24.88671875" style="488" bestFit="1" customWidth="1"/>
    <col min="2" max="2" width="49" style="488" customWidth="1"/>
    <col min="3" max="3" width="25.21875" style="488" customWidth="1"/>
    <col min="4" max="4" width="20.33203125" style="488" customWidth="1"/>
    <col min="5" max="5" width="16.88671875" style="488" customWidth="1"/>
    <col min="6" max="16384" width="11.44140625" style="488"/>
  </cols>
  <sheetData>
    <row r="1" spans="1:5" s="482" customFormat="1" ht="13.8">
      <c r="A1" s="479" t="s">
        <v>170</v>
      </c>
      <c r="B1" s="479"/>
      <c r="C1" s="479"/>
      <c r="D1" s="480"/>
      <c r="E1" s="481"/>
    </row>
    <row r="2" spans="1:5" s="482" customFormat="1" ht="13.8">
      <c r="A2" s="480"/>
      <c r="B2" s="480"/>
      <c r="C2" s="480"/>
      <c r="D2" s="480"/>
      <c r="E2" s="481"/>
    </row>
    <row r="3" spans="1:5" s="482" customFormat="1" ht="13.8">
      <c r="A3" s="480"/>
      <c r="B3" s="483" t="s">
        <v>601</v>
      </c>
      <c r="C3" s="483"/>
      <c r="D3" s="483"/>
      <c r="E3" s="481"/>
    </row>
    <row r="4" spans="1:5" s="480" customFormat="1" ht="13.8">
      <c r="A4" s="484"/>
      <c r="B4" s="479"/>
      <c r="C4" s="479"/>
    </row>
    <row r="5" spans="1:5" s="480" customFormat="1" ht="13.8">
      <c r="B5" s="479" t="s">
        <v>602</v>
      </c>
      <c r="C5" s="479"/>
      <c r="E5" s="485"/>
    </row>
    <row r="6" spans="1:5" ht="13.8">
      <c r="A6" s="486"/>
      <c r="B6" s="486"/>
      <c r="C6" s="486"/>
      <c r="D6" s="486"/>
      <c r="E6" s="493" t="s">
        <v>212</v>
      </c>
    </row>
    <row r="7" spans="1:5">
      <c r="A7" s="504">
        <v>1</v>
      </c>
      <c r="B7" s="490" t="s">
        <v>3</v>
      </c>
      <c r="C7" s="491">
        <v>8732003156</v>
      </c>
      <c r="D7" s="491">
        <v>1263343.8699999996</v>
      </c>
      <c r="E7" s="487">
        <f>VLOOKUP(A7,Clasificación!$C:$C,1,FALSE)</f>
        <v>1</v>
      </c>
    </row>
    <row r="8" spans="1:5">
      <c r="A8" s="504">
        <v>101</v>
      </c>
      <c r="B8" s="490" t="s">
        <v>4</v>
      </c>
      <c r="C8" s="491">
        <v>8239573364</v>
      </c>
      <c r="D8" s="491">
        <v>1190449.8700000001</v>
      </c>
      <c r="E8" s="487">
        <f>VLOOKUP(A8,Clasificación!$C:$C,1,FALSE)</f>
        <v>101</v>
      </c>
    </row>
    <row r="9" spans="1:5">
      <c r="A9" s="504">
        <v>10101</v>
      </c>
      <c r="B9" s="490" t="s">
        <v>5</v>
      </c>
      <c r="C9" s="491">
        <v>1270451117</v>
      </c>
      <c r="D9" s="491">
        <v>183550.88000000012</v>
      </c>
      <c r="E9" s="487">
        <f>VLOOKUP(A9,Clasificación!$C:$C,1,FALSE)</f>
        <v>10101</v>
      </c>
    </row>
    <row r="10" spans="1:5">
      <c r="A10" s="504">
        <v>1010102</v>
      </c>
      <c r="B10" s="490" t="s">
        <v>171</v>
      </c>
      <c r="C10" s="491">
        <v>1270451117</v>
      </c>
      <c r="D10" s="491">
        <v>183550.88000000012</v>
      </c>
      <c r="E10" s="487">
        <f>VLOOKUP(A10,Clasificación!$C:$C,1,FALSE)</f>
        <v>1010102</v>
      </c>
    </row>
    <row r="11" spans="1:5">
      <c r="A11" s="504">
        <v>101010201</v>
      </c>
      <c r="B11" s="490" t="s">
        <v>172</v>
      </c>
      <c r="C11" s="491">
        <v>25907349</v>
      </c>
      <c r="D11" s="491">
        <v>3743.0100000000098</v>
      </c>
      <c r="E11" s="487">
        <f>VLOOKUP(A11,Clasificación!$C:$C,1,FALSE)</f>
        <v>101010201</v>
      </c>
    </row>
    <row r="12" spans="1:5">
      <c r="A12" s="504">
        <v>101010202</v>
      </c>
      <c r="B12" s="490" t="s">
        <v>304</v>
      </c>
      <c r="C12" s="491">
        <v>1244543768</v>
      </c>
      <c r="D12" s="491">
        <v>179807.87</v>
      </c>
      <c r="E12" s="487">
        <f>VLOOKUP(A12,Clasificación!$C:$C,1,FALSE)</f>
        <v>101010202</v>
      </c>
    </row>
    <row r="13" spans="1:5">
      <c r="A13" s="504">
        <v>10102</v>
      </c>
      <c r="B13" s="490" t="s">
        <v>88</v>
      </c>
      <c r="C13" s="491">
        <v>6437246309</v>
      </c>
      <c r="D13" s="491">
        <v>930033.62999999989</v>
      </c>
      <c r="E13" s="487">
        <f>VLOOKUP(A13,Clasificación!$C:$C,1,FALSE)</f>
        <v>10102</v>
      </c>
    </row>
    <row r="14" spans="1:5">
      <c r="A14" s="504">
        <v>1010201</v>
      </c>
      <c r="B14" s="490" t="s">
        <v>173</v>
      </c>
      <c r="C14" s="491">
        <v>6437246309</v>
      </c>
      <c r="D14" s="491">
        <v>930033.62999999989</v>
      </c>
      <c r="E14" s="487">
        <f>VLOOKUP(A14,Clasificación!$C:$C,1,FALSE)</f>
        <v>1010201</v>
      </c>
    </row>
    <row r="15" spans="1:5">
      <c r="A15" s="504">
        <v>101020101</v>
      </c>
      <c r="B15" s="490" t="s">
        <v>174</v>
      </c>
      <c r="C15" s="491">
        <v>6273402281</v>
      </c>
      <c r="D15" s="491">
        <v>906361.94</v>
      </c>
      <c r="E15" s="487">
        <f>VLOOKUP(A15,Clasificación!$C:$C,1,FALSE)</f>
        <v>101020101</v>
      </c>
    </row>
    <row r="16" spans="1:5">
      <c r="A16" s="504">
        <v>10102010101</v>
      </c>
      <c r="B16" s="490" t="s">
        <v>175</v>
      </c>
      <c r="C16" s="491">
        <v>6000000000</v>
      </c>
      <c r="D16" s="491">
        <v>866861.60999999987</v>
      </c>
      <c r="E16" s="487">
        <f>VLOOKUP(A16,Clasificación!$C:$C,1,FALSE)</f>
        <v>10102010101</v>
      </c>
    </row>
    <row r="17" spans="1:5">
      <c r="A17" s="504">
        <v>10102010102</v>
      </c>
      <c r="B17" s="490" t="s">
        <v>505</v>
      </c>
      <c r="C17" s="491">
        <v>173038000</v>
      </c>
      <c r="D17" s="491">
        <v>25000</v>
      </c>
      <c r="E17" s="487">
        <f>VLOOKUP(A17,Clasificación!$C:$C,1,FALSE)</f>
        <v>10102010102</v>
      </c>
    </row>
    <row r="18" spans="1:5">
      <c r="A18" s="504">
        <v>10102010196</v>
      </c>
      <c r="B18" s="490" t="s">
        <v>506</v>
      </c>
      <c r="C18" s="491">
        <v>6106075</v>
      </c>
      <c r="D18" s="491">
        <v>882.19</v>
      </c>
      <c r="E18" s="487">
        <f>VLOOKUP(A18,Clasificación!$C:$C,1,FALSE)</f>
        <v>10102010196</v>
      </c>
    </row>
    <row r="19" spans="1:5">
      <c r="A19" s="504">
        <v>10102010197</v>
      </c>
      <c r="B19" s="490" t="s">
        <v>507</v>
      </c>
      <c r="C19" s="491">
        <v>-4861657</v>
      </c>
      <c r="D19" s="491">
        <v>-702.4</v>
      </c>
      <c r="E19" s="487">
        <f>VLOOKUP(A19,Clasificación!$C:$C,1,FALSE)</f>
        <v>10102010197</v>
      </c>
    </row>
    <row r="20" spans="1:5">
      <c r="A20" s="504">
        <v>10102010198</v>
      </c>
      <c r="B20" s="490" t="s">
        <v>427</v>
      </c>
      <c r="C20" s="491">
        <v>292334931</v>
      </c>
      <c r="D20" s="491">
        <v>42235.66</v>
      </c>
      <c r="E20" s="487">
        <f>VLOOKUP(A20,Clasificación!$C:$C,1,FALSE)</f>
        <v>10102010198</v>
      </c>
    </row>
    <row r="21" spans="1:5">
      <c r="A21" s="504">
        <v>10102010199</v>
      </c>
      <c r="B21" s="490" t="s">
        <v>428</v>
      </c>
      <c r="C21" s="491">
        <v>-193215068</v>
      </c>
      <c r="D21" s="491">
        <v>-27915.119999999995</v>
      </c>
      <c r="E21" s="487">
        <f>VLOOKUP(A21,Clasificación!$C:$C,1,FALSE)</f>
        <v>10102010199</v>
      </c>
    </row>
    <row r="22" spans="1:5">
      <c r="A22" s="504">
        <v>101020102</v>
      </c>
      <c r="B22" s="490" t="s">
        <v>176</v>
      </c>
      <c r="C22" s="491">
        <v>163844028</v>
      </c>
      <c r="D22" s="491">
        <v>23671.69</v>
      </c>
      <c r="E22" s="487">
        <f>VLOOKUP(A22,Clasificación!$C:$C,1,FALSE)</f>
        <v>101020102</v>
      </c>
    </row>
    <row r="23" spans="1:5">
      <c r="A23" s="504">
        <v>10102010201</v>
      </c>
      <c r="B23" s="490" t="s">
        <v>177</v>
      </c>
      <c r="C23" s="491">
        <v>163000000</v>
      </c>
      <c r="D23" s="491">
        <v>23549.739999999998</v>
      </c>
      <c r="E23" s="487">
        <f>VLOOKUP(A23,Clasificación!$C:$C,1,FALSE)</f>
        <v>10102010201</v>
      </c>
    </row>
    <row r="24" spans="1:5">
      <c r="A24" s="504">
        <v>10102010298</v>
      </c>
      <c r="B24" s="490" t="s">
        <v>429</v>
      </c>
      <c r="C24" s="491">
        <v>29420384</v>
      </c>
      <c r="D24" s="491">
        <v>4250.57</v>
      </c>
      <c r="E24" s="487">
        <f>VLOOKUP(A24,Clasificación!$C:$C,1,FALSE)</f>
        <v>10102010298</v>
      </c>
    </row>
    <row r="25" spans="1:5">
      <c r="A25" s="504">
        <v>10102010299</v>
      </c>
      <c r="B25" s="490" t="s">
        <v>430</v>
      </c>
      <c r="C25" s="491">
        <v>-28576356</v>
      </c>
      <c r="D25" s="491">
        <v>-4128.62</v>
      </c>
      <c r="E25" s="487">
        <f>VLOOKUP(A25,Clasificación!$C:$C,1,FALSE)</f>
        <v>10102010299</v>
      </c>
    </row>
    <row r="26" spans="1:5">
      <c r="A26" s="504">
        <v>10103</v>
      </c>
      <c r="B26" s="490" t="s">
        <v>71</v>
      </c>
      <c r="C26" s="491">
        <v>509202265</v>
      </c>
      <c r="D26" s="491">
        <v>73565.37</v>
      </c>
      <c r="E26" s="487">
        <f>VLOOKUP(A26,Clasificación!$C:$C,1,FALSE)</f>
        <v>10103</v>
      </c>
    </row>
    <row r="27" spans="1:5">
      <c r="A27" s="504">
        <v>1010302</v>
      </c>
      <c r="B27" s="490" t="s">
        <v>305</v>
      </c>
      <c r="C27" s="491">
        <v>492018393</v>
      </c>
      <c r="D27" s="491">
        <v>71085.31</v>
      </c>
      <c r="E27" s="487">
        <f>VLOOKUP(A27,Clasificación!$C:$C,1,FALSE)</f>
        <v>1010302</v>
      </c>
    </row>
    <row r="28" spans="1:5">
      <c r="A28" s="504">
        <v>1010302001</v>
      </c>
      <c r="B28" s="490" t="s">
        <v>306</v>
      </c>
      <c r="C28" s="491">
        <v>206772102</v>
      </c>
      <c r="D28" s="491">
        <v>29873.799999999988</v>
      </c>
      <c r="E28" s="487">
        <f>VLOOKUP(A28,Clasificación!$C:$C,1,FALSE)</f>
        <v>1010302001</v>
      </c>
    </row>
    <row r="29" spans="1:5">
      <c r="A29" s="504">
        <v>1010302002</v>
      </c>
      <c r="B29" s="490" t="s">
        <v>307</v>
      </c>
      <c r="C29" s="491">
        <v>285246291</v>
      </c>
      <c r="D29" s="491">
        <v>41211.510000000009</v>
      </c>
      <c r="E29" s="487">
        <f>VLOOKUP(A29,Clasificación!$C:$C,1,FALSE)</f>
        <v>1010302002</v>
      </c>
    </row>
    <row r="30" spans="1:5">
      <c r="A30" s="504">
        <v>1010305</v>
      </c>
      <c r="B30" s="490" t="s">
        <v>469</v>
      </c>
      <c r="C30" s="491">
        <v>11958872</v>
      </c>
      <c r="D30" s="491">
        <v>1727.78</v>
      </c>
      <c r="E30" s="487">
        <f>VLOOKUP(A30,Clasificación!$C:$C,1,FALSE)</f>
        <v>1010305</v>
      </c>
    </row>
    <row r="31" spans="1:5">
      <c r="A31" s="504">
        <v>1010305002</v>
      </c>
      <c r="B31" s="490" t="s">
        <v>470</v>
      </c>
      <c r="C31" s="491">
        <v>11958872</v>
      </c>
      <c r="D31" s="491">
        <v>1727.78</v>
      </c>
      <c r="E31" s="487">
        <f>VLOOKUP(A31,Clasificación!$C:$C,1,FALSE)</f>
        <v>1010305002</v>
      </c>
    </row>
    <row r="32" spans="1:5">
      <c r="A32" s="504">
        <v>1010306</v>
      </c>
      <c r="B32" s="490" t="s">
        <v>471</v>
      </c>
      <c r="C32" s="491">
        <v>5225000</v>
      </c>
      <c r="D32" s="491">
        <v>752.27999999999975</v>
      </c>
      <c r="E32" s="487">
        <f>VLOOKUP(A32,Clasificación!$C:$C,1,FALSE)</f>
        <v>1010306</v>
      </c>
    </row>
    <row r="33" spans="1:5">
      <c r="A33" s="504">
        <v>1010306001</v>
      </c>
      <c r="B33" s="490" t="s">
        <v>603</v>
      </c>
      <c r="C33" s="491">
        <v>5225000</v>
      </c>
      <c r="D33" s="491">
        <v>752.2800000000002</v>
      </c>
      <c r="E33" s="487">
        <f>VLOOKUP(A33,Clasificación!$C:$C,1,FALSE)</f>
        <v>1010306001</v>
      </c>
    </row>
    <row r="34" spans="1:5">
      <c r="A34" s="504">
        <v>10104</v>
      </c>
      <c r="B34" s="490" t="s">
        <v>308</v>
      </c>
      <c r="C34" s="491">
        <v>22673673</v>
      </c>
      <c r="D34" s="491">
        <v>3299.99</v>
      </c>
      <c r="E34" s="487">
        <f>VLOOKUP(A34,Clasificación!$C:$C,1,FALSE)</f>
        <v>10104</v>
      </c>
    </row>
    <row r="35" spans="1:5">
      <c r="A35" s="504">
        <v>1010401</v>
      </c>
      <c r="B35" s="490" t="s">
        <v>309</v>
      </c>
      <c r="C35" s="491">
        <v>22673673</v>
      </c>
      <c r="D35" s="491">
        <v>3299.99</v>
      </c>
      <c r="E35" s="487">
        <f>VLOOKUP(A35,Clasificación!$C:$C,1,FALSE)</f>
        <v>1010401</v>
      </c>
    </row>
    <row r="36" spans="1:5">
      <c r="A36" s="504">
        <v>102</v>
      </c>
      <c r="B36" s="490" t="s">
        <v>7</v>
      </c>
      <c r="C36" s="491">
        <v>492429792</v>
      </c>
      <c r="D36" s="491">
        <v>72894</v>
      </c>
      <c r="E36" s="487">
        <f>VLOOKUP(A36,Clasificación!$C:$C,1,FALSE)</f>
        <v>102</v>
      </c>
    </row>
    <row r="37" spans="1:5">
      <c r="A37" s="504">
        <v>10206</v>
      </c>
      <c r="B37" s="490" t="s">
        <v>300</v>
      </c>
      <c r="C37" s="491">
        <v>299855287</v>
      </c>
      <c r="D37" s="491">
        <v>44393.979999999996</v>
      </c>
      <c r="E37" s="487">
        <f>VLOOKUP(A37,Clasificación!$C:$C,1,FALSE)</f>
        <v>10206</v>
      </c>
    </row>
    <row r="38" spans="1:5">
      <c r="A38" s="504">
        <v>1020601</v>
      </c>
      <c r="B38" s="490" t="s">
        <v>310</v>
      </c>
      <c r="C38" s="491">
        <v>299855287</v>
      </c>
      <c r="D38" s="491">
        <v>44393.979999999996</v>
      </c>
      <c r="E38" s="487">
        <f>VLOOKUP(A38,Clasificación!$C:$C,1,FALSE)</f>
        <v>1020601</v>
      </c>
    </row>
    <row r="39" spans="1:5">
      <c r="A39" s="504">
        <v>1020601001</v>
      </c>
      <c r="B39" s="490" t="s">
        <v>311</v>
      </c>
      <c r="C39" s="491">
        <v>399807052</v>
      </c>
      <c r="D39" s="491">
        <v>59191.93</v>
      </c>
      <c r="E39" s="487">
        <f>VLOOKUP(A39,Clasificación!$C:$C,1,FALSE)</f>
        <v>1020601001</v>
      </c>
    </row>
    <row r="40" spans="1:5">
      <c r="A40" s="504">
        <v>1020601999</v>
      </c>
      <c r="B40" s="490" t="s">
        <v>434</v>
      </c>
      <c r="C40" s="491">
        <v>-99951765</v>
      </c>
      <c r="D40" s="491">
        <v>-14797.95</v>
      </c>
      <c r="E40" s="487">
        <f>VLOOKUP(A40,Clasificación!$C:$C,1,FALSE)</f>
        <v>1020601999</v>
      </c>
    </row>
    <row r="41" spans="1:5">
      <c r="A41" s="504">
        <v>10207</v>
      </c>
      <c r="B41" s="490" t="s">
        <v>340</v>
      </c>
      <c r="C41" s="491">
        <v>192574505</v>
      </c>
      <c r="D41" s="491">
        <v>28500.02</v>
      </c>
      <c r="E41" s="487">
        <f>VLOOKUP(A41,Clasificación!$C:$C,1,FALSE)</f>
        <v>10207</v>
      </c>
    </row>
    <row r="42" spans="1:5">
      <c r="A42" s="504">
        <v>1020701</v>
      </c>
      <c r="B42" s="490" t="s">
        <v>341</v>
      </c>
      <c r="C42" s="491">
        <v>192574505</v>
      </c>
      <c r="D42" s="491">
        <v>28500.02</v>
      </c>
      <c r="E42" s="487">
        <f>VLOOKUP(A42,Clasificación!$C:$C,1,FALSE)</f>
        <v>1020701</v>
      </c>
    </row>
    <row r="43" spans="1:5">
      <c r="A43" s="504">
        <v>1020701001</v>
      </c>
      <c r="B43" s="490" t="s">
        <v>342</v>
      </c>
      <c r="C43" s="491">
        <v>256766000</v>
      </c>
      <c r="D43" s="491">
        <v>38000</v>
      </c>
      <c r="E43" s="487">
        <f>VLOOKUP(A43,Clasificación!$C:$C,1,FALSE)</f>
        <v>1020701001</v>
      </c>
    </row>
    <row r="44" spans="1:5">
      <c r="A44" s="504">
        <v>1020701999</v>
      </c>
      <c r="B44" s="490" t="s">
        <v>434</v>
      </c>
      <c r="C44" s="491">
        <v>-64191495</v>
      </c>
      <c r="D44" s="491">
        <v>-9499.98</v>
      </c>
      <c r="E44" s="487">
        <f>VLOOKUP(A44,Clasificación!$C:$C,1,FALSE)</f>
        <v>1020701999</v>
      </c>
    </row>
    <row r="45" spans="1:5">
      <c r="A45" s="504">
        <v>2</v>
      </c>
      <c r="B45" s="490" t="s">
        <v>8</v>
      </c>
      <c r="C45" s="491">
        <v>918075130</v>
      </c>
      <c r="D45" s="491">
        <v>132450.28999999998</v>
      </c>
      <c r="E45" s="487">
        <f>VLOOKUP(A45,Clasificación!$C:$C,1,FALSE)</f>
        <v>2</v>
      </c>
    </row>
    <row r="46" spans="1:5">
      <c r="A46" s="504">
        <v>201</v>
      </c>
      <c r="B46" s="490" t="s">
        <v>9</v>
      </c>
      <c r="C46" s="491">
        <v>918075130</v>
      </c>
      <c r="D46" s="491">
        <v>132450.28999999998</v>
      </c>
      <c r="E46" s="487">
        <f>VLOOKUP(A46,Clasificación!$C:$C,1,FALSE)</f>
        <v>201</v>
      </c>
    </row>
    <row r="47" spans="1:5">
      <c r="A47" s="504">
        <v>20103</v>
      </c>
      <c r="B47" s="490" t="s">
        <v>180</v>
      </c>
      <c r="C47" s="491">
        <v>118527070</v>
      </c>
      <c r="D47" s="491">
        <v>17099.850000000035</v>
      </c>
      <c r="E47" s="487">
        <f>VLOOKUP(A47,Clasificación!$C:$C,1,FALSE)</f>
        <v>20103</v>
      </c>
    </row>
    <row r="48" spans="1:5">
      <c r="A48" s="504">
        <v>2010301</v>
      </c>
      <c r="B48" s="490" t="s">
        <v>181</v>
      </c>
      <c r="C48" s="491">
        <v>118527070</v>
      </c>
      <c r="D48" s="491">
        <v>17099.850000000035</v>
      </c>
      <c r="E48" s="487">
        <f>VLOOKUP(A48,Clasificación!$C:$C,1,FALSE)</f>
        <v>2010301</v>
      </c>
    </row>
    <row r="49" spans="1:5">
      <c r="A49" s="504">
        <v>2010301001</v>
      </c>
      <c r="B49" s="490" t="s">
        <v>182</v>
      </c>
      <c r="C49" s="491">
        <v>3928500</v>
      </c>
      <c r="D49" s="491">
        <v>566.75999999998021</v>
      </c>
      <c r="E49" s="487">
        <f>VLOOKUP(A49,Clasificación!$C:$C,1,FALSE)</f>
        <v>2010301001</v>
      </c>
    </row>
    <row r="50" spans="1:5">
      <c r="A50" s="504">
        <v>2010301003</v>
      </c>
      <c r="B50" s="490" t="s">
        <v>72</v>
      </c>
      <c r="C50" s="491">
        <v>33548314.800000001</v>
      </c>
      <c r="D50" s="491">
        <v>4840</v>
      </c>
      <c r="E50" s="487">
        <f>VLOOKUP(A50,Clasificación!$C:$C,1,FALSE)</f>
        <v>2010301003</v>
      </c>
    </row>
    <row r="51" spans="1:5">
      <c r="A51" s="504">
        <v>2010301004</v>
      </c>
      <c r="B51" s="490" t="s">
        <v>686</v>
      </c>
      <c r="C51" s="491">
        <v>19061543</v>
      </c>
      <c r="D51" s="491">
        <v>2750</v>
      </c>
      <c r="E51" s="487">
        <f>VLOOKUP(A51,Clasificación!$C:$C,1,FALSE)</f>
        <v>2010301004</v>
      </c>
    </row>
    <row r="52" spans="1:5">
      <c r="A52" s="504">
        <v>2010301005</v>
      </c>
      <c r="B52" s="490" t="s">
        <v>435</v>
      </c>
      <c r="C52" s="491">
        <v>160000</v>
      </c>
      <c r="D52" s="491">
        <v>23.089999999999691</v>
      </c>
      <c r="E52" s="487">
        <f>VLOOKUP(A52,Clasificación!$C:$C,1,FALSE)</f>
        <v>2010301005</v>
      </c>
    </row>
    <row r="53" spans="1:5">
      <c r="A53" s="504">
        <v>2010301007</v>
      </c>
      <c r="B53" s="490" t="s">
        <v>604</v>
      </c>
      <c r="C53" s="491">
        <v>61828712</v>
      </c>
      <c r="D53" s="491">
        <v>8920</v>
      </c>
      <c r="E53" s="487">
        <f>VLOOKUP(A53,Clasificación!$C:$C,1,FALSE)</f>
        <v>2010301007</v>
      </c>
    </row>
    <row r="54" spans="1:5">
      <c r="A54" s="504">
        <v>20104</v>
      </c>
      <c r="B54" s="490" t="s">
        <v>312</v>
      </c>
      <c r="C54" s="491">
        <v>357375905</v>
      </c>
      <c r="D54" s="491">
        <v>51558.46</v>
      </c>
      <c r="E54" s="487">
        <f>VLOOKUP(A54,Clasificación!$C:$C,1,FALSE)</f>
        <v>20104</v>
      </c>
    </row>
    <row r="55" spans="1:5">
      <c r="A55" s="504">
        <v>2010401</v>
      </c>
      <c r="B55" s="490" t="s">
        <v>313</v>
      </c>
      <c r="C55" s="491">
        <v>316032603</v>
      </c>
      <c r="D55" s="491">
        <v>45593.88</v>
      </c>
      <c r="E55" s="487">
        <f>VLOOKUP(A55,Clasificación!$C:$C,1,FALSE)</f>
        <v>2010401</v>
      </c>
    </row>
    <row r="56" spans="1:5">
      <c r="A56" s="504">
        <v>2010402</v>
      </c>
      <c r="B56" s="490" t="s">
        <v>475</v>
      </c>
      <c r="C56" s="491">
        <v>41343302</v>
      </c>
      <c r="D56" s="491">
        <v>5964.58</v>
      </c>
      <c r="E56" s="487">
        <f>VLOOKUP(A56,Clasificación!$C:$C,1,FALSE)</f>
        <v>2010402</v>
      </c>
    </row>
    <row r="57" spans="1:5">
      <c r="A57" s="504">
        <v>20105</v>
      </c>
      <c r="B57" s="490" t="s">
        <v>436</v>
      </c>
      <c r="C57" s="491">
        <v>12368466</v>
      </c>
      <c r="D57" s="491">
        <v>1784.3999999999996</v>
      </c>
      <c r="E57" s="487">
        <f>VLOOKUP(A57,Clasificación!$C:$C,1,FALSE)</f>
        <v>20105</v>
      </c>
    </row>
    <row r="58" spans="1:5">
      <c r="A58" s="504">
        <v>2010502</v>
      </c>
      <c r="B58" s="490" t="s">
        <v>437</v>
      </c>
      <c r="C58" s="491">
        <v>5737500</v>
      </c>
      <c r="D58" s="491">
        <v>827.75</v>
      </c>
      <c r="E58" s="487">
        <f>VLOOKUP(A58,Clasificación!$C:$C,1,FALSE)</f>
        <v>2010502</v>
      </c>
    </row>
    <row r="59" spans="1:5">
      <c r="A59" s="504">
        <v>2010503</v>
      </c>
      <c r="B59" s="490" t="s">
        <v>438</v>
      </c>
      <c r="C59" s="491">
        <v>5458334</v>
      </c>
      <c r="D59" s="491">
        <v>787.47</v>
      </c>
      <c r="E59" s="487">
        <f>VLOOKUP(A59,Clasificación!$C:$C,1,FALSE)</f>
        <v>2010503</v>
      </c>
    </row>
    <row r="60" spans="1:5">
      <c r="A60" s="504">
        <v>2010504</v>
      </c>
      <c r="B60" s="490" t="s">
        <v>605</v>
      </c>
      <c r="C60" s="491">
        <v>1172632</v>
      </c>
      <c r="D60" s="491">
        <v>169.18</v>
      </c>
      <c r="E60" s="487">
        <f>VLOOKUP(A60,Clasificación!$C:$C,1,FALSE)</f>
        <v>2010504</v>
      </c>
    </row>
    <row r="61" spans="1:5">
      <c r="A61" s="504">
        <v>20108</v>
      </c>
      <c r="B61" s="490" t="s">
        <v>476</v>
      </c>
      <c r="C61" s="491">
        <v>429803689</v>
      </c>
      <c r="D61" s="491">
        <v>62007.58</v>
      </c>
      <c r="E61" s="487">
        <f>VLOOKUP(A61,Clasificación!$C:$C,1,FALSE)</f>
        <v>20108</v>
      </c>
    </row>
    <row r="62" spans="1:5">
      <c r="A62" s="504">
        <v>2010802</v>
      </c>
      <c r="B62" s="490" t="s">
        <v>478</v>
      </c>
      <c r="C62" s="491">
        <v>1039721</v>
      </c>
      <c r="D62" s="491">
        <v>150</v>
      </c>
      <c r="E62" s="487">
        <f>VLOOKUP(A62,Clasificación!$C:$C,1,FALSE)</f>
        <v>2010802</v>
      </c>
    </row>
    <row r="63" spans="1:5">
      <c r="A63" s="504">
        <v>2010803</v>
      </c>
      <c r="B63" s="490" t="s">
        <v>508</v>
      </c>
      <c r="C63" s="491">
        <v>305832384</v>
      </c>
      <c r="D63" s="491">
        <v>44122.299999999996</v>
      </c>
      <c r="E63" s="487">
        <f>VLOOKUP(A63,Clasificación!$C:$C,1,FALSE)</f>
        <v>2010803</v>
      </c>
    </row>
    <row r="64" spans="1:5">
      <c r="A64" s="504">
        <v>2010804</v>
      </c>
      <c r="B64" s="490" t="s">
        <v>606</v>
      </c>
      <c r="C64" s="491">
        <v>21598461</v>
      </c>
      <c r="D64" s="491">
        <v>3116</v>
      </c>
      <c r="E64" s="487">
        <f>VLOOKUP(A64,Clasificación!$C:$C,1,FALSE)</f>
        <v>2010804</v>
      </c>
    </row>
    <row r="65" spans="1:5">
      <c r="A65" s="504">
        <v>2010805</v>
      </c>
      <c r="B65" s="490" t="s">
        <v>607</v>
      </c>
      <c r="C65" s="491">
        <v>26125909</v>
      </c>
      <c r="D65" s="491">
        <v>3769.17</v>
      </c>
      <c r="E65" s="487">
        <f>VLOOKUP(A65,Clasificación!$C:$C,1,FALSE)</f>
        <v>2010805</v>
      </c>
    </row>
    <row r="66" spans="1:5">
      <c r="A66" s="504">
        <v>2010806</v>
      </c>
      <c r="B66" s="490" t="s">
        <v>608</v>
      </c>
      <c r="C66" s="491">
        <v>5000001</v>
      </c>
      <c r="D66" s="491">
        <v>721.35</v>
      </c>
      <c r="E66" s="487">
        <f>VLOOKUP(A66,Clasificación!$C:$C,1,FALSE)</f>
        <v>2010806</v>
      </c>
    </row>
    <row r="67" spans="1:5">
      <c r="A67" s="504">
        <v>2010807</v>
      </c>
      <c r="B67" s="490" t="s">
        <v>609</v>
      </c>
      <c r="C67" s="491">
        <v>2707213</v>
      </c>
      <c r="D67" s="491">
        <v>390.56999999999994</v>
      </c>
      <c r="E67" s="487">
        <f>VLOOKUP(A67,Clasificación!$C:$C,1,FALSE)</f>
        <v>2010807</v>
      </c>
    </row>
    <row r="68" spans="1:5">
      <c r="A68" s="504">
        <v>2010808</v>
      </c>
      <c r="B68" s="490" t="s">
        <v>610</v>
      </c>
      <c r="C68" s="491">
        <v>20000001</v>
      </c>
      <c r="D68" s="491">
        <v>2885.39</v>
      </c>
      <c r="E68" s="487">
        <f>VLOOKUP(A68,Clasificación!$C:$C,1,FALSE)</f>
        <v>2010808</v>
      </c>
    </row>
    <row r="69" spans="1:5">
      <c r="A69" s="504">
        <v>2010809</v>
      </c>
      <c r="B69" s="490" t="s">
        <v>611</v>
      </c>
      <c r="C69" s="491">
        <v>2499999</v>
      </c>
      <c r="D69" s="491">
        <v>360.67</v>
      </c>
      <c r="E69" s="487">
        <f>VLOOKUP(A69,Clasificación!$C:$C,1,FALSE)</f>
        <v>2010809</v>
      </c>
    </row>
    <row r="70" spans="1:5">
      <c r="A70" s="504">
        <v>2010810</v>
      </c>
      <c r="B70" s="490" t="s">
        <v>612</v>
      </c>
      <c r="C70" s="491">
        <v>45000000</v>
      </c>
      <c r="D70" s="491">
        <v>6492.13</v>
      </c>
      <c r="E70" s="487">
        <f>VLOOKUP(A70,Clasificación!$C:$C,1,FALSE)</f>
        <v>2010810</v>
      </c>
    </row>
    <row r="71" spans="1:5">
      <c r="B71" s="492"/>
      <c r="C71" s="492"/>
      <c r="E71" s="487"/>
    </row>
    <row r="72" spans="1:5">
      <c r="B72" s="492"/>
      <c r="C72" s="492"/>
      <c r="E72" s="487"/>
    </row>
    <row r="73" spans="1:5">
      <c r="A73" s="504">
        <v>3</v>
      </c>
      <c r="B73" s="490" t="s">
        <v>19</v>
      </c>
      <c r="C73" s="491">
        <v>7813928026</v>
      </c>
      <c r="D73" s="491">
        <v>1130893.58</v>
      </c>
      <c r="E73" s="487">
        <f>VLOOKUP(A73,Clasificación!$C:$C,1,FALSE)</f>
        <v>3</v>
      </c>
    </row>
    <row r="74" spans="1:5">
      <c r="A74" s="504">
        <v>301</v>
      </c>
      <c r="B74" s="490" t="s">
        <v>10</v>
      </c>
      <c r="C74" s="491">
        <v>5098000000</v>
      </c>
      <c r="D74" s="491">
        <v>791032.82</v>
      </c>
      <c r="E74" s="487">
        <f>VLOOKUP(A74,Clasificación!$C:$C,1,FALSE)</f>
        <v>301</v>
      </c>
    </row>
    <row r="75" spans="1:5">
      <c r="A75" s="504">
        <v>30101</v>
      </c>
      <c r="B75" s="490" t="s">
        <v>183</v>
      </c>
      <c r="C75" s="491">
        <v>5098000000</v>
      </c>
      <c r="D75" s="491">
        <v>791032.82</v>
      </c>
      <c r="E75" s="487">
        <f>VLOOKUP(A75,Clasificación!$C:$C,1,FALSE)</f>
        <v>30101</v>
      </c>
    </row>
    <row r="76" spans="1:5">
      <c r="A76" s="504">
        <v>3010101</v>
      </c>
      <c r="B76" s="490" t="s">
        <v>184</v>
      </c>
      <c r="C76" s="491">
        <v>5000000000</v>
      </c>
      <c r="D76" s="491">
        <v>776116.72</v>
      </c>
      <c r="E76" s="487">
        <f>VLOOKUP(A76,Clasificación!$C:$C,1,FALSE)</f>
        <v>3010101</v>
      </c>
    </row>
    <row r="77" spans="1:5">
      <c r="A77" s="504">
        <v>3010103</v>
      </c>
      <c r="B77" s="490" t="s">
        <v>479</v>
      </c>
      <c r="C77" s="491">
        <v>98000000</v>
      </c>
      <c r="D77" s="491">
        <v>14916.1</v>
      </c>
      <c r="E77" s="487">
        <f>VLOOKUP(A77,Clasificación!$C:$C,1,FALSE)</f>
        <v>3010103</v>
      </c>
    </row>
    <row r="78" spans="1:5">
      <c r="A78" s="504">
        <v>302</v>
      </c>
      <c r="B78" s="490" t="s">
        <v>11</v>
      </c>
      <c r="C78" s="491">
        <v>6020351</v>
      </c>
      <c r="D78" s="491">
        <v>916.33</v>
      </c>
      <c r="E78" s="487">
        <f>VLOOKUP(A78,Clasificación!$C:$C,1,FALSE)</f>
        <v>302</v>
      </c>
    </row>
    <row r="79" spans="1:5">
      <c r="A79" s="504">
        <v>30201</v>
      </c>
      <c r="B79" s="490" t="s">
        <v>480</v>
      </c>
      <c r="C79" s="491">
        <v>5201018</v>
      </c>
      <c r="D79" s="491">
        <v>791.62</v>
      </c>
      <c r="E79" s="487">
        <f>VLOOKUP(A79,Clasificación!$C:$C,1,FALSE)</f>
        <v>30201</v>
      </c>
    </row>
    <row r="80" spans="1:5">
      <c r="A80" s="504">
        <v>30203</v>
      </c>
      <c r="B80" s="490" t="s">
        <v>481</v>
      </c>
      <c r="C80" s="491">
        <v>819333</v>
      </c>
      <c r="D80" s="491">
        <v>124.71</v>
      </c>
      <c r="E80" s="487">
        <f>VLOOKUP(A80,Clasificación!$C:$C,1,FALSE)</f>
        <v>30203</v>
      </c>
    </row>
    <row r="81" spans="1:5">
      <c r="A81" s="504">
        <v>3020301</v>
      </c>
      <c r="B81" s="490" t="s">
        <v>482</v>
      </c>
      <c r="C81" s="491">
        <v>819333</v>
      </c>
      <c r="D81" s="491">
        <v>124.71</v>
      </c>
      <c r="E81" s="487">
        <f>VLOOKUP(A81,Clasificación!$C:$C,1,FALSE)</f>
        <v>3020301</v>
      </c>
    </row>
    <row r="82" spans="1:5">
      <c r="A82" s="504">
        <v>303</v>
      </c>
      <c r="B82" s="490" t="s">
        <v>56</v>
      </c>
      <c r="C82" s="491">
        <v>2709907675</v>
      </c>
      <c r="D82" s="491">
        <v>338944.43</v>
      </c>
      <c r="E82" s="487">
        <f>VLOOKUP(A82,Clasificación!$C:$C,1,FALSE)</f>
        <v>303</v>
      </c>
    </row>
    <row r="83" spans="1:5">
      <c r="A83" s="504">
        <v>30301</v>
      </c>
      <c r="B83" s="490" t="s">
        <v>439</v>
      </c>
      <c r="C83" s="491">
        <v>1943971657</v>
      </c>
      <c r="D83" s="491">
        <v>235381.45</v>
      </c>
      <c r="E83" s="487">
        <f>VLOOKUP(A83,Clasificación!$C:$C,1,FALSE)</f>
        <v>30301</v>
      </c>
    </row>
    <row r="84" spans="1:5">
      <c r="A84" s="504">
        <v>30302</v>
      </c>
      <c r="B84" s="490" t="s">
        <v>186</v>
      </c>
      <c r="C84" s="491">
        <v>765936018</v>
      </c>
      <c r="D84" s="491">
        <v>103562.98</v>
      </c>
      <c r="E84" s="487">
        <f>VLOOKUP(A84,Clasificación!$C:$C,1,FALSE)</f>
        <v>30302</v>
      </c>
    </row>
    <row r="85" spans="1:5">
      <c r="A85" s="504">
        <v>4</v>
      </c>
      <c r="B85" s="490" t="s">
        <v>13</v>
      </c>
      <c r="C85" s="491">
        <v>1503213705</v>
      </c>
      <c r="D85" s="491">
        <v>1025283.53</v>
      </c>
      <c r="E85" s="487">
        <f>VLOOKUP(A85,Clasificación!$C:$C,1,FALSE)</f>
        <v>4</v>
      </c>
    </row>
    <row r="86" spans="1:5">
      <c r="A86" s="504">
        <v>401</v>
      </c>
      <c r="B86" s="490" t="s">
        <v>316</v>
      </c>
      <c r="C86" s="491">
        <v>1296256385</v>
      </c>
      <c r="D86" s="491">
        <v>185625.48</v>
      </c>
      <c r="E86" s="487">
        <f>VLOOKUP(A86,Clasificación!$C:$C,1,FALSE)</f>
        <v>401</v>
      </c>
    </row>
    <row r="87" spans="1:5">
      <c r="A87" s="504">
        <v>40101</v>
      </c>
      <c r="B87" s="490" t="s">
        <v>317</v>
      </c>
      <c r="C87" s="491">
        <v>1296256385</v>
      </c>
      <c r="D87" s="491">
        <v>185625.48</v>
      </c>
      <c r="E87" s="487">
        <f>VLOOKUP(A87,Clasificación!$C:$C,1,FALSE)</f>
        <v>40101</v>
      </c>
    </row>
    <row r="88" spans="1:5">
      <c r="A88" s="504">
        <v>4010101</v>
      </c>
      <c r="B88" s="490" t="s">
        <v>318</v>
      </c>
      <c r="C88" s="491">
        <v>1296256385</v>
      </c>
      <c r="D88" s="491">
        <v>185625.48</v>
      </c>
      <c r="E88" s="487">
        <f>VLOOKUP(A88,Clasificación!$C:$C,1,FALSE)</f>
        <v>4010101</v>
      </c>
    </row>
    <row r="89" spans="1:5" s="547" customFormat="1">
      <c r="A89" s="543">
        <v>401010101</v>
      </c>
      <c r="B89" s="544" t="s">
        <v>440</v>
      </c>
      <c r="C89" s="545">
        <v>599550309</v>
      </c>
      <c r="D89" s="545">
        <v>86040.83</v>
      </c>
      <c r="E89" s="546">
        <f>VLOOKUP(A89,Clasificación!$C:$C,1,FALSE)</f>
        <v>401010101</v>
      </c>
    </row>
    <row r="90" spans="1:5" s="547" customFormat="1">
      <c r="A90" s="543">
        <v>401010102</v>
      </c>
      <c r="B90" s="544" t="s">
        <v>441</v>
      </c>
      <c r="C90" s="545">
        <v>696706076</v>
      </c>
      <c r="D90" s="545">
        <v>99584.65</v>
      </c>
      <c r="E90" s="546">
        <f>VLOOKUP(A90,Clasificación!$C:$C,1,FALSE)</f>
        <v>401010102</v>
      </c>
    </row>
    <row r="91" spans="1:5">
      <c r="A91" s="504">
        <v>402</v>
      </c>
      <c r="B91" s="490" t="s">
        <v>93</v>
      </c>
      <c r="C91" s="491">
        <v>98969733</v>
      </c>
      <c r="D91" s="491">
        <v>12975.45</v>
      </c>
      <c r="E91" s="487">
        <f>VLOOKUP(A91,Clasificación!$C:$C,1,FALSE)</f>
        <v>402</v>
      </c>
    </row>
    <row r="92" spans="1:5">
      <c r="A92" s="504">
        <v>40202</v>
      </c>
      <c r="B92" s="490" t="s">
        <v>187</v>
      </c>
      <c r="C92" s="491">
        <v>7712273</v>
      </c>
      <c r="D92" s="491">
        <v>0</v>
      </c>
      <c r="E92" s="487">
        <f>VLOOKUP(A92,Clasificación!$C:$C,1,FALSE)</f>
        <v>40202</v>
      </c>
    </row>
    <row r="93" spans="1:5" s="547" customFormat="1">
      <c r="A93" s="543">
        <v>4020202</v>
      </c>
      <c r="B93" s="544" t="s">
        <v>510</v>
      </c>
      <c r="C93" s="545">
        <v>7712273</v>
      </c>
      <c r="D93" s="545">
        <v>0</v>
      </c>
      <c r="E93" s="546">
        <f>VLOOKUP(A93,Clasificación!$C:$C,1,FALSE)</f>
        <v>4020202</v>
      </c>
    </row>
    <row r="94" spans="1:5">
      <c r="A94" s="504">
        <v>40203</v>
      </c>
      <c r="B94" s="490" t="s">
        <v>189</v>
      </c>
      <c r="C94" s="491">
        <v>91257460</v>
      </c>
      <c r="D94" s="491">
        <v>12975.45</v>
      </c>
      <c r="E94" s="487">
        <f>VLOOKUP(A94,Clasificación!$C:$C,1,FALSE)</f>
        <v>40203</v>
      </c>
    </row>
    <row r="95" spans="1:5">
      <c r="A95" s="504">
        <v>4020301</v>
      </c>
      <c r="B95" s="490" t="s">
        <v>190</v>
      </c>
      <c r="C95" s="491">
        <v>91257460</v>
      </c>
      <c r="D95" s="491">
        <v>12975.45</v>
      </c>
      <c r="E95" s="487">
        <f>VLOOKUP(A95,Clasificación!$C:$C,1,FALSE)</f>
        <v>4020301</v>
      </c>
    </row>
    <row r="96" spans="1:5">
      <c r="A96" s="504">
        <v>402030101</v>
      </c>
      <c r="B96" s="490" t="s">
        <v>442</v>
      </c>
      <c r="C96" s="491">
        <v>3617260</v>
      </c>
      <c r="D96" s="491">
        <v>519.39</v>
      </c>
      <c r="E96" s="487">
        <f>VLOOKUP(A96,Clasificación!$C:$C,1,FALSE)</f>
        <v>402030101</v>
      </c>
    </row>
    <row r="97" spans="1:5">
      <c r="A97" s="504">
        <v>402030102</v>
      </c>
      <c r="B97" s="490" t="s">
        <v>443</v>
      </c>
      <c r="C97" s="491">
        <v>86137672</v>
      </c>
      <c r="D97" s="491">
        <v>12240.31</v>
      </c>
      <c r="E97" s="487">
        <f>VLOOKUP(A97,Clasificación!$C:$C,1,FALSE)</f>
        <v>402030102</v>
      </c>
    </row>
    <row r="98" spans="1:5">
      <c r="A98" s="504">
        <v>402030103</v>
      </c>
      <c r="B98" s="490" t="s">
        <v>511</v>
      </c>
      <c r="C98" s="491">
        <v>1502528</v>
      </c>
      <c r="D98" s="491">
        <v>215.75</v>
      </c>
      <c r="E98" s="487">
        <f>VLOOKUP(A98,Clasificación!$C:$C,1,FALSE)</f>
        <v>402030103</v>
      </c>
    </row>
    <row r="99" spans="1:5">
      <c r="A99" s="504">
        <v>404</v>
      </c>
      <c r="B99" s="490" t="s">
        <v>208</v>
      </c>
      <c r="C99" s="491">
        <v>107987587</v>
      </c>
      <c r="D99" s="491">
        <v>826682.6</v>
      </c>
      <c r="E99" s="487">
        <f>VLOOKUP(A99,Clasificación!$C:$C,1,FALSE)</f>
        <v>404</v>
      </c>
    </row>
    <row r="100" spans="1:5">
      <c r="A100" s="504">
        <v>40401</v>
      </c>
      <c r="B100" s="490" t="s">
        <v>209</v>
      </c>
      <c r="C100" s="491">
        <v>107987459</v>
      </c>
      <c r="D100" s="491">
        <v>826682.59</v>
      </c>
      <c r="E100" s="487">
        <f>VLOOKUP(A100,Clasificación!$C:$C,1,FALSE)</f>
        <v>40401</v>
      </c>
    </row>
    <row r="101" spans="1:5">
      <c r="A101" s="504">
        <v>4040104</v>
      </c>
      <c r="B101" s="490" t="s">
        <v>210</v>
      </c>
      <c r="C101" s="491">
        <v>107987459</v>
      </c>
      <c r="D101" s="491">
        <v>826682.59</v>
      </c>
      <c r="E101" s="487">
        <f>VLOOKUP(A101,Clasificación!$C:$C,1,FALSE)</f>
        <v>4040104</v>
      </c>
    </row>
    <row r="102" spans="1:5">
      <c r="A102" s="504">
        <v>40402</v>
      </c>
      <c r="B102" s="490" t="s">
        <v>483</v>
      </c>
      <c r="C102" s="491">
        <v>128</v>
      </c>
      <c r="D102" s="491">
        <v>0.01</v>
      </c>
      <c r="E102" s="487">
        <f>VLOOKUP(A102,Clasificación!$C:$C,1,FALSE)</f>
        <v>40402</v>
      </c>
    </row>
    <row r="103" spans="1:5">
      <c r="A103" s="504">
        <v>4040203</v>
      </c>
      <c r="B103" s="490" t="s">
        <v>501</v>
      </c>
      <c r="C103" s="491">
        <v>128</v>
      </c>
      <c r="D103" s="491">
        <v>0.01</v>
      </c>
      <c r="E103" s="487">
        <f>VLOOKUP(A103,Clasificación!$C:$C,1,FALSE)</f>
        <v>4040203</v>
      </c>
    </row>
    <row r="104" spans="1:5">
      <c r="A104" s="504">
        <v>5</v>
      </c>
      <c r="B104" s="490" t="s">
        <v>78</v>
      </c>
      <c r="C104" s="491">
        <v>737277687</v>
      </c>
      <c r="D104" s="491">
        <v>921720.55</v>
      </c>
      <c r="E104" s="487">
        <f>VLOOKUP(A104,Clasificación!$C:$C,1,FALSE)</f>
        <v>5</v>
      </c>
    </row>
    <row r="105" spans="1:5">
      <c r="A105" s="504">
        <v>501</v>
      </c>
      <c r="B105" s="490" t="s">
        <v>191</v>
      </c>
      <c r="C105" s="491">
        <v>686380623</v>
      </c>
      <c r="D105" s="491">
        <v>914995.26</v>
      </c>
      <c r="E105" s="487">
        <f>VLOOKUP(A105,Clasificación!$C:$C,1,FALSE)</f>
        <v>501</v>
      </c>
    </row>
    <row r="106" spans="1:5">
      <c r="A106" s="504">
        <v>50101</v>
      </c>
      <c r="B106" s="490" t="s">
        <v>192</v>
      </c>
      <c r="C106" s="491">
        <v>532486123</v>
      </c>
      <c r="D106" s="491">
        <v>76154.23</v>
      </c>
      <c r="E106" s="487">
        <f>VLOOKUP(A106,Clasificación!$C:$C,1,FALSE)</f>
        <v>50101</v>
      </c>
    </row>
    <row r="107" spans="1:5">
      <c r="A107" s="504">
        <v>5010101</v>
      </c>
      <c r="B107" s="490" t="s">
        <v>444</v>
      </c>
      <c r="C107" s="491">
        <v>199246950</v>
      </c>
      <c r="D107" s="491">
        <v>28469.45</v>
      </c>
      <c r="E107" s="487">
        <f>VLOOKUP(A107,Clasificación!$C:$C,1,FALSE)</f>
        <v>5010101</v>
      </c>
    </row>
    <row r="108" spans="1:5">
      <c r="A108" s="504">
        <v>5010101001</v>
      </c>
      <c r="B108" s="490" t="s">
        <v>445</v>
      </c>
      <c r="C108" s="491">
        <v>62266667</v>
      </c>
      <c r="D108" s="491">
        <v>8895.08</v>
      </c>
      <c r="E108" s="487">
        <f>VLOOKUP(A108,Clasificación!$C:$C,1,FALSE)</f>
        <v>5010101001</v>
      </c>
    </row>
    <row r="109" spans="1:5">
      <c r="A109" s="504">
        <v>5010101002</v>
      </c>
      <c r="B109" s="490" t="s">
        <v>446</v>
      </c>
      <c r="C109" s="491">
        <v>10807500</v>
      </c>
      <c r="D109" s="491">
        <v>1544.33</v>
      </c>
      <c r="E109" s="487">
        <f>VLOOKUP(A109,Clasificación!$C:$C,1,FALSE)</f>
        <v>5010101002</v>
      </c>
    </row>
    <row r="110" spans="1:5">
      <c r="A110" s="504">
        <v>5010101003</v>
      </c>
      <c r="B110" s="490" t="s">
        <v>447</v>
      </c>
      <c r="C110" s="491">
        <v>5458334</v>
      </c>
      <c r="D110" s="491">
        <v>779.96</v>
      </c>
      <c r="E110" s="487">
        <f>VLOOKUP(A110,Clasificación!$C:$C,1,FALSE)</f>
        <v>5010101003</v>
      </c>
    </row>
    <row r="111" spans="1:5">
      <c r="A111" s="504">
        <v>5010101004</v>
      </c>
      <c r="B111" s="490" t="s">
        <v>485</v>
      </c>
      <c r="C111" s="491">
        <v>3233333</v>
      </c>
      <c r="D111" s="491">
        <v>464.45</v>
      </c>
      <c r="E111" s="487">
        <f>VLOOKUP(A111,Clasificación!$C:$C,1,FALSE)</f>
        <v>5010101004</v>
      </c>
    </row>
    <row r="112" spans="1:5">
      <c r="A112" s="504">
        <v>5010101009</v>
      </c>
      <c r="B112" s="490" t="s">
        <v>512</v>
      </c>
      <c r="C112" s="491">
        <v>3731115</v>
      </c>
      <c r="D112" s="491">
        <v>531.35</v>
      </c>
      <c r="E112" s="487">
        <f>VLOOKUP(A112,Clasificación!$C:$C,1,FALSE)</f>
        <v>5010101009</v>
      </c>
    </row>
    <row r="113" spans="1:5">
      <c r="A113" s="504">
        <v>5010101010</v>
      </c>
      <c r="B113" s="490" t="s">
        <v>613</v>
      </c>
      <c r="C113" s="491">
        <v>113750001</v>
      </c>
      <c r="D113" s="491">
        <v>16254.28</v>
      </c>
      <c r="E113" s="487">
        <f>VLOOKUP(A113,Clasificación!$C:$C,1,FALSE)</f>
        <v>5010101010</v>
      </c>
    </row>
    <row r="114" spans="1:5">
      <c r="A114" s="504">
        <v>5010102</v>
      </c>
      <c r="B114" s="490" t="s">
        <v>193</v>
      </c>
      <c r="C114" s="491">
        <v>213722009</v>
      </c>
      <c r="D114" s="491">
        <v>30593.54</v>
      </c>
      <c r="E114" s="487">
        <f>VLOOKUP(A114,Clasificación!$C:$C,1,FALSE)</f>
        <v>5010102</v>
      </c>
    </row>
    <row r="115" spans="1:5">
      <c r="A115" s="504">
        <v>501010201</v>
      </c>
      <c r="B115" s="490" t="s">
        <v>319</v>
      </c>
      <c r="C115" s="491">
        <v>6000000</v>
      </c>
      <c r="D115" s="491">
        <v>861.45</v>
      </c>
      <c r="E115" s="487">
        <f>VLOOKUP(A115,Clasificación!$C:$C,1,FALSE)</f>
        <v>501010201</v>
      </c>
    </row>
    <row r="116" spans="1:5">
      <c r="A116" s="504">
        <v>501010202</v>
      </c>
      <c r="B116" s="490" t="s">
        <v>194</v>
      </c>
      <c r="C116" s="491">
        <v>30221394</v>
      </c>
      <c r="D116" s="491">
        <v>4350</v>
      </c>
      <c r="E116" s="487">
        <f>VLOOKUP(A116,Clasificación!$C:$C,1,FALSE)</f>
        <v>501010202</v>
      </c>
    </row>
    <row r="117" spans="1:5">
      <c r="A117" s="504">
        <v>501010203</v>
      </c>
      <c r="B117" s="490" t="s">
        <v>448</v>
      </c>
      <c r="C117" s="491">
        <v>45000000</v>
      </c>
      <c r="D117" s="491">
        <v>6430.26</v>
      </c>
      <c r="E117" s="487">
        <f>VLOOKUP(A117,Clasificación!$C:$C,1,FALSE)</f>
        <v>501010203</v>
      </c>
    </row>
    <row r="118" spans="1:5">
      <c r="A118" s="504">
        <v>501010205</v>
      </c>
      <c r="B118" s="490" t="s">
        <v>487</v>
      </c>
      <c r="C118" s="491">
        <v>1045480</v>
      </c>
      <c r="D118" s="491">
        <v>150</v>
      </c>
      <c r="E118" s="487">
        <f>VLOOKUP(A118,Clasificación!$C:$C,1,FALSE)</f>
        <v>501010205</v>
      </c>
    </row>
    <row r="119" spans="1:5">
      <c r="A119" s="504">
        <v>501010206</v>
      </c>
      <c r="B119" s="490" t="s">
        <v>449</v>
      </c>
      <c r="C119" s="491">
        <v>7557891</v>
      </c>
      <c r="D119" s="491">
        <v>1100.01</v>
      </c>
      <c r="E119" s="487">
        <f>VLOOKUP(A119,Clasificación!$C:$C,1,FALSE)</f>
        <v>501010206</v>
      </c>
    </row>
    <row r="120" spans="1:5" s="547" customFormat="1">
      <c r="A120" s="543">
        <v>501010207</v>
      </c>
      <c r="B120" s="544" t="s">
        <v>488</v>
      </c>
      <c r="C120" s="545">
        <v>31573805</v>
      </c>
      <c r="D120" s="545">
        <v>4501.82</v>
      </c>
      <c r="E120" s="546">
        <f>VLOOKUP(A120,Clasificación!$C:$C,1,FALSE)</f>
        <v>501010207</v>
      </c>
    </row>
    <row r="121" spans="1:5">
      <c r="A121" s="504">
        <v>501010208</v>
      </c>
      <c r="B121" s="490" t="s">
        <v>489</v>
      </c>
      <c r="C121" s="491">
        <v>57253174</v>
      </c>
      <c r="D121" s="491">
        <v>8200</v>
      </c>
      <c r="E121" s="487">
        <f>VLOOKUP(A121,Clasificación!$C:$C,1,FALSE)</f>
        <v>501010208</v>
      </c>
    </row>
    <row r="122" spans="1:5">
      <c r="A122" s="504">
        <v>501010209</v>
      </c>
      <c r="B122" s="490" t="s">
        <v>502</v>
      </c>
      <c r="C122" s="491">
        <v>3470065</v>
      </c>
      <c r="D122" s="491">
        <v>500</v>
      </c>
      <c r="E122" s="487">
        <f>VLOOKUP(A122,Clasificación!$C:$C,1,FALSE)</f>
        <v>501010209</v>
      </c>
    </row>
    <row r="123" spans="1:5" s="547" customFormat="1">
      <c r="A123" s="543">
        <v>501010210</v>
      </c>
      <c r="B123" s="544" t="s">
        <v>514</v>
      </c>
      <c r="C123" s="545">
        <v>6320040</v>
      </c>
      <c r="D123" s="545">
        <v>900</v>
      </c>
      <c r="E123" s="546">
        <f>VLOOKUP(A123,Clasificación!$C:$C,1,FALSE)</f>
        <v>501010210</v>
      </c>
    </row>
    <row r="124" spans="1:5" s="547" customFormat="1">
      <c r="A124" s="543">
        <v>501010211</v>
      </c>
      <c r="B124" s="544" t="s">
        <v>515</v>
      </c>
      <c r="C124" s="545">
        <v>21066800</v>
      </c>
      <c r="D124" s="545">
        <v>3000</v>
      </c>
      <c r="E124" s="546">
        <f>VLOOKUP(A124,Clasificación!$C:$C,1,FALSE)</f>
        <v>501010211</v>
      </c>
    </row>
    <row r="125" spans="1:5" s="547" customFormat="1">
      <c r="A125" s="543">
        <v>501010212</v>
      </c>
      <c r="B125" s="544" t="s">
        <v>516</v>
      </c>
      <c r="C125" s="545">
        <v>4213360</v>
      </c>
      <c r="D125" s="545">
        <v>600</v>
      </c>
      <c r="E125" s="546">
        <f>VLOOKUP(A125,Clasificación!$C:$C,1,FALSE)</f>
        <v>501010212</v>
      </c>
    </row>
    <row r="126" spans="1:5">
      <c r="A126" s="504">
        <v>5010108</v>
      </c>
      <c r="B126" s="490" t="s">
        <v>490</v>
      </c>
      <c r="C126" s="491">
        <v>229091</v>
      </c>
      <c r="D126" s="491">
        <v>32.96</v>
      </c>
      <c r="E126" s="487">
        <f>VLOOKUP(A126,Clasificación!$C:$C,1,FALSE)</f>
        <v>5010108</v>
      </c>
    </row>
    <row r="127" spans="1:5">
      <c r="A127" s="504">
        <v>5010108001</v>
      </c>
      <c r="B127" s="490" t="s">
        <v>491</v>
      </c>
      <c r="C127" s="491">
        <v>229091</v>
      </c>
      <c r="D127" s="491">
        <v>32.96</v>
      </c>
      <c r="E127" s="487">
        <f>VLOOKUP(A127,Clasificación!$C:$C,1,FALSE)</f>
        <v>5010108001</v>
      </c>
    </row>
    <row r="128" spans="1:5">
      <c r="A128" s="504">
        <v>5010110</v>
      </c>
      <c r="B128" s="490" t="s">
        <v>195</v>
      </c>
      <c r="C128" s="491">
        <v>102880714</v>
      </c>
      <c r="D128" s="491">
        <v>14713.08</v>
      </c>
      <c r="E128" s="487">
        <f>VLOOKUP(A128,Clasificación!$C:$C,1,FALSE)</f>
        <v>5010110</v>
      </c>
    </row>
    <row r="129" spans="1:5">
      <c r="A129" s="504">
        <v>5010110001</v>
      </c>
      <c r="B129" s="490" t="s">
        <v>320</v>
      </c>
      <c r="C129" s="491">
        <v>93004267</v>
      </c>
      <c r="D129" s="491">
        <v>13294.31</v>
      </c>
      <c r="E129" s="487">
        <f>VLOOKUP(A129,Clasificación!$C:$C,1,FALSE)</f>
        <v>5010110001</v>
      </c>
    </row>
    <row r="130" spans="1:5">
      <c r="A130" s="504">
        <v>5010110003</v>
      </c>
      <c r="B130" s="490" t="s">
        <v>451</v>
      </c>
      <c r="C130" s="491">
        <v>3696200</v>
      </c>
      <c r="D130" s="491">
        <v>530.61</v>
      </c>
      <c r="E130" s="487">
        <f>VLOOKUP(A130,Clasificación!$C:$C,1,FALSE)</f>
        <v>5010110003</v>
      </c>
    </row>
    <row r="131" spans="1:5">
      <c r="A131" s="504">
        <v>5010110008</v>
      </c>
      <c r="B131" s="490" t="s">
        <v>614</v>
      </c>
      <c r="C131" s="491">
        <v>3641710</v>
      </c>
      <c r="D131" s="491">
        <v>522.89</v>
      </c>
      <c r="E131" s="487">
        <f>VLOOKUP(A131,Clasificación!$C:$C,1,FALSE)</f>
        <v>5010110008</v>
      </c>
    </row>
    <row r="132" spans="1:5">
      <c r="A132" s="504">
        <v>5010110009</v>
      </c>
      <c r="B132" s="490" t="s">
        <v>492</v>
      </c>
      <c r="C132" s="491">
        <v>2538537</v>
      </c>
      <c r="D132" s="491">
        <v>365.27</v>
      </c>
      <c r="E132" s="487">
        <f>VLOOKUP(A132,Clasificación!$C:$C,1,FALSE)</f>
        <v>5010110009</v>
      </c>
    </row>
    <row r="133" spans="1:5">
      <c r="A133" s="504">
        <v>5010112</v>
      </c>
      <c r="B133" s="490" t="s">
        <v>197</v>
      </c>
      <c r="C133" s="491">
        <v>122727</v>
      </c>
      <c r="D133" s="491">
        <v>17.61</v>
      </c>
      <c r="E133" s="487">
        <f>VLOOKUP(A133,Clasificación!$C:$C,1,FALSE)</f>
        <v>5010112</v>
      </c>
    </row>
    <row r="134" spans="1:5">
      <c r="A134" s="504">
        <v>5010112001</v>
      </c>
      <c r="B134" s="490" t="s">
        <v>198</v>
      </c>
      <c r="C134" s="491">
        <v>122727</v>
      </c>
      <c r="D134" s="491">
        <v>17.61</v>
      </c>
      <c r="E134" s="487">
        <f>VLOOKUP(A134,Clasificación!$C:$C,1,FALSE)</f>
        <v>5010112001</v>
      </c>
    </row>
    <row r="135" spans="1:5">
      <c r="A135" s="504">
        <v>5010113</v>
      </c>
      <c r="B135" s="490" t="s">
        <v>453</v>
      </c>
      <c r="C135" s="491">
        <v>8305542</v>
      </c>
      <c r="D135" s="491">
        <v>1187.1199999999999</v>
      </c>
      <c r="E135" s="487">
        <f>VLOOKUP(A135,Clasificación!$C:$C,1,FALSE)</f>
        <v>5010113</v>
      </c>
    </row>
    <row r="136" spans="1:5">
      <c r="A136" s="504">
        <v>5010113005</v>
      </c>
      <c r="B136" s="490" t="s">
        <v>503</v>
      </c>
      <c r="C136" s="491">
        <v>87</v>
      </c>
      <c r="D136" s="491">
        <v>0.01</v>
      </c>
      <c r="E136" s="487">
        <f>VLOOKUP(A136,Clasificación!$C:$C,1,FALSE)</f>
        <v>5010113005</v>
      </c>
    </row>
    <row r="137" spans="1:5">
      <c r="A137" s="504">
        <v>5010113006</v>
      </c>
      <c r="B137" s="490" t="s">
        <v>517</v>
      </c>
      <c r="C137" s="491">
        <v>805455</v>
      </c>
      <c r="D137" s="491">
        <v>115.41</v>
      </c>
      <c r="E137" s="487">
        <f>VLOOKUP(A137,Clasificación!$C:$C,1,FALSE)</f>
        <v>5010113006</v>
      </c>
    </row>
    <row r="138" spans="1:5">
      <c r="A138" s="504">
        <v>5010113007</v>
      </c>
      <c r="B138" s="490" t="s">
        <v>615</v>
      </c>
      <c r="C138" s="491">
        <v>5000001</v>
      </c>
      <c r="D138" s="491">
        <v>714.47</v>
      </c>
      <c r="E138" s="487">
        <f>VLOOKUP(A138,Clasificación!$C:$C,1,FALSE)</f>
        <v>5010113007</v>
      </c>
    </row>
    <row r="139" spans="1:5">
      <c r="A139" s="504">
        <v>5010113008</v>
      </c>
      <c r="B139" s="490" t="s">
        <v>616</v>
      </c>
      <c r="C139" s="491">
        <v>2499999</v>
      </c>
      <c r="D139" s="491">
        <v>357.23</v>
      </c>
      <c r="E139" s="487">
        <f>VLOOKUP(A139,Clasificación!$C:$C,1,FALSE)</f>
        <v>5010113008</v>
      </c>
    </row>
    <row r="140" spans="1:5">
      <c r="A140" s="504">
        <v>5010114</v>
      </c>
      <c r="B140" s="490" t="s">
        <v>617</v>
      </c>
      <c r="C140" s="491">
        <v>7749999</v>
      </c>
      <c r="D140" s="491">
        <v>1107.44</v>
      </c>
      <c r="E140" s="487">
        <f>VLOOKUP(A140,Clasificación!$C:$C,1,FALSE)</f>
        <v>5010114</v>
      </c>
    </row>
    <row r="141" spans="1:5">
      <c r="A141" s="504">
        <v>5010114001</v>
      </c>
      <c r="B141" s="490" t="s">
        <v>618</v>
      </c>
      <c r="C141" s="491">
        <v>7749999</v>
      </c>
      <c r="D141" s="491">
        <v>1107.44</v>
      </c>
      <c r="E141" s="487">
        <f>VLOOKUP(A141,Clasificación!$C:$C,1,FALSE)</f>
        <v>5010114001</v>
      </c>
    </row>
    <row r="142" spans="1:5">
      <c r="A142" s="504">
        <v>5010115</v>
      </c>
      <c r="B142" s="490" t="s">
        <v>199</v>
      </c>
      <c r="C142" s="491">
        <v>229091</v>
      </c>
      <c r="D142" s="491">
        <v>33.03</v>
      </c>
      <c r="E142" s="487">
        <f>VLOOKUP(A142,Clasificación!$C:$C,1,FALSE)</f>
        <v>5010115</v>
      </c>
    </row>
    <row r="143" spans="1:5">
      <c r="A143" s="504">
        <v>5010115001</v>
      </c>
      <c r="B143" s="490" t="s">
        <v>75</v>
      </c>
      <c r="C143" s="491">
        <v>160000</v>
      </c>
      <c r="D143" s="491">
        <v>23.11</v>
      </c>
      <c r="E143" s="487">
        <f>VLOOKUP(A143,Clasificación!$C:$C,1,FALSE)</f>
        <v>5010115001</v>
      </c>
    </row>
    <row r="144" spans="1:5">
      <c r="A144" s="504">
        <v>5010115002</v>
      </c>
      <c r="B144" s="490" t="s">
        <v>619</v>
      </c>
      <c r="C144" s="491">
        <v>69091</v>
      </c>
      <c r="D144" s="491">
        <v>9.92</v>
      </c>
      <c r="E144" s="487">
        <f>VLOOKUP(A144,Clasificación!$C:$C,1,FALSE)</f>
        <v>5010115002</v>
      </c>
    </row>
    <row r="145" spans="1:5">
      <c r="A145" s="504">
        <v>50102</v>
      </c>
      <c r="B145" s="490" t="s">
        <v>494</v>
      </c>
      <c r="C145" s="491">
        <v>46400001</v>
      </c>
      <c r="D145" s="491">
        <v>6630.31</v>
      </c>
      <c r="E145" s="487">
        <f>VLOOKUP(A145,Clasificación!$C:$C,1,FALSE)</f>
        <v>50102</v>
      </c>
    </row>
    <row r="146" spans="1:5">
      <c r="A146" s="504">
        <v>5010202</v>
      </c>
      <c r="B146" s="490" t="s">
        <v>495</v>
      </c>
      <c r="C146" s="491">
        <v>20000001</v>
      </c>
      <c r="D146" s="491">
        <v>2857.89</v>
      </c>
      <c r="E146" s="487">
        <f>VLOOKUP(A146,Clasificación!$C:$C,1,FALSE)</f>
        <v>5010202</v>
      </c>
    </row>
    <row r="147" spans="1:5" s="548" customFormat="1">
      <c r="A147" s="543">
        <v>5010202001</v>
      </c>
      <c r="B147" s="544" t="s">
        <v>496</v>
      </c>
      <c r="C147" s="545">
        <v>20000001</v>
      </c>
      <c r="D147" s="545">
        <v>2857.89</v>
      </c>
      <c r="E147" s="546">
        <f>VLOOKUP(A147,Clasificación!$C:$C,1,FALSE)</f>
        <v>5010202001</v>
      </c>
    </row>
    <row r="148" spans="1:5">
      <c r="A148" s="504">
        <v>5010203</v>
      </c>
      <c r="B148" s="490" t="s">
        <v>620</v>
      </c>
      <c r="C148" s="491">
        <v>26400000</v>
      </c>
      <c r="D148" s="491">
        <v>3772.42</v>
      </c>
      <c r="E148" s="487">
        <f>VLOOKUP(A148,Clasificación!$C:$C,1,FALSE)</f>
        <v>5010203</v>
      </c>
    </row>
    <row r="149" spans="1:5">
      <c r="A149" s="504">
        <v>5010203001</v>
      </c>
      <c r="B149" s="490" t="s">
        <v>621</v>
      </c>
      <c r="C149" s="491">
        <v>26400000</v>
      </c>
      <c r="D149" s="491">
        <v>3772.42</v>
      </c>
      <c r="E149" s="487">
        <f>VLOOKUP(A149,Clasificación!$C:$C,1,FALSE)</f>
        <v>5010203001</v>
      </c>
    </row>
    <row r="150" spans="1:5">
      <c r="A150" s="504">
        <v>50103</v>
      </c>
      <c r="B150" s="490" t="s">
        <v>74</v>
      </c>
      <c r="C150" s="491">
        <v>107494499</v>
      </c>
      <c r="D150" s="491">
        <v>832210.72</v>
      </c>
      <c r="E150" s="487">
        <f>VLOOKUP(A150,Clasificación!$C:$C,1,FALSE)</f>
        <v>50103</v>
      </c>
    </row>
    <row r="151" spans="1:5">
      <c r="A151" s="504">
        <v>5010301</v>
      </c>
      <c r="B151" s="490" t="s">
        <v>200</v>
      </c>
      <c r="C151" s="491">
        <v>1007349</v>
      </c>
      <c r="D151" s="491">
        <v>143.88999999999942</v>
      </c>
      <c r="E151" s="487">
        <f>VLOOKUP(A151,Clasificación!$C:$C,1,FALSE)</f>
        <v>5010301</v>
      </c>
    </row>
    <row r="152" spans="1:5">
      <c r="A152" s="504">
        <v>5010301002</v>
      </c>
      <c r="B152" s="490" t="s">
        <v>622</v>
      </c>
      <c r="C152" s="491">
        <v>12800</v>
      </c>
      <c r="D152" s="491">
        <v>1.83</v>
      </c>
      <c r="E152" s="487">
        <f>VLOOKUP(A152,Clasificación!$C:$C,1,FALSE)</f>
        <v>5010301002</v>
      </c>
    </row>
    <row r="153" spans="1:5" s="547" customFormat="1">
      <c r="A153" s="543">
        <v>5010301003</v>
      </c>
      <c r="B153" s="544" t="s">
        <v>321</v>
      </c>
      <c r="C153" s="545">
        <v>554294</v>
      </c>
      <c r="D153" s="545">
        <v>78.760000000000005</v>
      </c>
      <c r="E153" s="546">
        <f>VLOOKUP(A153,Clasificación!$C:$C,1,FALSE)</f>
        <v>5010301003</v>
      </c>
    </row>
    <row r="154" spans="1:5">
      <c r="A154" s="504">
        <v>5010301007</v>
      </c>
      <c r="B154" s="490" t="s">
        <v>456</v>
      </c>
      <c r="C154" s="491">
        <v>440255</v>
      </c>
      <c r="D154" s="491">
        <v>63.3</v>
      </c>
      <c r="E154" s="487">
        <f>VLOOKUP(A154,Clasificación!$C:$C,1,FALSE)</f>
        <v>5010301007</v>
      </c>
    </row>
    <row r="155" spans="1:5">
      <c r="A155" s="504">
        <v>5010302</v>
      </c>
      <c r="B155" s="490" t="s">
        <v>105</v>
      </c>
      <c r="C155" s="491">
        <v>106487150</v>
      </c>
      <c r="D155" s="491">
        <v>832066.83</v>
      </c>
      <c r="E155" s="487">
        <f>VLOOKUP(A155,Clasificación!$C:$C,1,FALSE)</f>
        <v>5010302</v>
      </c>
    </row>
    <row r="156" spans="1:5">
      <c r="A156" s="504">
        <v>5010302001</v>
      </c>
      <c r="B156" s="490" t="s">
        <v>203</v>
      </c>
      <c r="C156" s="491">
        <v>106487150</v>
      </c>
      <c r="D156" s="491">
        <v>832066.83</v>
      </c>
      <c r="E156" s="487">
        <f>VLOOKUP(A156,Clasificación!$C:$C,1,FALSE)</f>
        <v>5010302001</v>
      </c>
    </row>
    <row r="157" spans="1:5">
      <c r="A157" s="504">
        <v>502</v>
      </c>
      <c r="B157" s="490" t="s">
        <v>457</v>
      </c>
      <c r="C157" s="491">
        <v>32828652</v>
      </c>
      <c r="D157" s="491">
        <v>4859.58</v>
      </c>
      <c r="E157" s="487">
        <f>VLOOKUP(A157,Clasificación!$C:$C,1,FALSE)</f>
        <v>502</v>
      </c>
    </row>
    <row r="158" spans="1:5">
      <c r="A158" s="504">
        <v>50202</v>
      </c>
      <c r="B158" s="490" t="s">
        <v>458</v>
      </c>
      <c r="C158" s="491">
        <v>32828652</v>
      </c>
      <c r="D158" s="491">
        <v>4859.58</v>
      </c>
      <c r="E158" s="487">
        <f>VLOOKUP(A158,Clasificación!$C:$C,1,FALSE)</f>
        <v>50202</v>
      </c>
    </row>
    <row r="159" spans="1:5">
      <c r="A159" s="504">
        <v>5020201</v>
      </c>
      <c r="B159" s="490" t="s">
        <v>459</v>
      </c>
      <c r="C159" s="491">
        <v>19990353</v>
      </c>
      <c r="D159" s="491">
        <v>2959.59</v>
      </c>
      <c r="E159" s="487">
        <f>VLOOKUP(A159,Clasificación!$C:$C,1,FALSE)</f>
        <v>5020201</v>
      </c>
    </row>
    <row r="160" spans="1:5">
      <c r="A160" s="504">
        <v>5020202</v>
      </c>
      <c r="B160" s="490" t="s">
        <v>460</v>
      </c>
      <c r="C160" s="491">
        <v>12838299</v>
      </c>
      <c r="D160" s="491">
        <v>1899.99</v>
      </c>
      <c r="E160" s="487">
        <f>VLOOKUP(A160,Clasificación!$C:$C,1,FALSE)</f>
        <v>5020202</v>
      </c>
    </row>
    <row r="161" spans="1:5">
      <c r="A161" s="504">
        <v>504</v>
      </c>
      <c r="B161" s="490" t="s">
        <v>204</v>
      </c>
      <c r="C161" s="491">
        <v>18068412</v>
      </c>
      <c r="D161" s="491">
        <v>1865.71</v>
      </c>
      <c r="E161" s="487">
        <f>VLOOKUP(A161,Clasificación!$C:$C,1,FALSE)</f>
        <v>504</v>
      </c>
    </row>
    <row r="162" spans="1:5" s="547" customFormat="1">
      <c r="A162" s="543">
        <v>50402</v>
      </c>
      <c r="B162" s="544" t="s">
        <v>206</v>
      </c>
      <c r="C162" s="545">
        <v>18068412</v>
      </c>
      <c r="D162" s="545">
        <v>1865.71</v>
      </c>
      <c r="E162" s="546">
        <f>VLOOKUP(A162,Clasificación!$C:$C,1,FALSE)</f>
        <v>50402</v>
      </c>
    </row>
    <row r="163" spans="1:5">
      <c r="B163" s="492" t="s">
        <v>519</v>
      </c>
      <c r="C163" s="494">
        <v>765936018</v>
      </c>
      <c r="D163" s="495">
        <v>103562.98</v>
      </c>
    </row>
    <row r="164" spans="1:5">
      <c r="B164" s="492"/>
      <c r="C164" s="492"/>
    </row>
    <row r="165" spans="1:5">
      <c r="A165" s="48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9454D-0235-40C5-9A8D-E0B24BD4A148}">
  <sheetPr filterMode="1">
    <tabColor theme="7" tint="0.59999389629810485"/>
  </sheetPr>
  <dimension ref="A1:Q196"/>
  <sheetViews>
    <sheetView showGridLines="0" zoomScale="90" zoomScaleNormal="90" workbookViewId="0">
      <pane xSplit="5" ySplit="4" topLeftCell="F5" activePane="bottomRight" state="frozen"/>
      <selection activeCell="F119" sqref="F119"/>
      <selection pane="topRight" activeCell="F119" sqref="F119"/>
      <selection pane="bottomLeft" activeCell="F119" sqref="F119"/>
      <selection pane="bottomRight" activeCell="F119" sqref="F119"/>
    </sheetView>
  </sheetViews>
  <sheetFormatPr baseColWidth="10" defaultColWidth="41.6640625" defaultRowHeight="11.4"/>
  <cols>
    <col min="1" max="1" width="12.109375" style="53" customWidth="1"/>
    <col min="2" max="2" width="51.88671875" style="53" bestFit="1" customWidth="1"/>
    <col min="3" max="3" width="14.5546875" style="55" customWidth="1"/>
    <col min="4" max="4" width="41.6640625" style="55"/>
    <col min="5" max="5" width="8.5546875" style="56" customWidth="1"/>
    <col min="6" max="6" width="7.109375" style="56" customWidth="1"/>
    <col min="7" max="7" width="16.77734375" style="53" bestFit="1" customWidth="1"/>
    <col min="8" max="8" width="4.33203125" style="53" bestFit="1" customWidth="1"/>
    <col min="9" max="9" width="14" style="53" bestFit="1" customWidth="1"/>
    <col min="10" max="10" width="3.77734375" style="53" customWidth="1"/>
    <col min="11" max="11" width="16.77734375" style="53" bestFit="1" customWidth="1"/>
    <col min="12" max="12" width="4.33203125" style="53" bestFit="1" customWidth="1"/>
    <col min="13" max="13" width="16.21875" style="53" customWidth="1"/>
    <col min="14" max="14" width="3.77734375" style="53" customWidth="1"/>
    <col min="15" max="15" width="16.77734375" style="53" bestFit="1" customWidth="1"/>
    <col min="16" max="16" width="4.33203125" style="53" bestFit="1" customWidth="1"/>
    <col min="17" max="17" width="16.21875" style="53" customWidth="1"/>
    <col min="18" max="16384" width="41.6640625" style="53"/>
  </cols>
  <sheetData>
    <row r="1" spans="1:17">
      <c r="B1" s="54" t="s">
        <v>117</v>
      </c>
      <c r="I1" s="57"/>
      <c r="M1" s="57"/>
      <c r="Q1" s="57"/>
    </row>
    <row r="2" spans="1:17">
      <c r="B2" s="58" t="s">
        <v>118</v>
      </c>
      <c r="I2" s="57"/>
      <c r="M2" s="57"/>
      <c r="Q2" s="57"/>
    </row>
    <row r="3" spans="1:17" ht="12">
      <c r="F3" s="502"/>
      <c r="G3" s="559" t="s">
        <v>623</v>
      </c>
      <c r="H3" s="559"/>
      <c r="I3" s="559"/>
      <c r="J3" s="503"/>
      <c r="K3" s="560">
        <v>44561</v>
      </c>
      <c r="L3" s="559"/>
      <c r="M3" s="559"/>
      <c r="N3" s="503"/>
      <c r="O3" s="559" t="s">
        <v>624</v>
      </c>
      <c r="P3" s="559"/>
      <c r="Q3" s="559"/>
    </row>
    <row r="4" spans="1:17" s="56" customFormat="1" ht="13.8" customHeight="1">
      <c r="A4" s="59" t="s">
        <v>24</v>
      </c>
      <c r="B4" s="59" t="s">
        <v>25</v>
      </c>
      <c r="C4" s="59" t="s">
        <v>77</v>
      </c>
      <c r="D4" s="59" t="s">
        <v>1</v>
      </c>
      <c r="E4" s="59" t="s">
        <v>2</v>
      </c>
      <c r="F4" s="59" t="s">
        <v>116</v>
      </c>
      <c r="G4" s="59" t="s">
        <v>80</v>
      </c>
      <c r="H4" s="59"/>
      <c r="I4" s="59" t="s">
        <v>81</v>
      </c>
      <c r="J4" s="59"/>
      <c r="K4" s="59" t="s">
        <v>80</v>
      </c>
      <c r="L4" s="59"/>
      <c r="M4" s="59" t="s">
        <v>81</v>
      </c>
      <c r="N4" s="59"/>
      <c r="O4" s="59" t="s">
        <v>80</v>
      </c>
      <c r="P4" s="59"/>
      <c r="Q4" s="59" t="s">
        <v>81</v>
      </c>
    </row>
    <row r="5" spans="1:17" s="499" customFormat="1" ht="12.75" hidden="1" customHeight="1">
      <c r="A5" s="496" t="s">
        <v>3</v>
      </c>
      <c r="B5" s="496"/>
      <c r="C5" s="497">
        <v>1</v>
      </c>
      <c r="D5" s="497" t="s">
        <v>3</v>
      </c>
      <c r="E5" s="498" t="s">
        <v>6</v>
      </c>
      <c r="F5" s="498" t="s">
        <v>114</v>
      </c>
      <c r="G5" s="70">
        <f>IF(F5="I",IFERROR(VLOOKUP(C5,'BG 032022'!A:C,3,FALSE),0),0)</f>
        <v>0</v>
      </c>
      <c r="H5" s="496"/>
      <c r="I5" s="60">
        <f>IF(F5="I",IFERROR(VLOOKUP(C5,'BG 032022'!A:D,4,FALSE),0),0)</f>
        <v>0</v>
      </c>
      <c r="J5" s="60"/>
      <c r="K5" s="70">
        <f>IF(F5="I",IFERROR(VLOOKUP(C5,'BG 2021'!A:C,3,FALSE),0),0)</f>
        <v>0</v>
      </c>
      <c r="L5" s="60"/>
      <c r="M5" s="60">
        <f>IF(F5="I",IFERROR(VLOOKUP(C5,'BG 2021'!A:D,4,FALSE),0),0)</f>
        <v>0</v>
      </c>
      <c r="N5" s="60"/>
      <c r="O5" s="70">
        <f>IF(F5="I",IFERROR(VLOOKUP(C5,'BG 032021'!A:C,3,FALSE),0),0)</f>
        <v>0</v>
      </c>
      <c r="P5" s="60"/>
      <c r="Q5" s="60">
        <f>IF(F5="I",IFERROR(VLOOKUP(C5,'BG 032021'!A:D,4,FALSE),0),0)</f>
        <v>0</v>
      </c>
    </row>
    <row r="6" spans="1:17" s="499" customFormat="1" ht="12.75" hidden="1" customHeight="1">
      <c r="A6" s="496" t="s">
        <v>3</v>
      </c>
      <c r="B6" s="496"/>
      <c r="C6" s="497">
        <v>101</v>
      </c>
      <c r="D6" s="497" t="s">
        <v>4</v>
      </c>
      <c r="E6" s="498" t="s">
        <v>6</v>
      </c>
      <c r="F6" s="498" t="s">
        <v>114</v>
      </c>
      <c r="G6" s="70">
        <f>IF(F6="I",IFERROR(VLOOKUP(C6,'BG 032022'!A:C,3,FALSE),0),0)</f>
        <v>0</v>
      </c>
      <c r="H6" s="496"/>
      <c r="I6" s="60">
        <f>IF(F6="I",IFERROR(VLOOKUP(C6,'BG 032022'!A:D,4,FALSE),0),0)</f>
        <v>0</v>
      </c>
      <c r="J6" s="60"/>
      <c r="K6" s="70">
        <f>IF(F6="I",IFERROR(VLOOKUP(C6,'BG 2021'!A:C,3,FALSE),0),0)</f>
        <v>0</v>
      </c>
      <c r="L6" s="60"/>
      <c r="M6" s="60">
        <f>IF(F6="I",IFERROR(VLOOKUP(C6,'BG 2021'!A:D,4,FALSE),0),0)</f>
        <v>0</v>
      </c>
      <c r="N6" s="60"/>
      <c r="O6" s="70">
        <f>IF(F6="I",IFERROR(VLOOKUP(C6,'BG 032021'!A:C,3,FALSE),0),0)</f>
        <v>0</v>
      </c>
      <c r="P6" s="60"/>
      <c r="Q6" s="60">
        <f>IF(F6="I",IFERROR(VLOOKUP(C6,'BG 032021'!A:D,4,FALSE),0),0)</f>
        <v>0</v>
      </c>
    </row>
    <row r="7" spans="1:17" s="499" customFormat="1" ht="12.75" hidden="1" customHeight="1">
      <c r="A7" s="496" t="s">
        <v>3</v>
      </c>
      <c r="B7" s="496"/>
      <c r="C7" s="497">
        <v>10101</v>
      </c>
      <c r="D7" s="497" t="s">
        <v>5</v>
      </c>
      <c r="E7" s="498" t="s">
        <v>6</v>
      </c>
      <c r="F7" s="498" t="s">
        <v>114</v>
      </c>
      <c r="G7" s="70">
        <f>IF(F7="I",IFERROR(VLOOKUP(C7,'BG 032022'!A:C,3,FALSE),0),0)</f>
        <v>0</v>
      </c>
      <c r="H7" s="496"/>
      <c r="I7" s="60">
        <f>IF(F7="I",IFERROR(VLOOKUP(C7,'BG 032022'!A:D,4,FALSE),0),0)</f>
        <v>0</v>
      </c>
      <c r="J7" s="60"/>
      <c r="K7" s="70">
        <f>IF(F7="I",IFERROR(VLOOKUP(C7,'BG 2021'!A:C,3,FALSE),0),0)</f>
        <v>0</v>
      </c>
      <c r="L7" s="60"/>
      <c r="M7" s="60">
        <f>IF(F7="I",IFERROR(VLOOKUP(C7,'BG 2021'!A:D,4,FALSE),0),0)</f>
        <v>0</v>
      </c>
      <c r="N7" s="60"/>
      <c r="O7" s="70">
        <f>IF(F7="I",IFERROR(VLOOKUP(C7,'BG 032021'!A:C,3,FALSE),0),0)</f>
        <v>0</v>
      </c>
      <c r="P7" s="60"/>
      <c r="Q7" s="60">
        <f>IF(F7="I",IFERROR(VLOOKUP(C7,'BG 032021'!A:D,4,FALSE),0),0)</f>
        <v>0</v>
      </c>
    </row>
    <row r="8" spans="1:17" s="499" customFormat="1" ht="12.75" hidden="1" customHeight="1">
      <c r="A8" s="496" t="s">
        <v>3</v>
      </c>
      <c r="B8" s="496"/>
      <c r="C8" s="497">
        <v>1010102</v>
      </c>
      <c r="D8" s="497" t="s">
        <v>171</v>
      </c>
      <c r="E8" s="498" t="s">
        <v>6</v>
      </c>
      <c r="F8" s="498" t="s">
        <v>114</v>
      </c>
      <c r="G8" s="70">
        <f>IF(F8="I",IFERROR(VLOOKUP(C8,'BG 032022'!A:C,3,FALSE),0),0)</f>
        <v>0</v>
      </c>
      <c r="H8" s="496"/>
      <c r="I8" s="60">
        <f>IF(F8="I",IFERROR(VLOOKUP(C8,'BG 032022'!A:D,4,FALSE),0),0)</f>
        <v>0</v>
      </c>
      <c r="J8" s="60"/>
      <c r="K8" s="70">
        <f>IF(F8="I",IFERROR(VLOOKUP(C8,'BG 2021'!A:C,3,FALSE),0),0)</f>
        <v>0</v>
      </c>
      <c r="L8" s="60"/>
      <c r="M8" s="60">
        <f>IF(F8="I",IFERROR(VLOOKUP(C8,'BG 2021'!A:D,4,FALSE),0),0)</f>
        <v>0</v>
      </c>
      <c r="N8" s="60"/>
      <c r="O8" s="70">
        <f>IF(F8="I",IFERROR(VLOOKUP(C8,'BG 032021'!A:C,3,FALSE),0),0)</f>
        <v>0</v>
      </c>
      <c r="P8" s="60"/>
      <c r="Q8" s="60">
        <f>IF(F8="I",IFERROR(VLOOKUP(C8,'BG 032021'!A:D,4,FALSE),0),0)</f>
        <v>0</v>
      </c>
    </row>
    <row r="9" spans="1:17" s="499" customFormat="1" ht="12.75" hidden="1" customHeight="1">
      <c r="A9" s="496" t="s">
        <v>3</v>
      </c>
      <c r="B9" s="496" t="s">
        <v>16</v>
      </c>
      <c r="C9" s="497">
        <v>101010201</v>
      </c>
      <c r="D9" s="497" t="s">
        <v>172</v>
      </c>
      <c r="E9" s="498" t="s">
        <v>6</v>
      </c>
      <c r="F9" s="498" t="s">
        <v>115</v>
      </c>
      <c r="G9" s="70">
        <f>IF(F9="I",IFERROR(VLOOKUP(C9,'BG 032022'!A:C,3,FALSE),0),0)</f>
        <v>25907349</v>
      </c>
      <c r="H9" s="496"/>
      <c r="I9" s="60">
        <f>IF(F9="I",IFERROR(VLOOKUP(C9,'BG 032022'!A:D,4,FALSE),0),0)</f>
        <v>3743.0100000000098</v>
      </c>
      <c r="J9" s="60"/>
      <c r="K9" s="70">
        <f>IF(F9="I",IFERROR(VLOOKUP(C9,'BG 2021'!A:C,3,FALSE),0),0)</f>
        <v>716173061</v>
      </c>
      <c r="L9" s="60"/>
      <c r="M9" s="60">
        <f>IF(F9="I",IFERROR(VLOOKUP(C9,'BG 2021'!A:D,4,FALSE),0),0)</f>
        <v>104234.15000000001</v>
      </c>
      <c r="N9" s="60"/>
      <c r="O9" s="70">
        <f>IF(F9="I",IFERROR(VLOOKUP(C9,'BG 032021'!A:C,3,FALSE),0),0)</f>
        <v>0</v>
      </c>
      <c r="P9" s="60"/>
      <c r="Q9" s="60">
        <f>IF(F9="I",IFERROR(VLOOKUP(C9,'BG 032021'!A:D,4,FALSE),0),0)</f>
        <v>0</v>
      </c>
    </row>
    <row r="10" spans="1:17" s="499" customFormat="1" ht="12.75" hidden="1" customHeight="1">
      <c r="A10" s="496" t="s">
        <v>3</v>
      </c>
      <c r="B10" s="496" t="s">
        <v>16</v>
      </c>
      <c r="C10" s="497">
        <v>101010202</v>
      </c>
      <c r="D10" s="500" t="s">
        <v>323</v>
      </c>
      <c r="E10" s="498" t="s">
        <v>76</v>
      </c>
      <c r="F10" s="498" t="s">
        <v>115</v>
      </c>
      <c r="G10" s="70">
        <f>IF(F10="I",IFERROR(VLOOKUP(C10,'BG 032022'!A:C,3,FALSE),0),0)</f>
        <v>1244543768</v>
      </c>
      <c r="H10" s="496"/>
      <c r="I10" s="60">
        <f>IF(F10="I",IFERROR(VLOOKUP(C10,'BG 032022'!A:D,4,FALSE),0),0)</f>
        <v>179807.87</v>
      </c>
      <c r="J10" s="60"/>
      <c r="K10" s="70">
        <f>IF(F10="I",IFERROR(VLOOKUP(C10,'BG 2021'!A:C,3,FALSE),0),0)</f>
        <v>760987004</v>
      </c>
      <c r="L10" s="60"/>
      <c r="M10" s="60">
        <f>IF(F10="I",IFERROR(VLOOKUP(C10,'BG 2021'!A:D,4,FALSE),0),0)</f>
        <v>110756.51999999999</v>
      </c>
      <c r="N10" s="60"/>
      <c r="O10" s="70">
        <f>IF(F10="I",IFERROR(VLOOKUP(C10,'BG 032021'!A:C,3,FALSE),0),0)</f>
        <v>0</v>
      </c>
      <c r="P10" s="60"/>
      <c r="Q10" s="60">
        <f>IF(F10="I",IFERROR(VLOOKUP(C10,'BG 032021'!A:D,4,FALSE),0),0)</f>
        <v>0</v>
      </c>
    </row>
    <row r="11" spans="1:17" s="499" customFormat="1" ht="12.75" hidden="1" customHeight="1">
      <c r="A11" s="496" t="s">
        <v>3</v>
      </c>
      <c r="B11" s="496"/>
      <c r="C11" s="497">
        <v>10102</v>
      </c>
      <c r="D11" s="497" t="s">
        <v>88</v>
      </c>
      <c r="E11" s="498" t="s">
        <v>6</v>
      </c>
      <c r="F11" s="498" t="s">
        <v>114</v>
      </c>
      <c r="G11" s="70">
        <f>IF(F11="I",IFERROR(VLOOKUP(C11,'BG 032022'!A:C,3,FALSE),0),0)</f>
        <v>0</v>
      </c>
      <c r="H11" s="496"/>
      <c r="I11" s="60">
        <f>IF(F11="I",IFERROR(VLOOKUP(C11,'BG 032022'!A:D,4,FALSE),0),0)</f>
        <v>0</v>
      </c>
      <c r="J11" s="60"/>
      <c r="K11" s="70">
        <f>IF(F11="I",IFERROR(VLOOKUP(C11,'BG 2021'!A:C,3,FALSE),0),0)</f>
        <v>0</v>
      </c>
      <c r="L11" s="60"/>
      <c r="M11" s="60">
        <f>IF(F11="I",IFERROR(VLOOKUP(C11,'BG 2021'!A:D,4,FALSE),0),0)</f>
        <v>0</v>
      </c>
      <c r="N11" s="60"/>
      <c r="O11" s="70">
        <f>IF(F11="I",IFERROR(VLOOKUP(C11,'BG 032021'!A:C,3,FALSE),0),0)</f>
        <v>0</v>
      </c>
      <c r="P11" s="60"/>
      <c r="Q11" s="60">
        <f>IF(F11="I",IFERROR(VLOOKUP(C11,'BG 032021'!A:D,4,FALSE),0),0)</f>
        <v>0</v>
      </c>
    </row>
    <row r="12" spans="1:17" s="499" customFormat="1" ht="12.75" hidden="1" customHeight="1">
      <c r="A12" s="496" t="s">
        <v>3</v>
      </c>
      <c r="B12" s="496"/>
      <c r="C12" s="497">
        <v>1010201</v>
      </c>
      <c r="D12" s="497" t="s">
        <v>173</v>
      </c>
      <c r="E12" s="498" t="s">
        <v>6</v>
      </c>
      <c r="F12" s="498" t="s">
        <v>114</v>
      </c>
      <c r="G12" s="70">
        <f>IF(F12="I",IFERROR(VLOOKUP(C12,'BG 032022'!A:C,3,FALSE),0),0)</f>
        <v>0</v>
      </c>
      <c r="H12" s="496"/>
      <c r="I12" s="60">
        <f>IF(F12="I",IFERROR(VLOOKUP(C12,'BG 032022'!A:D,4,FALSE),0),0)</f>
        <v>0</v>
      </c>
      <c r="J12" s="60"/>
      <c r="K12" s="70">
        <f>IF(F12="I",IFERROR(VLOOKUP(C12,'BG 2021'!A:C,3,FALSE),0),0)</f>
        <v>0</v>
      </c>
      <c r="L12" s="60"/>
      <c r="M12" s="60">
        <f>IF(F12="I",IFERROR(VLOOKUP(C12,'BG 2021'!A:D,4,FALSE),0),0)</f>
        <v>0</v>
      </c>
      <c r="N12" s="60"/>
      <c r="O12" s="70">
        <f>IF(F12="I",IFERROR(VLOOKUP(C12,'BG 032021'!A:C,3,FALSE),0),0)</f>
        <v>0</v>
      </c>
      <c r="P12" s="60"/>
      <c r="Q12" s="60">
        <f>IF(F12="I",IFERROR(VLOOKUP(C12,'BG 032021'!A:D,4,FALSE),0),0)</f>
        <v>0</v>
      </c>
    </row>
    <row r="13" spans="1:17" s="499" customFormat="1" ht="12.75" hidden="1" customHeight="1">
      <c r="A13" s="496" t="s">
        <v>3</v>
      </c>
      <c r="B13" s="496"/>
      <c r="C13" s="497">
        <v>101020101</v>
      </c>
      <c r="D13" s="497" t="s">
        <v>174</v>
      </c>
      <c r="E13" s="498" t="s">
        <v>6</v>
      </c>
      <c r="F13" s="498" t="s">
        <v>114</v>
      </c>
      <c r="G13" s="70">
        <f>IF(F13="I",IFERROR(VLOOKUP(C13,'BG 032022'!A:C,3,FALSE),0),0)</f>
        <v>0</v>
      </c>
      <c r="H13" s="496"/>
      <c r="I13" s="60">
        <f>IF(F13="I",IFERROR(VLOOKUP(C13,'BG 032022'!A:D,4,FALSE),0),0)</f>
        <v>0</v>
      </c>
      <c r="J13" s="60"/>
      <c r="K13" s="70">
        <f>IF(F13="I",IFERROR(VLOOKUP(C13,'BG 2021'!A:C,3,FALSE),0),0)</f>
        <v>0</v>
      </c>
      <c r="L13" s="60"/>
      <c r="M13" s="60">
        <f>IF(F13="I",IFERROR(VLOOKUP(C13,'BG 2021'!A:D,4,FALSE),0),0)</f>
        <v>0</v>
      </c>
      <c r="N13" s="60"/>
      <c r="O13" s="70">
        <f>IF(F13="I",IFERROR(VLOOKUP(C13,'BG 032021'!A:C,3,FALSE),0),0)</f>
        <v>0</v>
      </c>
      <c r="P13" s="60"/>
      <c r="Q13" s="60">
        <f>IF(F13="I",IFERROR(VLOOKUP(C13,'BG 032021'!A:D,4,FALSE),0),0)</f>
        <v>0</v>
      </c>
    </row>
    <row r="14" spans="1:17" s="499" customFormat="1" ht="12.75" hidden="1" customHeight="1">
      <c r="A14" s="496" t="s">
        <v>3</v>
      </c>
      <c r="B14" s="496" t="s">
        <v>43</v>
      </c>
      <c r="C14" s="497">
        <v>10102010101</v>
      </c>
      <c r="D14" s="497" t="s">
        <v>175</v>
      </c>
      <c r="E14" s="498" t="s">
        <v>6</v>
      </c>
      <c r="F14" s="498" t="s">
        <v>115</v>
      </c>
      <c r="G14" s="70">
        <f>IF(F14="I",IFERROR(VLOOKUP(C14,'BG 032022'!A:C,3,FALSE),0),0)</f>
        <v>6000000000</v>
      </c>
      <c r="H14" s="496"/>
      <c r="I14" s="60">
        <f>IF(F14="I",IFERROR(VLOOKUP(C14,'BG 032022'!A:D,4,FALSE),0),0)</f>
        <v>866861.60999999987</v>
      </c>
      <c r="J14" s="60"/>
      <c r="K14" s="70">
        <f>IF(F14="I",IFERROR(VLOOKUP(C14,'BG 2021'!A:C,3,FALSE),0),0)</f>
        <v>4800000000</v>
      </c>
      <c r="L14" s="60"/>
      <c r="M14" s="60">
        <f>IF(F14="I",IFERROR(VLOOKUP(C14,'BG 2021'!A:D,4,FALSE),0),0)</f>
        <v>698607.59000000008</v>
      </c>
      <c r="N14" s="60"/>
      <c r="O14" s="70">
        <f>IF(F14="I",IFERROR(VLOOKUP(C14,'BG 032021'!A:C,3,FALSE),0),0)</f>
        <v>0</v>
      </c>
      <c r="P14" s="60"/>
      <c r="Q14" s="60">
        <f>IF(F14="I",IFERROR(VLOOKUP(C14,'BG 032021'!A:D,4,FALSE),0),0)</f>
        <v>0</v>
      </c>
    </row>
    <row r="15" spans="1:17" s="499" customFormat="1" ht="12.75" hidden="1" customHeight="1">
      <c r="A15" s="496" t="s">
        <v>3</v>
      </c>
      <c r="B15" s="496" t="s">
        <v>43</v>
      </c>
      <c r="C15" s="497">
        <v>10102010102</v>
      </c>
      <c r="D15" s="497" t="s">
        <v>505</v>
      </c>
      <c r="E15" s="498" t="s">
        <v>76</v>
      </c>
      <c r="F15" s="498" t="s">
        <v>115</v>
      </c>
      <c r="G15" s="70">
        <f>IF(F15="I",IFERROR(VLOOKUP(C15,'BG 032022'!A:C,3,FALSE),0),0)</f>
        <v>173038000</v>
      </c>
      <c r="H15" s="496"/>
      <c r="I15" s="60">
        <f>IF(F15="I",IFERROR(VLOOKUP(C15,'BG 032022'!A:D,4,FALSE),0),0)</f>
        <v>25000</v>
      </c>
      <c r="J15" s="60"/>
      <c r="K15" s="70">
        <f>IF(F15="I",IFERROR(VLOOKUP(C15,'BG 2021'!A:C,3,FALSE),0),0)</f>
        <v>171770250</v>
      </c>
      <c r="L15" s="60"/>
      <c r="M15" s="60">
        <f>IF(F15="I",IFERROR(VLOOKUP(C15,'BG 2021'!A:D,4,FALSE),0),0)</f>
        <v>25000</v>
      </c>
      <c r="N15" s="60"/>
      <c r="O15" s="70">
        <f>IF(F15="I",IFERROR(VLOOKUP(C15,'BG 032021'!A:C,3,FALSE),0),0)</f>
        <v>0</v>
      </c>
      <c r="P15" s="60"/>
      <c r="Q15" s="60">
        <f>IF(F15="I",IFERROR(VLOOKUP(C15,'BG 032021'!A:D,4,FALSE),0),0)</f>
        <v>0</v>
      </c>
    </row>
    <row r="16" spans="1:17" s="499" customFormat="1" ht="12.75" hidden="1" customHeight="1">
      <c r="A16" s="496" t="s">
        <v>3</v>
      </c>
      <c r="B16" s="496" t="s">
        <v>43</v>
      </c>
      <c r="C16" s="497">
        <v>10102010196</v>
      </c>
      <c r="D16" s="497" t="s">
        <v>506</v>
      </c>
      <c r="E16" s="498" t="s">
        <v>76</v>
      </c>
      <c r="F16" s="498" t="s">
        <v>115</v>
      </c>
      <c r="G16" s="70">
        <f>IF(F16="I",IFERROR(VLOOKUP(C16,'BG 032022'!A:C,3,FALSE),0),0)</f>
        <v>6106075</v>
      </c>
      <c r="H16" s="496"/>
      <c r="I16" s="60">
        <f>IF(F16="I",IFERROR(VLOOKUP(C16,'BG 032022'!A:D,4,FALSE),0),0)</f>
        <v>882.19</v>
      </c>
      <c r="J16" s="60"/>
      <c r="K16" s="70">
        <f>IF(F16="I",IFERROR(VLOOKUP(C16,'BG 2021'!A:C,3,FALSE),0),0)</f>
        <v>7593207</v>
      </c>
      <c r="L16" s="60"/>
      <c r="M16" s="60">
        <f>IF(F16="I",IFERROR(VLOOKUP(C16,'BG 2021'!A:D,4,FALSE),0),0)</f>
        <v>1105.1400000000001</v>
      </c>
      <c r="N16" s="60"/>
      <c r="O16" s="70">
        <f>IF(F16="I",IFERROR(VLOOKUP(C16,'BG 032021'!A:C,3,FALSE),0),0)</f>
        <v>0</v>
      </c>
      <c r="P16" s="60"/>
      <c r="Q16" s="60">
        <f>IF(F16="I",IFERROR(VLOOKUP(C16,'BG 032021'!A:D,4,FALSE),0),0)</f>
        <v>0</v>
      </c>
    </row>
    <row r="17" spans="1:17" s="499" customFormat="1" ht="12.75" hidden="1" customHeight="1">
      <c r="A17" s="496" t="s">
        <v>3</v>
      </c>
      <c r="B17" s="496" t="s">
        <v>43</v>
      </c>
      <c r="C17" s="497">
        <v>10102010197</v>
      </c>
      <c r="D17" s="497" t="s">
        <v>507</v>
      </c>
      <c r="E17" s="498" t="s">
        <v>76</v>
      </c>
      <c r="F17" s="498" t="s">
        <v>115</v>
      </c>
      <c r="G17" s="70">
        <f>IF(F17="I",IFERROR(VLOOKUP(C17,'BG 032022'!A:C,3,FALSE),0),0)</f>
        <v>-4861657</v>
      </c>
      <c r="H17" s="496"/>
      <c r="I17" s="60">
        <f>IF(F17="I",IFERROR(VLOOKUP(C17,'BG 032022'!A:D,4,FALSE),0),0)</f>
        <v>-702.4</v>
      </c>
      <c r="J17" s="60"/>
      <c r="K17" s="70">
        <f>IF(F17="I",IFERROR(VLOOKUP(C17,'BG 2021'!A:C,3,FALSE),0),0)</f>
        <v>-6308434</v>
      </c>
      <c r="L17" s="60"/>
      <c r="M17" s="60">
        <f>IF(F17="I",IFERROR(VLOOKUP(C17,'BG 2021'!A:D,4,FALSE),0),0)</f>
        <v>-918.15000000000009</v>
      </c>
      <c r="N17" s="60"/>
      <c r="O17" s="70">
        <f>IF(F17="I",IFERROR(VLOOKUP(C17,'BG 032021'!A:C,3,FALSE),0),0)</f>
        <v>0</v>
      </c>
      <c r="P17" s="60"/>
      <c r="Q17" s="60">
        <f>IF(F17="I",IFERROR(VLOOKUP(C17,'BG 032021'!A:D,4,FALSE),0),0)</f>
        <v>0</v>
      </c>
    </row>
    <row r="18" spans="1:17" s="499" customFormat="1" ht="12.75" hidden="1" customHeight="1">
      <c r="A18" s="496" t="s">
        <v>3</v>
      </c>
      <c r="B18" s="496" t="s">
        <v>43</v>
      </c>
      <c r="C18" s="497">
        <v>10102010198</v>
      </c>
      <c r="D18" s="497" t="s">
        <v>427</v>
      </c>
      <c r="E18" s="498" t="s">
        <v>6</v>
      </c>
      <c r="F18" s="498" t="s">
        <v>115</v>
      </c>
      <c r="G18" s="70">
        <f>IF(F18="I",IFERROR(VLOOKUP(C18,'BG 032022'!A:C,3,FALSE),0),0)</f>
        <v>292334931</v>
      </c>
      <c r="H18" s="496"/>
      <c r="I18" s="60">
        <f>IF(F18="I",IFERROR(VLOOKUP(C18,'BG 032022'!A:D,4,FALSE),0),0)</f>
        <v>42235.66</v>
      </c>
      <c r="J18" s="60"/>
      <c r="K18" s="70">
        <f>IF(F18="I",IFERROR(VLOOKUP(C18,'BG 2021'!A:C,3,FALSE),0),0)</f>
        <v>311828771</v>
      </c>
      <c r="L18" s="60"/>
      <c r="M18" s="60">
        <f>IF(F18="I",IFERROR(VLOOKUP(C18,'BG 2021'!A:D,4,FALSE),0),0)</f>
        <v>45384.569999999992</v>
      </c>
      <c r="N18" s="60"/>
      <c r="O18" s="70">
        <f>IF(F18="I",IFERROR(VLOOKUP(C18,'BG 032021'!A:C,3,FALSE),0),0)</f>
        <v>0</v>
      </c>
      <c r="P18" s="60"/>
      <c r="Q18" s="60">
        <f>IF(F18="I",IFERROR(VLOOKUP(C18,'BG 032021'!A:D,4,FALSE),0),0)</f>
        <v>0</v>
      </c>
    </row>
    <row r="19" spans="1:17" s="499" customFormat="1" ht="12.75" hidden="1" customHeight="1">
      <c r="A19" s="496" t="s">
        <v>3</v>
      </c>
      <c r="B19" s="496" t="s">
        <v>43</v>
      </c>
      <c r="C19" s="497">
        <v>10102010199</v>
      </c>
      <c r="D19" s="497" t="s">
        <v>428</v>
      </c>
      <c r="E19" s="498" t="s">
        <v>6</v>
      </c>
      <c r="F19" s="498" t="s">
        <v>115</v>
      </c>
      <c r="G19" s="70">
        <f>IF(F19="I",IFERROR(VLOOKUP(C19,'BG 032022'!A:C,3,FALSE),0),0)</f>
        <v>-193215068</v>
      </c>
      <c r="H19" s="496"/>
      <c r="I19" s="60">
        <f>IF(F19="I",IFERROR(VLOOKUP(C19,'BG 032022'!A:D,4,FALSE),0),0)</f>
        <v>-27915.119999999995</v>
      </c>
      <c r="J19" s="60"/>
      <c r="K19" s="70">
        <f>IF(F19="I",IFERROR(VLOOKUP(C19,'BG 2021'!A:C,3,FALSE),0),0)</f>
        <v>-269097260</v>
      </c>
      <c r="L19" s="60"/>
      <c r="M19" s="60">
        <f>IF(F19="I",IFERROR(VLOOKUP(C19,'BG 2021'!A:D,4,FALSE),0),0)</f>
        <v>-39165.29</v>
      </c>
      <c r="N19" s="60"/>
      <c r="O19" s="70">
        <f>IF(F19="I",IFERROR(VLOOKUP(C19,'BG 032021'!A:C,3,FALSE),0),0)</f>
        <v>0</v>
      </c>
      <c r="P19" s="60"/>
      <c r="Q19" s="60">
        <f>IF(F19="I",IFERROR(VLOOKUP(C19,'BG 032021'!A:D,4,FALSE),0),0)</f>
        <v>0</v>
      </c>
    </row>
    <row r="20" spans="1:17" s="499" customFormat="1" ht="12.75" hidden="1" customHeight="1">
      <c r="A20" s="496" t="s">
        <v>3</v>
      </c>
      <c r="B20" s="496"/>
      <c r="C20" s="497">
        <v>101020102</v>
      </c>
      <c r="D20" s="497" t="s">
        <v>176</v>
      </c>
      <c r="E20" s="498" t="s">
        <v>6</v>
      </c>
      <c r="F20" s="498" t="s">
        <v>114</v>
      </c>
      <c r="G20" s="70">
        <f>IF(F20="I",IFERROR(VLOOKUP(C20,'BG 032022'!A:C,3,FALSE),0),0)</f>
        <v>0</v>
      </c>
      <c r="H20" s="496"/>
      <c r="I20" s="60">
        <f>IF(F20="I",IFERROR(VLOOKUP(C20,'BG 032022'!A:D,4,FALSE),0),0)</f>
        <v>0</v>
      </c>
      <c r="J20" s="60"/>
      <c r="K20" s="70">
        <f>IF(F20="I",IFERROR(VLOOKUP(C20,'BG 2021'!A:C,3,FALSE),0),0)</f>
        <v>0</v>
      </c>
      <c r="L20" s="60"/>
      <c r="M20" s="60">
        <f>IF(F20="I",IFERROR(VLOOKUP(C20,'BG 2021'!A:D,4,FALSE),0),0)</f>
        <v>0</v>
      </c>
      <c r="N20" s="60"/>
      <c r="O20" s="70">
        <f>IF(F20="I",IFERROR(VLOOKUP(C20,'BG 032021'!A:C,3,FALSE),0),0)</f>
        <v>0</v>
      </c>
      <c r="P20" s="60"/>
      <c r="Q20" s="60">
        <f>IF(F20="I",IFERROR(VLOOKUP(C20,'BG 032021'!A:D,4,FALSE),0),0)</f>
        <v>0</v>
      </c>
    </row>
    <row r="21" spans="1:17" s="499" customFormat="1" ht="12.75" hidden="1" customHeight="1">
      <c r="A21" s="496" t="s">
        <v>3</v>
      </c>
      <c r="B21" s="496" t="s">
        <v>43</v>
      </c>
      <c r="C21" s="497">
        <v>10102010201</v>
      </c>
      <c r="D21" s="497" t="s">
        <v>177</v>
      </c>
      <c r="E21" s="498" t="s">
        <v>6</v>
      </c>
      <c r="F21" s="498" t="s">
        <v>115</v>
      </c>
      <c r="G21" s="70">
        <f>IF(F21="I",IFERROR(VLOOKUP(C21,'BG 032022'!A:C,3,FALSE),0),0)</f>
        <v>163000000</v>
      </c>
      <c r="H21" s="496"/>
      <c r="I21" s="60">
        <f>IF(F21="I",IFERROR(VLOOKUP(C21,'BG 032022'!A:D,4,FALSE),0),0)</f>
        <v>23549.739999999998</v>
      </c>
      <c r="J21" s="60"/>
      <c r="K21" s="70">
        <f>IF(F21="I",IFERROR(VLOOKUP(C21,'BG 2021'!A:C,3,FALSE),0),0)</f>
        <v>163000000</v>
      </c>
      <c r="L21" s="60"/>
      <c r="M21" s="60">
        <f>IF(F21="I",IFERROR(VLOOKUP(C21,'BG 2021'!A:D,4,FALSE),0),0)</f>
        <v>23723.550000000003</v>
      </c>
      <c r="N21" s="60"/>
      <c r="O21" s="70">
        <f>IF(F21="I",IFERROR(VLOOKUP(C21,'BG 032021'!A:C,3,FALSE),0),0)</f>
        <v>0</v>
      </c>
      <c r="P21" s="60"/>
      <c r="Q21" s="60">
        <f>IF(F21="I",IFERROR(VLOOKUP(C21,'BG 032021'!A:D,4,FALSE),0),0)</f>
        <v>0</v>
      </c>
    </row>
    <row r="22" spans="1:17" s="499" customFormat="1" ht="12.75" hidden="1" customHeight="1">
      <c r="A22" s="496" t="s">
        <v>3</v>
      </c>
      <c r="B22" s="496" t="s">
        <v>43</v>
      </c>
      <c r="C22" s="497">
        <v>10102010298</v>
      </c>
      <c r="D22" s="497" t="s">
        <v>429</v>
      </c>
      <c r="E22" s="498" t="s">
        <v>6</v>
      </c>
      <c r="F22" s="498" t="s">
        <v>115</v>
      </c>
      <c r="G22" s="70">
        <f>IF(F22="I",IFERROR(VLOOKUP(C22,'BG 032022'!A:C,3,FALSE),0),0)</f>
        <v>29420384</v>
      </c>
      <c r="H22" s="496"/>
      <c r="I22" s="60">
        <f>IF(F22="I",IFERROR(VLOOKUP(C22,'BG 032022'!A:D,4,FALSE),0),0)</f>
        <v>4250.57</v>
      </c>
      <c r="J22" s="60"/>
      <c r="K22" s="70">
        <f>IF(F22="I",IFERROR(VLOOKUP(C22,'BG 2021'!A:C,3,FALSE),0),0)</f>
        <v>33077836</v>
      </c>
      <c r="L22" s="60"/>
      <c r="M22" s="60">
        <f>IF(F22="I",IFERROR(VLOOKUP(C22,'BG 2021'!A:D,4,FALSE),0),0)</f>
        <v>4814.26</v>
      </c>
      <c r="N22" s="60"/>
      <c r="O22" s="70">
        <f>IF(F22="I",IFERROR(VLOOKUP(C22,'BG 032021'!A:C,3,FALSE),0),0)</f>
        <v>0</v>
      </c>
      <c r="P22" s="60"/>
      <c r="Q22" s="60">
        <f>IF(F22="I",IFERROR(VLOOKUP(C22,'BG 032021'!A:D,4,FALSE),0),0)</f>
        <v>0</v>
      </c>
    </row>
    <row r="23" spans="1:17" s="499" customFormat="1" ht="12.75" hidden="1" customHeight="1">
      <c r="A23" s="496" t="s">
        <v>3</v>
      </c>
      <c r="B23" s="496" t="s">
        <v>43</v>
      </c>
      <c r="C23" s="497">
        <v>10102010299</v>
      </c>
      <c r="D23" s="497" t="s">
        <v>430</v>
      </c>
      <c r="E23" s="498" t="s">
        <v>6</v>
      </c>
      <c r="F23" s="498" t="s">
        <v>115</v>
      </c>
      <c r="G23" s="70">
        <f>IF(F23="I",IFERROR(VLOOKUP(C23,'BG 032022'!A:C,3,FALSE),0),0)</f>
        <v>-28576356</v>
      </c>
      <c r="H23" s="496"/>
      <c r="I23" s="60">
        <f>IF(F23="I",IFERROR(VLOOKUP(C23,'BG 032022'!A:D,4,FALSE),0),0)</f>
        <v>-4128.62</v>
      </c>
      <c r="J23" s="60"/>
      <c r="K23" s="70">
        <f>IF(F23="I",IFERROR(VLOOKUP(C23,'BG 2021'!A:C,3,FALSE),0),0)</f>
        <v>-32193616</v>
      </c>
      <c r="L23" s="60"/>
      <c r="M23" s="60">
        <f>IF(F23="I",IFERROR(VLOOKUP(C23,'BG 2021'!A:D,4,FALSE),0),0)</f>
        <v>-4685.5599999999995</v>
      </c>
      <c r="N23" s="60"/>
      <c r="O23" s="70">
        <f>IF(F23="I",IFERROR(VLOOKUP(C23,'BG 032021'!A:C,3,FALSE),0),0)</f>
        <v>0</v>
      </c>
      <c r="P23" s="60"/>
      <c r="Q23" s="60">
        <f>IF(F23="I",IFERROR(VLOOKUP(C23,'BG 032021'!A:D,4,FALSE),0),0)</f>
        <v>0</v>
      </c>
    </row>
    <row r="24" spans="1:17" s="499" customFormat="1" ht="12.75" hidden="1" customHeight="1">
      <c r="A24" s="496" t="s">
        <v>3</v>
      </c>
      <c r="B24" s="496"/>
      <c r="C24" s="497">
        <v>10103</v>
      </c>
      <c r="D24" s="497" t="s">
        <v>71</v>
      </c>
      <c r="E24" s="498" t="s">
        <v>6</v>
      </c>
      <c r="F24" s="498" t="s">
        <v>114</v>
      </c>
      <c r="G24" s="70">
        <f>IF(F24="I",IFERROR(VLOOKUP(C24,'BG 032022'!A:C,3,FALSE),0),0)</f>
        <v>0</v>
      </c>
      <c r="H24" s="496"/>
      <c r="I24" s="60">
        <f>IF(F24="I",IFERROR(VLOOKUP(C24,'BG 032022'!A:D,4,FALSE),0),0)</f>
        <v>0</v>
      </c>
      <c r="J24" s="60"/>
      <c r="K24" s="70">
        <f>IF(F24="I",IFERROR(VLOOKUP(C24,'BG 2021'!A:C,3,FALSE),0),0)</f>
        <v>0</v>
      </c>
      <c r="L24" s="60"/>
      <c r="M24" s="60">
        <f>IF(F24="I",IFERROR(VLOOKUP(C24,'BG 2021'!A:D,4,FALSE),0),0)</f>
        <v>0</v>
      </c>
      <c r="N24" s="60"/>
      <c r="O24" s="70">
        <f>IF(F24="I",IFERROR(VLOOKUP(C24,'BG 032021'!A:C,3,FALSE),0),0)</f>
        <v>0</v>
      </c>
      <c r="P24" s="60"/>
      <c r="Q24" s="60">
        <f>IF(F24="I",IFERROR(VLOOKUP(C24,'BG 032021'!A:D,4,FALSE),0),0)</f>
        <v>0</v>
      </c>
    </row>
    <row r="25" spans="1:17" s="499" customFormat="1" ht="12.75" hidden="1" customHeight="1">
      <c r="A25" s="496" t="s">
        <v>3</v>
      </c>
      <c r="B25" s="496"/>
      <c r="C25" s="497">
        <v>1010301</v>
      </c>
      <c r="D25" s="497" t="s">
        <v>431</v>
      </c>
      <c r="E25" s="498" t="s">
        <v>6</v>
      </c>
      <c r="F25" s="498" t="s">
        <v>114</v>
      </c>
      <c r="G25" s="70">
        <f>IF(F25="I",IFERROR(VLOOKUP(C25,'BG 032022'!A:C,3,FALSE),0),0)</f>
        <v>0</v>
      </c>
      <c r="H25" s="496"/>
      <c r="I25" s="60">
        <f>IF(F25="I",IFERROR(VLOOKUP(C25,'BG 032022'!A:D,4,FALSE),0),0)</f>
        <v>0</v>
      </c>
      <c r="J25" s="60"/>
      <c r="K25" s="70">
        <f>IF(F25="I",IFERROR(VLOOKUP(C25,'BG 2021'!A:C,3,FALSE),0),0)</f>
        <v>0</v>
      </c>
      <c r="L25" s="60"/>
      <c r="M25" s="60">
        <f>IF(F25="I",IFERROR(VLOOKUP(C25,'BG 2021'!A:D,4,FALSE),0),0)</f>
        <v>0</v>
      </c>
      <c r="N25" s="60"/>
      <c r="O25" s="70">
        <f>IF(F25="I",IFERROR(VLOOKUP(C25,'BG 032021'!A:C,3,FALSE),0),0)</f>
        <v>0</v>
      </c>
      <c r="P25" s="60"/>
      <c r="Q25" s="60">
        <f>IF(F25="I",IFERROR(VLOOKUP(C25,'BG 032021'!A:D,4,FALSE),0),0)</f>
        <v>0</v>
      </c>
    </row>
    <row r="26" spans="1:17" s="499" customFormat="1" ht="12.75" hidden="1" customHeight="1">
      <c r="A26" s="496" t="s">
        <v>3</v>
      </c>
      <c r="B26" s="496" t="s">
        <v>44</v>
      </c>
      <c r="C26" s="497">
        <v>1010301001</v>
      </c>
      <c r="D26" s="497" t="s">
        <v>432</v>
      </c>
      <c r="E26" s="498" t="s">
        <v>6</v>
      </c>
      <c r="F26" s="498" t="s">
        <v>115</v>
      </c>
      <c r="G26" s="70">
        <f>IF(F26="I",IFERROR(VLOOKUP(C26,'BG 032022'!A:C,3,FALSE),0),0)</f>
        <v>0</v>
      </c>
      <c r="H26" s="496"/>
      <c r="I26" s="60">
        <f>IF(F26="I",IFERROR(VLOOKUP(C26,'BG 032022'!A:D,4,FALSE),0),0)</f>
        <v>0</v>
      </c>
      <c r="J26" s="60"/>
      <c r="K26" s="70">
        <f>IF(F26="I",IFERROR(VLOOKUP(C26,'BG 2021'!A:C,3,FALSE),0),0)</f>
        <v>17359590</v>
      </c>
      <c r="L26" s="60"/>
      <c r="M26" s="60">
        <f>IF(F26="I",IFERROR(VLOOKUP(C26,'BG 2021'!A:D,4,FALSE),0),0)</f>
        <v>2526.5699999999997</v>
      </c>
      <c r="N26" s="60"/>
      <c r="O26" s="70">
        <f>IF(F26="I",IFERROR(VLOOKUP(C26,'BG 032021'!A:C,3,FALSE),0),0)</f>
        <v>0</v>
      </c>
      <c r="P26" s="60"/>
      <c r="Q26" s="60">
        <f>IF(F26="I",IFERROR(VLOOKUP(C26,'BG 032021'!A:D,4,FALSE),0),0)</f>
        <v>0</v>
      </c>
    </row>
    <row r="27" spans="1:17" s="499" customFormat="1" ht="12.75" hidden="1" customHeight="1">
      <c r="A27" s="496" t="s">
        <v>3</v>
      </c>
      <c r="B27" s="496"/>
      <c r="C27" s="497">
        <v>1010302</v>
      </c>
      <c r="D27" s="497" t="s">
        <v>305</v>
      </c>
      <c r="E27" s="498" t="s">
        <v>6</v>
      </c>
      <c r="F27" s="498" t="s">
        <v>114</v>
      </c>
      <c r="G27" s="70">
        <f>IF(F27="I",IFERROR(VLOOKUP(C27,'BG 032022'!A:C,3,FALSE),0),0)</f>
        <v>0</v>
      </c>
      <c r="H27" s="496"/>
      <c r="I27" s="60">
        <f>IF(F27="I",IFERROR(VLOOKUP(C27,'BG 032022'!A:D,4,FALSE),0),0)</f>
        <v>0</v>
      </c>
      <c r="J27" s="60"/>
      <c r="K27" s="70">
        <f>IF(F27="I",IFERROR(VLOOKUP(C27,'BG 2021'!A:C,3,FALSE),0),0)</f>
        <v>0</v>
      </c>
      <c r="L27" s="60"/>
      <c r="M27" s="60">
        <f>IF(F27="I",IFERROR(VLOOKUP(C27,'BG 2021'!A:D,4,FALSE),0),0)</f>
        <v>0</v>
      </c>
      <c r="N27" s="60"/>
      <c r="O27" s="70">
        <f>IF(F27="I",IFERROR(VLOOKUP(C27,'BG 032021'!A:C,3,FALSE),0),0)</f>
        <v>0</v>
      </c>
      <c r="P27" s="60"/>
      <c r="Q27" s="60">
        <f>IF(F27="I",IFERROR(VLOOKUP(C27,'BG 032021'!A:D,4,FALSE),0),0)</f>
        <v>0</v>
      </c>
    </row>
    <row r="28" spans="1:17" s="499" customFormat="1" ht="12.75" hidden="1" customHeight="1">
      <c r="A28" s="496" t="s">
        <v>3</v>
      </c>
      <c r="B28" s="496" t="s">
        <v>44</v>
      </c>
      <c r="C28" s="497">
        <v>1010302001</v>
      </c>
      <c r="D28" s="497" t="s">
        <v>306</v>
      </c>
      <c r="E28" s="498" t="s">
        <v>6</v>
      </c>
      <c r="F28" s="498" t="s">
        <v>115</v>
      </c>
      <c r="G28" s="70">
        <f>IF(F28="I",IFERROR(VLOOKUP(C28,'BG 032022'!A:C,3,FALSE),0),0)</f>
        <v>206772102</v>
      </c>
      <c r="H28" s="496"/>
      <c r="I28" s="60">
        <f>IF(F28="I",IFERROR(VLOOKUP(C28,'BG 032022'!A:D,4,FALSE),0),0)</f>
        <v>29873.799999999988</v>
      </c>
      <c r="J28" s="60"/>
      <c r="K28" s="70">
        <f>IF(F28="I",IFERROR(VLOOKUP(C28,'BG 2021'!A:C,3,FALSE),0),0)</f>
        <v>244724830</v>
      </c>
      <c r="L28" s="60"/>
      <c r="M28" s="60">
        <f>IF(F28="I",IFERROR(VLOOKUP(C28,'BG 2021'!A:D,4,FALSE),0),0)</f>
        <v>35618.050000000047</v>
      </c>
      <c r="N28" s="60"/>
      <c r="O28" s="70">
        <f>IF(F28="I",IFERROR(VLOOKUP(C28,'BG 032021'!A:C,3,FALSE),0),0)</f>
        <v>0</v>
      </c>
      <c r="P28" s="60"/>
      <c r="Q28" s="60">
        <f>IF(F28="I",IFERROR(VLOOKUP(C28,'BG 032021'!A:D,4,FALSE),0),0)</f>
        <v>0</v>
      </c>
    </row>
    <row r="29" spans="1:17" s="499" customFormat="1" ht="12.75" hidden="1" customHeight="1">
      <c r="A29" s="496" t="s">
        <v>3</v>
      </c>
      <c r="B29" s="496" t="s">
        <v>44</v>
      </c>
      <c r="C29" s="497">
        <v>1010302002</v>
      </c>
      <c r="D29" s="497" t="s">
        <v>324</v>
      </c>
      <c r="E29" s="498" t="s">
        <v>76</v>
      </c>
      <c r="F29" s="498" t="s">
        <v>115</v>
      </c>
      <c r="G29" s="70">
        <f>IF(F29="I",IFERROR(VLOOKUP(C29,'BG 032022'!A:C,3,FALSE),0),0)</f>
        <v>285246291</v>
      </c>
      <c r="H29" s="496"/>
      <c r="I29" s="60">
        <f>IF(F29="I",IFERROR(VLOOKUP(C29,'BG 032022'!A:D,4,FALSE),0),0)</f>
        <v>41211.510000000009</v>
      </c>
      <c r="J29" s="60"/>
      <c r="K29" s="70">
        <f>IF(F29="I",IFERROR(VLOOKUP(C29,'BG 2021'!A:C,3,FALSE),0),0)</f>
        <v>238208166</v>
      </c>
      <c r="L29" s="60"/>
      <c r="M29" s="60">
        <f>IF(F29="I",IFERROR(VLOOKUP(C29,'BG 2021'!A:D,4,FALSE),0),0)</f>
        <v>34669.589999999967</v>
      </c>
      <c r="N29" s="60"/>
      <c r="O29" s="70">
        <f>IF(F29="I",IFERROR(VLOOKUP(C29,'BG 032021'!A:C,3,FALSE),0),0)</f>
        <v>0</v>
      </c>
      <c r="P29" s="60"/>
      <c r="Q29" s="60">
        <f>IF(F29="I",IFERROR(VLOOKUP(C29,'BG 032021'!A:D,4,FALSE),0),0)</f>
        <v>0</v>
      </c>
    </row>
    <row r="30" spans="1:17" s="499" customFormat="1" ht="12.75" hidden="1" customHeight="1">
      <c r="A30" s="496" t="s">
        <v>3</v>
      </c>
      <c r="B30" s="496"/>
      <c r="C30" s="497">
        <v>1010305</v>
      </c>
      <c r="D30" s="497" t="s">
        <v>469</v>
      </c>
      <c r="E30" s="498" t="s">
        <v>6</v>
      </c>
      <c r="F30" s="498" t="s">
        <v>114</v>
      </c>
      <c r="G30" s="70">
        <f>IF(F30="I",IFERROR(VLOOKUP(C30,'BG 032022'!A:C,3,FALSE),0),0)</f>
        <v>0</v>
      </c>
      <c r="H30" s="496"/>
      <c r="I30" s="60">
        <f>IF(F30="I",IFERROR(VLOOKUP(C30,'BG 032022'!A:D,4,FALSE),0),0)</f>
        <v>0</v>
      </c>
      <c r="J30" s="60"/>
      <c r="K30" s="70">
        <f>IF(F30="I",IFERROR(VLOOKUP(C30,'BG 2021'!A:C,3,FALSE),0),0)</f>
        <v>0</v>
      </c>
      <c r="L30" s="60"/>
      <c r="M30" s="60">
        <f>IF(F30="I",IFERROR(VLOOKUP(C30,'BG 2021'!A:D,4,FALSE),0),0)</f>
        <v>0</v>
      </c>
      <c r="N30" s="60"/>
      <c r="O30" s="70">
        <f>IF(F30="I",IFERROR(VLOOKUP(C30,'BG 032021'!A:C,3,FALSE),0),0)</f>
        <v>0</v>
      </c>
      <c r="P30" s="60"/>
      <c r="Q30" s="60">
        <f>IF(F30="I",IFERROR(VLOOKUP(C30,'BG 032021'!A:D,4,FALSE),0),0)</f>
        <v>0</v>
      </c>
    </row>
    <row r="31" spans="1:17" s="499" customFormat="1" ht="12.75" hidden="1" customHeight="1">
      <c r="A31" s="496" t="s">
        <v>3</v>
      </c>
      <c r="B31" s="496" t="s">
        <v>408</v>
      </c>
      <c r="C31" s="497">
        <v>1010305002</v>
      </c>
      <c r="D31" s="497" t="s">
        <v>470</v>
      </c>
      <c r="E31" s="498" t="s">
        <v>6</v>
      </c>
      <c r="F31" s="498" t="s">
        <v>115</v>
      </c>
      <c r="G31" s="70">
        <f>IF(F31="I",IFERROR(VLOOKUP(C31,'BG 032022'!A:C,3,FALSE),0),0)</f>
        <v>11958872</v>
      </c>
      <c r="H31" s="496"/>
      <c r="I31" s="60">
        <f>IF(F31="I",IFERROR(VLOOKUP(C31,'BG 032022'!A:D,4,FALSE),0),0)</f>
        <v>1727.78</v>
      </c>
      <c r="J31" s="60"/>
      <c r="K31" s="70">
        <f>IF(F31="I",IFERROR(VLOOKUP(C31,'BG 2021'!A:C,3,FALSE),0),0)</f>
        <v>11958872</v>
      </c>
      <c r="L31" s="60"/>
      <c r="M31" s="60">
        <f>IF(F31="I",IFERROR(VLOOKUP(C31,'BG 2021'!A:D,4,FALSE),0),0)</f>
        <v>1740.53</v>
      </c>
      <c r="N31" s="60"/>
      <c r="O31" s="70">
        <f>IF(F31="I",IFERROR(VLOOKUP(C31,'BG 032021'!A:C,3,FALSE),0),0)</f>
        <v>0</v>
      </c>
      <c r="P31" s="60"/>
      <c r="Q31" s="60">
        <f>IF(F31="I",IFERROR(VLOOKUP(C31,'BG 032021'!A:D,4,FALSE),0),0)</f>
        <v>0</v>
      </c>
    </row>
    <row r="32" spans="1:17" s="499" customFormat="1" ht="12.75" hidden="1" customHeight="1">
      <c r="A32" s="496" t="s">
        <v>3</v>
      </c>
      <c r="B32" s="496"/>
      <c r="C32" s="497">
        <v>1010306</v>
      </c>
      <c r="D32" s="497" t="s">
        <v>471</v>
      </c>
      <c r="E32" s="498" t="s">
        <v>6</v>
      </c>
      <c r="F32" s="498" t="s">
        <v>114</v>
      </c>
      <c r="G32" s="70">
        <f>IF(F32="I",IFERROR(VLOOKUP(C32,'BG 032022'!A:C,3,FALSE),0),0)</f>
        <v>0</v>
      </c>
      <c r="H32" s="496"/>
      <c r="I32" s="60">
        <f>IF(F32="I",IFERROR(VLOOKUP(C32,'BG 032022'!A:D,4,FALSE),0),0)</f>
        <v>0</v>
      </c>
      <c r="J32" s="60"/>
      <c r="K32" s="70">
        <f>IF(F32="I",IFERROR(VLOOKUP(C32,'BG 2021'!A:C,3,FALSE),0),0)</f>
        <v>0</v>
      </c>
      <c r="L32" s="60"/>
      <c r="M32" s="60">
        <f>IF(F32="I",IFERROR(VLOOKUP(C32,'BG 2021'!A:D,4,FALSE),0),0)</f>
        <v>0</v>
      </c>
      <c r="N32" s="60"/>
      <c r="O32" s="70">
        <f>IF(F32="I",IFERROR(VLOOKUP(C32,'BG 032021'!A:C,3,FALSE),0),0)</f>
        <v>0</v>
      </c>
      <c r="P32" s="60"/>
      <c r="Q32" s="60">
        <f>IF(F32="I",IFERROR(VLOOKUP(C32,'BG 032021'!A:D,4,FALSE),0),0)</f>
        <v>0</v>
      </c>
    </row>
    <row r="33" spans="1:17" s="499" customFormat="1" ht="12.75" hidden="1" customHeight="1">
      <c r="A33" s="496" t="s">
        <v>3</v>
      </c>
      <c r="B33" s="496" t="s">
        <v>408</v>
      </c>
      <c r="C33" s="497">
        <v>1010306001</v>
      </c>
      <c r="D33" s="497" t="s">
        <v>625</v>
      </c>
      <c r="E33" s="498" t="s">
        <v>76</v>
      </c>
      <c r="F33" s="498" t="s">
        <v>115</v>
      </c>
      <c r="G33" s="70">
        <f>IF(F33="I",IFERROR(VLOOKUP(C33,'BG 032022'!A:C,3,FALSE),0),0)</f>
        <v>5225000</v>
      </c>
      <c r="H33" s="496"/>
      <c r="I33" s="60">
        <f>IF(F33="I",IFERROR(VLOOKUP(C33,'BG 032022'!A:D,4,FALSE),0),0)</f>
        <v>752.2800000000002</v>
      </c>
      <c r="J33" s="60"/>
      <c r="K33" s="70">
        <f>IF(F33="I",IFERROR(VLOOKUP(C33,'BG 2021'!A:C,3,FALSE),0),0)</f>
        <v>0</v>
      </c>
      <c r="L33" s="60"/>
      <c r="M33" s="60">
        <f>IF(F33="I",IFERROR(VLOOKUP(C33,'BG 2021'!A:D,4,FALSE),0),0)</f>
        <v>0</v>
      </c>
      <c r="N33" s="60"/>
      <c r="O33" s="70">
        <f>IF(F33="I",IFERROR(VLOOKUP(C33,'BG 032021'!A:C,3,FALSE),0),0)</f>
        <v>0</v>
      </c>
      <c r="P33" s="60"/>
      <c r="Q33" s="60">
        <f>IF(F33="I",IFERROR(VLOOKUP(C33,'BG 032021'!A:D,4,FALSE),0),0)</f>
        <v>0</v>
      </c>
    </row>
    <row r="34" spans="1:17" s="499" customFormat="1" ht="12.75" hidden="1" customHeight="1">
      <c r="A34" s="496" t="s">
        <v>3</v>
      </c>
      <c r="B34" s="496" t="s">
        <v>408</v>
      </c>
      <c r="C34" s="497">
        <v>1010306003</v>
      </c>
      <c r="D34" s="497" t="s">
        <v>472</v>
      </c>
      <c r="E34" s="498" t="s">
        <v>76</v>
      </c>
      <c r="F34" s="498" t="s">
        <v>115</v>
      </c>
      <c r="G34" s="70">
        <f>IF(F34="I",IFERROR(VLOOKUP(C34,'BG 032022'!A:C,3,FALSE),0),0)</f>
        <v>0</v>
      </c>
      <c r="H34" s="496"/>
      <c r="I34" s="60">
        <f>IF(F34="I",IFERROR(VLOOKUP(C34,'BG 032022'!A:D,4,FALSE),0),0)</f>
        <v>0</v>
      </c>
      <c r="J34" s="60"/>
      <c r="K34" s="70">
        <f>IF(F34="I",IFERROR(VLOOKUP(C34,'BG 2021'!A:C,3,FALSE),0),0)</f>
        <v>0</v>
      </c>
      <c r="L34" s="60"/>
      <c r="M34" s="60">
        <f>IF(F34="I",IFERROR(VLOOKUP(C34,'BG 2021'!A:D,4,FALSE),0),0)</f>
        <v>0</v>
      </c>
      <c r="N34" s="60"/>
      <c r="O34" s="70">
        <f>IF(F34="I",IFERROR(VLOOKUP(C34,'BG 032021'!A:C,3,FALSE),0),0)</f>
        <v>0</v>
      </c>
      <c r="P34" s="60"/>
      <c r="Q34" s="60">
        <f>IF(F34="I",IFERROR(VLOOKUP(C34,'BG 032021'!A:D,4,FALSE),0),0)</f>
        <v>0</v>
      </c>
    </row>
    <row r="35" spans="1:17" s="499" customFormat="1" ht="12.75" hidden="1" customHeight="1">
      <c r="A35" s="496" t="s">
        <v>3</v>
      </c>
      <c r="B35" s="496"/>
      <c r="C35" s="497">
        <v>1010304</v>
      </c>
      <c r="D35" s="497" t="s">
        <v>178</v>
      </c>
      <c r="E35" s="498" t="s">
        <v>6</v>
      </c>
      <c r="F35" s="498" t="s">
        <v>114</v>
      </c>
      <c r="G35" s="70">
        <f>IF(F35="I",IFERROR(VLOOKUP(C35,'BG 032022'!A:C,3,FALSE),0),0)</f>
        <v>0</v>
      </c>
      <c r="H35" s="496"/>
      <c r="I35" s="60">
        <f>IF(F35="I",IFERROR(VLOOKUP(C35,'BG 032022'!A:D,4,FALSE),0),0)</f>
        <v>0</v>
      </c>
      <c r="J35" s="60"/>
      <c r="K35" s="70">
        <f>IF(F35="I",IFERROR(VLOOKUP(C35,'BG 2021'!A:C,3,FALSE),0),0)</f>
        <v>0</v>
      </c>
      <c r="L35" s="60"/>
      <c r="M35" s="60">
        <f>IF(F35="I",IFERROR(VLOOKUP(C35,'BG 2021'!A:D,4,FALSE),0),0)</f>
        <v>0</v>
      </c>
      <c r="N35" s="60"/>
      <c r="O35" s="70">
        <f>IF(F35="I",IFERROR(VLOOKUP(C35,'BG 032021'!A:C,3,FALSE),0),0)</f>
        <v>0</v>
      </c>
      <c r="P35" s="60"/>
      <c r="Q35" s="60">
        <f>IF(F35="I",IFERROR(VLOOKUP(C35,'BG 032021'!A:D,4,FALSE),0),0)</f>
        <v>0</v>
      </c>
    </row>
    <row r="36" spans="1:17" s="499" customFormat="1" ht="12.75" hidden="1" customHeight="1">
      <c r="A36" s="496" t="s">
        <v>3</v>
      </c>
      <c r="B36" s="496" t="s">
        <v>408</v>
      </c>
      <c r="C36" s="497">
        <v>1010304001</v>
      </c>
      <c r="D36" s="497" t="s">
        <v>179</v>
      </c>
      <c r="E36" s="498" t="s">
        <v>6</v>
      </c>
      <c r="F36" s="498" t="s">
        <v>115</v>
      </c>
      <c r="G36" s="70">
        <f>IF(F36="I",IFERROR(VLOOKUP(C36,'BG 032022'!A:C,3,FALSE),0),0)</f>
        <v>0</v>
      </c>
      <c r="H36" s="496"/>
      <c r="I36" s="60">
        <f>IF(F36="I",IFERROR(VLOOKUP(C36,'BG 032022'!A:D,4,FALSE),0),0)</f>
        <v>0</v>
      </c>
      <c r="J36" s="60"/>
      <c r="K36" s="70">
        <f>IF(F36="I",IFERROR(VLOOKUP(C36,'BG 2021'!A:C,3,FALSE),0),0)</f>
        <v>0</v>
      </c>
      <c r="L36" s="60"/>
      <c r="M36" s="60">
        <f>IF(F36="I",IFERROR(VLOOKUP(C36,'BG 2021'!A:D,4,FALSE),0),0)</f>
        <v>0</v>
      </c>
      <c r="N36" s="60"/>
      <c r="O36" s="70">
        <f>IF(F36="I",IFERROR(VLOOKUP(C36,'BG 032021'!A:C,3,FALSE),0),0)</f>
        <v>0</v>
      </c>
      <c r="P36" s="60"/>
      <c r="Q36" s="60">
        <f>IF(F36="I",IFERROR(VLOOKUP(C36,'BG 032021'!A:D,4,FALSE),0),0)</f>
        <v>0</v>
      </c>
    </row>
    <row r="37" spans="1:17" s="499" customFormat="1" ht="12.75" hidden="1" customHeight="1">
      <c r="A37" s="496" t="s">
        <v>3</v>
      </c>
      <c r="B37" s="496"/>
      <c r="C37" s="497">
        <v>10104</v>
      </c>
      <c r="D37" s="497" t="s">
        <v>308</v>
      </c>
      <c r="E37" s="498" t="s">
        <v>6</v>
      </c>
      <c r="F37" s="498" t="s">
        <v>114</v>
      </c>
      <c r="G37" s="70">
        <f>IF(F37="I",IFERROR(VLOOKUP(C37,'BG 032022'!A:C,3,FALSE),0),0)</f>
        <v>0</v>
      </c>
      <c r="H37" s="496"/>
      <c r="I37" s="60">
        <f>IF(F37="I",IFERROR(VLOOKUP(C37,'BG 032022'!A:D,4,FALSE),0),0)</f>
        <v>0</v>
      </c>
      <c r="J37" s="60"/>
      <c r="K37" s="70">
        <f>IF(F37="I",IFERROR(VLOOKUP(C37,'BG 2021'!A:C,3,FALSE),0),0)</f>
        <v>0</v>
      </c>
      <c r="L37" s="60"/>
      <c r="M37" s="60">
        <f>IF(F37="I",IFERROR(VLOOKUP(C37,'BG 2021'!A:D,4,FALSE),0),0)</f>
        <v>0</v>
      </c>
      <c r="N37" s="60"/>
      <c r="O37" s="70">
        <f>IF(F37="I",IFERROR(VLOOKUP(C37,'BG 032021'!A:C,3,FALSE),0),0)</f>
        <v>0</v>
      </c>
      <c r="P37" s="60"/>
      <c r="Q37" s="60">
        <f>IF(F37="I",IFERROR(VLOOKUP(C37,'BG 032021'!A:D,4,FALSE),0),0)</f>
        <v>0</v>
      </c>
    </row>
    <row r="38" spans="1:17" s="499" customFormat="1" ht="12.75" hidden="1" customHeight="1">
      <c r="A38" s="496" t="s">
        <v>3</v>
      </c>
      <c r="B38" s="496" t="s">
        <v>408</v>
      </c>
      <c r="C38" s="497">
        <v>1010401</v>
      </c>
      <c r="D38" s="497" t="s">
        <v>309</v>
      </c>
      <c r="E38" s="498" t="s">
        <v>76</v>
      </c>
      <c r="F38" s="498" t="s">
        <v>115</v>
      </c>
      <c r="G38" s="70">
        <f>IF(F38="I",IFERROR(VLOOKUP(C38,'BG 032022'!A:C,3,FALSE),0),0)</f>
        <v>22673673</v>
      </c>
      <c r="H38" s="496"/>
      <c r="I38" s="60">
        <f>IF(F38="I",IFERROR(VLOOKUP(C38,'BG 032022'!A:D,4,FALSE),0),0)</f>
        <v>3299.99</v>
      </c>
      <c r="J38" s="60"/>
      <c r="K38" s="70">
        <f>IF(F38="I",IFERROR(VLOOKUP(C38,'BG 2021'!A:C,3,FALSE),0),0)</f>
        <v>30231564</v>
      </c>
      <c r="L38" s="60"/>
      <c r="M38" s="60">
        <f>IF(F38="I",IFERROR(VLOOKUP(C38,'BG 2021'!A:D,4,FALSE),0),0)</f>
        <v>4400</v>
      </c>
      <c r="N38" s="60"/>
      <c r="O38" s="70">
        <f>IF(F38="I",IFERROR(VLOOKUP(C38,'BG 032021'!A:C,3,FALSE),0),0)</f>
        <v>0</v>
      </c>
      <c r="P38" s="60"/>
      <c r="Q38" s="60">
        <f>IF(F38="I",IFERROR(VLOOKUP(C38,'BG 032021'!A:D,4,FALSE),0),0)</f>
        <v>0</v>
      </c>
    </row>
    <row r="39" spans="1:17" s="499" customFormat="1" ht="12.75" hidden="1" customHeight="1">
      <c r="A39" s="496" t="s">
        <v>3</v>
      </c>
      <c r="B39" s="496" t="s">
        <v>408</v>
      </c>
      <c r="C39" s="497">
        <v>1010403</v>
      </c>
      <c r="D39" s="497" t="s">
        <v>433</v>
      </c>
      <c r="E39" s="498" t="s">
        <v>6</v>
      </c>
      <c r="F39" s="498" t="s">
        <v>115</v>
      </c>
      <c r="G39" s="70">
        <f>IF(F39="I",IFERROR(VLOOKUP(C39,'BG 032022'!A:C,3,FALSE),0),0)</f>
        <v>0</v>
      </c>
      <c r="H39" s="496"/>
      <c r="I39" s="60">
        <f>IF(F39="I",IFERROR(VLOOKUP(C39,'BG 032022'!A:D,4,FALSE),0),0)</f>
        <v>0</v>
      </c>
      <c r="J39" s="60"/>
      <c r="K39" s="70">
        <f>IF(F39="I",IFERROR(VLOOKUP(C39,'BG 2021'!A:C,3,FALSE),0),0)</f>
        <v>0</v>
      </c>
      <c r="L39" s="60"/>
      <c r="M39" s="60">
        <f>IF(F39="I",IFERROR(VLOOKUP(C39,'BG 2021'!A:D,4,FALSE),0),0)</f>
        <v>0</v>
      </c>
      <c r="N39" s="60"/>
      <c r="O39" s="70">
        <f>IF(F39="I",IFERROR(VLOOKUP(C39,'BG 032021'!A:C,3,FALSE),0),0)</f>
        <v>0</v>
      </c>
      <c r="P39" s="60"/>
      <c r="Q39" s="60">
        <f>IF(F39="I",IFERROR(VLOOKUP(C39,'BG 032021'!A:D,4,FALSE),0),0)</f>
        <v>0</v>
      </c>
    </row>
    <row r="40" spans="1:17" s="499" customFormat="1" ht="12.75" hidden="1" customHeight="1">
      <c r="A40" s="496" t="s">
        <v>3</v>
      </c>
      <c r="B40" s="496"/>
      <c r="C40" s="497">
        <v>102</v>
      </c>
      <c r="D40" s="497" t="s">
        <v>7</v>
      </c>
      <c r="E40" s="498" t="s">
        <v>6</v>
      </c>
      <c r="F40" s="498" t="s">
        <v>114</v>
      </c>
      <c r="G40" s="70">
        <f>IF(F40="I",IFERROR(VLOOKUP(C40,'BG 032022'!A:C,3,FALSE),0),0)</f>
        <v>0</v>
      </c>
      <c r="H40" s="496"/>
      <c r="I40" s="60">
        <f>IF(F40="I",IFERROR(VLOOKUP(C40,'BG 032022'!A:D,4,FALSE),0),0)</f>
        <v>0</v>
      </c>
      <c r="J40" s="60"/>
      <c r="K40" s="70">
        <f>IF(F40="I",IFERROR(VLOOKUP(C40,'BG 2021'!A:C,3,FALSE),0),0)</f>
        <v>0</v>
      </c>
      <c r="L40" s="60"/>
      <c r="M40" s="60">
        <f>IF(F40="I",IFERROR(VLOOKUP(C40,'BG 2021'!A:D,4,FALSE),0),0)</f>
        <v>0</v>
      </c>
      <c r="N40" s="60"/>
      <c r="O40" s="70">
        <f>IF(F40="I",IFERROR(VLOOKUP(C40,'BG 032021'!A:C,3,FALSE),0),0)</f>
        <v>0</v>
      </c>
      <c r="P40" s="60"/>
      <c r="Q40" s="60">
        <f>IF(F40="I",IFERROR(VLOOKUP(C40,'BG 032021'!A:D,4,FALSE),0),0)</f>
        <v>0</v>
      </c>
    </row>
    <row r="41" spans="1:17" s="499" customFormat="1" ht="12.75" hidden="1" customHeight="1">
      <c r="A41" s="496" t="s">
        <v>3</v>
      </c>
      <c r="B41" s="496"/>
      <c r="C41" s="497">
        <v>10206</v>
      </c>
      <c r="D41" s="497" t="s">
        <v>300</v>
      </c>
      <c r="E41" s="498" t="s">
        <v>6</v>
      </c>
      <c r="F41" s="498" t="s">
        <v>114</v>
      </c>
      <c r="G41" s="70">
        <f>IF(F41="I",IFERROR(VLOOKUP(C41,'BG 032022'!A:C,3,FALSE),0),0)</f>
        <v>0</v>
      </c>
      <c r="H41" s="496"/>
      <c r="I41" s="60">
        <f>IF(F41="I",IFERROR(VLOOKUP(C41,'BG 032022'!A:D,4,FALSE),0),0)</f>
        <v>0</v>
      </c>
      <c r="J41" s="60"/>
      <c r="K41" s="70">
        <f>IF(F41="I",IFERROR(VLOOKUP(C41,'BG 2021'!A:C,3,FALSE),0),0)</f>
        <v>0</v>
      </c>
      <c r="L41" s="60"/>
      <c r="M41" s="60">
        <f>IF(F41="I",IFERROR(VLOOKUP(C41,'BG 2021'!A:D,4,FALSE),0),0)</f>
        <v>0</v>
      </c>
      <c r="N41" s="60"/>
      <c r="O41" s="70">
        <f>IF(F41="I",IFERROR(VLOOKUP(C41,'BG 032021'!A:C,3,FALSE),0),0)</f>
        <v>0</v>
      </c>
      <c r="P41" s="60"/>
      <c r="Q41" s="60">
        <f>IF(F41="I",IFERROR(VLOOKUP(C41,'BG 032021'!A:D,4,FALSE),0),0)</f>
        <v>0</v>
      </c>
    </row>
    <row r="42" spans="1:17" s="499" customFormat="1" ht="12.75" hidden="1" customHeight="1">
      <c r="A42" s="496" t="s">
        <v>3</v>
      </c>
      <c r="B42" s="496"/>
      <c r="C42" s="497">
        <v>1020601</v>
      </c>
      <c r="D42" s="497" t="s">
        <v>301</v>
      </c>
      <c r="E42" s="498" t="s">
        <v>6</v>
      </c>
      <c r="F42" s="498" t="s">
        <v>114</v>
      </c>
      <c r="G42" s="70">
        <f>IF(F42="I",IFERROR(VLOOKUP(C42,'BG 032022'!A:C,3,FALSE),0),0)</f>
        <v>0</v>
      </c>
      <c r="H42" s="496"/>
      <c r="I42" s="60">
        <f>IF(F42="I",IFERROR(VLOOKUP(C42,'BG 032022'!A:D,4,FALSE),0),0)</f>
        <v>0</v>
      </c>
      <c r="J42" s="60"/>
      <c r="K42" s="70">
        <f>IF(F42="I",IFERROR(VLOOKUP(C42,'BG 2021'!A:C,3,FALSE),0),0)</f>
        <v>0</v>
      </c>
      <c r="L42" s="60"/>
      <c r="M42" s="60">
        <f>IF(F42="I",IFERROR(VLOOKUP(C42,'BG 2021'!A:D,4,FALSE),0),0)</f>
        <v>0</v>
      </c>
      <c r="N42" s="60"/>
      <c r="O42" s="70">
        <f>IF(F42="I",IFERROR(VLOOKUP(C42,'BG 032021'!A:C,3,FALSE),0),0)</f>
        <v>0</v>
      </c>
      <c r="P42" s="60"/>
      <c r="Q42" s="60">
        <f>IF(F42="I",IFERROR(VLOOKUP(C42,'BG 032021'!A:D,4,FALSE),0),0)</f>
        <v>0</v>
      </c>
    </row>
    <row r="43" spans="1:17" s="499" customFormat="1" ht="12.75" hidden="1" customHeight="1">
      <c r="A43" s="496" t="s">
        <v>3</v>
      </c>
      <c r="B43" s="496" t="s">
        <v>417</v>
      </c>
      <c r="C43" s="497">
        <v>1020601001</v>
      </c>
      <c r="D43" s="497" t="s">
        <v>302</v>
      </c>
      <c r="E43" s="498" t="s">
        <v>6</v>
      </c>
      <c r="F43" s="498" t="s">
        <v>115</v>
      </c>
      <c r="G43" s="70">
        <f>IF(F43="I",IFERROR(VLOOKUP(C43,'BG 032022'!A:C,3,FALSE),0),0)</f>
        <v>399807052</v>
      </c>
      <c r="H43" s="496"/>
      <c r="I43" s="60">
        <f>IF(F43="I",IFERROR(VLOOKUP(C43,'BG 032022'!A:D,4,FALSE),0),0)</f>
        <v>59191.93</v>
      </c>
      <c r="J43" s="60"/>
      <c r="K43" s="70">
        <f>IF(F43="I",IFERROR(VLOOKUP(C43,'BG 2021'!A:C,3,FALSE),0),0)</f>
        <v>399807052</v>
      </c>
      <c r="L43" s="60"/>
      <c r="M43" s="60">
        <f>IF(F43="I",IFERROR(VLOOKUP(C43,'BG 2021'!A:D,4,FALSE),0),0)</f>
        <v>59191.93</v>
      </c>
      <c r="N43" s="60"/>
      <c r="O43" s="70">
        <f>IF(F43="I",IFERROR(VLOOKUP(C43,'BG 032021'!A:C,3,FALSE),0),0)</f>
        <v>0</v>
      </c>
      <c r="P43" s="60"/>
      <c r="Q43" s="60">
        <f>IF(F43="I",IFERROR(VLOOKUP(C43,'BG 032021'!A:D,4,FALSE),0),0)</f>
        <v>0</v>
      </c>
    </row>
    <row r="44" spans="1:17" s="499" customFormat="1" ht="12.75" hidden="1" customHeight="1">
      <c r="A44" s="496" t="s">
        <v>3</v>
      </c>
      <c r="B44" s="496" t="s">
        <v>417</v>
      </c>
      <c r="C44" s="497">
        <v>1020601999</v>
      </c>
      <c r="D44" s="497" t="s">
        <v>434</v>
      </c>
      <c r="E44" s="498" t="s">
        <v>6</v>
      </c>
      <c r="F44" s="498" t="s">
        <v>115</v>
      </c>
      <c r="G44" s="70">
        <f>IF(F44="I",IFERROR(VLOOKUP(C44,'BG 032022'!A:C,3,FALSE),0),0)</f>
        <v>-99951765</v>
      </c>
      <c r="H44" s="496"/>
      <c r="I44" s="60">
        <f>IF(F44="I",IFERROR(VLOOKUP(C44,'BG 032022'!A:D,4,FALSE),0),0)</f>
        <v>-14797.95</v>
      </c>
      <c r="J44" s="60"/>
      <c r="K44" s="70">
        <f>IF(F44="I",IFERROR(VLOOKUP(C44,'BG 2021'!A:C,3,FALSE),0),0)</f>
        <v>-79961412</v>
      </c>
      <c r="L44" s="60"/>
      <c r="M44" s="60">
        <f>IF(F44="I",IFERROR(VLOOKUP(C44,'BG 2021'!A:D,4,FALSE),0),0)</f>
        <v>-11838.36</v>
      </c>
      <c r="N44" s="60"/>
      <c r="O44" s="70">
        <f>IF(F44="I",IFERROR(VLOOKUP(C44,'BG 032021'!A:C,3,FALSE),0),0)</f>
        <v>0</v>
      </c>
      <c r="P44" s="60"/>
      <c r="Q44" s="60">
        <f>IF(F44="I",IFERROR(VLOOKUP(C44,'BG 032021'!A:D,4,FALSE),0),0)</f>
        <v>0</v>
      </c>
    </row>
    <row r="45" spans="1:17" s="499" customFormat="1" ht="12.75" hidden="1" customHeight="1">
      <c r="A45" s="496" t="s">
        <v>3</v>
      </c>
      <c r="B45" s="496"/>
      <c r="C45" s="497">
        <v>10207</v>
      </c>
      <c r="D45" s="497" t="s">
        <v>340</v>
      </c>
      <c r="E45" s="498" t="s">
        <v>6</v>
      </c>
      <c r="F45" s="498" t="s">
        <v>114</v>
      </c>
      <c r="G45" s="70">
        <f>IF(F45="I",IFERROR(VLOOKUP(C45,'BG 032022'!A:C,3,FALSE),0),0)</f>
        <v>0</v>
      </c>
      <c r="H45" s="496"/>
      <c r="I45" s="60">
        <f>IF(F45="I",IFERROR(VLOOKUP(C45,'BG 032022'!A:D,4,FALSE),0),0)</f>
        <v>0</v>
      </c>
      <c r="J45" s="60"/>
      <c r="K45" s="70">
        <f>IF(F45="I",IFERROR(VLOOKUP(C45,'BG 2021'!A:C,3,FALSE),0),0)</f>
        <v>0</v>
      </c>
      <c r="L45" s="60"/>
      <c r="M45" s="60">
        <f>IF(F45="I",IFERROR(VLOOKUP(C45,'BG 2021'!A:D,4,FALSE),0),0)</f>
        <v>0</v>
      </c>
      <c r="N45" s="60"/>
      <c r="O45" s="70">
        <f>IF(F45="I",IFERROR(VLOOKUP(C45,'BG 032021'!A:C,3,FALSE),0),0)</f>
        <v>0</v>
      </c>
      <c r="P45" s="60"/>
      <c r="Q45" s="60">
        <f>IF(F45="I",IFERROR(VLOOKUP(C45,'BG 032021'!A:D,4,FALSE),0),0)</f>
        <v>0</v>
      </c>
    </row>
    <row r="46" spans="1:17" s="499" customFormat="1" ht="12.75" hidden="1" customHeight="1">
      <c r="A46" s="496" t="s">
        <v>3</v>
      </c>
      <c r="B46" s="496"/>
      <c r="C46" s="497">
        <v>1020701</v>
      </c>
      <c r="D46" s="497" t="s">
        <v>341</v>
      </c>
      <c r="E46" s="498" t="s">
        <v>6</v>
      </c>
      <c r="F46" s="498" t="s">
        <v>114</v>
      </c>
      <c r="G46" s="70">
        <f>IF(F46="I",IFERROR(VLOOKUP(C46,'BG 032022'!A:C,3,FALSE),0),0)</f>
        <v>0</v>
      </c>
      <c r="H46" s="496"/>
      <c r="I46" s="60">
        <f>IF(F46="I",IFERROR(VLOOKUP(C46,'BG 032022'!A:D,4,FALSE),0),0)</f>
        <v>0</v>
      </c>
      <c r="J46" s="60"/>
      <c r="K46" s="70">
        <f>IF(F46="I",IFERROR(VLOOKUP(C46,'BG 2021'!A:C,3,FALSE),0),0)</f>
        <v>0</v>
      </c>
      <c r="L46" s="60"/>
      <c r="M46" s="60">
        <f>IF(F46="I",IFERROR(VLOOKUP(C46,'BG 2021'!A:D,4,FALSE),0),0)</f>
        <v>0</v>
      </c>
      <c r="N46" s="60"/>
      <c r="O46" s="70">
        <f>IF(F46="I",IFERROR(VLOOKUP(C46,'BG 032021'!A:C,3,FALSE),0),0)</f>
        <v>0</v>
      </c>
      <c r="P46" s="60"/>
      <c r="Q46" s="60">
        <f>IF(F46="I",IFERROR(VLOOKUP(C46,'BG 032021'!A:D,4,FALSE),0),0)</f>
        <v>0</v>
      </c>
    </row>
    <row r="47" spans="1:17" s="499" customFormat="1" ht="12.75" hidden="1" customHeight="1">
      <c r="A47" s="496" t="s">
        <v>3</v>
      </c>
      <c r="B47" s="496" t="s">
        <v>417</v>
      </c>
      <c r="C47" s="497">
        <v>1020701001</v>
      </c>
      <c r="D47" s="497" t="s">
        <v>342</v>
      </c>
      <c r="E47" s="498" t="s">
        <v>6</v>
      </c>
      <c r="F47" s="498" t="s">
        <v>115</v>
      </c>
      <c r="G47" s="70">
        <f>IF(F47="I",IFERROR(VLOOKUP(C47,'BG 032022'!A:C,3,FALSE),0),0)</f>
        <v>256766000</v>
      </c>
      <c r="H47" s="496"/>
      <c r="I47" s="60">
        <f>IF(F47="I",IFERROR(VLOOKUP(C47,'BG 032022'!A:D,4,FALSE),0),0)</f>
        <v>38000</v>
      </c>
      <c r="J47" s="60"/>
      <c r="K47" s="70">
        <f>IF(F47="I",IFERROR(VLOOKUP(C47,'BG 2021'!A:C,3,FALSE),0),0)</f>
        <v>256766000</v>
      </c>
      <c r="L47" s="60"/>
      <c r="M47" s="60">
        <f>IF(F47="I",IFERROR(VLOOKUP(C47,'BG 2021'!A:D,4,FALSE),0),0)</f>
        <v>38000</v>
      </c>
      <c r="N47" s="60"/>
      <c r="O47" s="70">
        <f>IF(F47="I",IFERROR(VLOOKUP(C47,'BG 032021'!A:C,3,FALSE),0),0)</f>
        <v>0</v>
      </c>
      <c r="P47" s="60"/>
      <c r="Q47" s="60">
        <f>IF(F47="I",IFERROR(VLOOKUP(C47,'BG 032021'!A:D,4,FALSE),0),0)</f>
        <v>0</v>
      </c>
    </row>
    <row r="48" spans="1:17" s="499" customFormat="1" ht="12.75" hidden="1" customHeight="1">
      <c r="A48" s="496" t="s">
        <v>3</v>
      </c>
      <c r="B48" s="496" t="s">
        <v>417</v>
      </c>
      <c r="C48" s="497">
        <v>1020701999</v>
      </c>
      <c r="D48" s="497" t="s">
        <v>434</v>
      </c>
      <c r="E48" s="498" t="s">
        <v>6</v>
      </c>
      <c r="F48" s="498" t="s">
        <v>115</v>
      </c>
      <c r="G48" s="70">
        <f>IF(F48="I",IFERROR(VLOOKUP(C48,'BG 032022'!A:C,3,FALSE),0),0)</f>
        <v>-64191495</v>
      </c>
      <c r="H48" s="496"/>
      <c r="I48" s="60">
        <f>IF(F48="I",IFERROR(VLOOKUP(C48,'BG 032022'!A:D,4,FALSE),0),0)</f>
        <v>-9499.98</v>
      </c>
      <c r="J48" s="60"/>
      <c r="K48" s="70">
        <f>IF(F48="I",IFERROR(VLOOKUP(C48,'BG 2021'!A:C,3,FALSE),0),0)</f>
        <v>-51353196</v>
      </c>
      <c r="L48" s="60"/>
      <c r="M48" s="60">
        <f>IF(F48="I",IFERROR(VLOOKUP(C48,'BG 2021'!A:D,4,FALSE),0),0)</f>
        <v>-7599.99</v>
      </c>
      <c r="N48" s="60"/>
      <c r="O48" s="70">
        <f>IF(F48="I",IFERROR(VLOOKUP(C48,'BG 032021'!A:C,3,FALSE),0),0)</f>
        <v>0</v>
      </c>
      <c r="P48" s="60"/>
      <c r="Q48" s="60">
        <f>IF(F48="I",IFERROR(VLOOKUP(C48,'BG 032021'!A:D,4,FALSE),0),0)</f>
        <v>0</v>
      </c>
    </row>
    <row r="49" spans="1:17" s="499" customFormat="1" ht="12.75" hidden="1" customHeight="1">
      <c r="A49" s="496" t="s">
        <v>8</v>
      </c>
      <c r="B49" s="496"/>
      <c r="C49" s="497">
        <v>2</v>
      </c>
      <c r="D49" s="497" t="s">
        <v>8</v>
      </c>
      <c r="E49" s="498" t="s">
        <v>6</v>
      </c>
      <c r="F49" s="498" t="s">
        <v>114</v>
      </c>
      <c r="G49" s="70">
        <f>IF(F49="I",IFERROR(VLOOKUP(C49,'BG 032022'!A:C,3,FALSE),0),0)</f>
        <v>0</v>
      </c>
      <c r="H49" s="496"/>
      <c r="I49" s="60">
        <f>IF(F49="I",IFERROR(VLOOKUP(C49,'BG 032022'!A:D,4,FALSE),0),0)</f>
        <v>0</v>
      </c>
      <c r="J49" s="60"/>
      <c r="K49" s="70">
        <f>IF(F49="I",IFERROR(VLOOKUP(C49,'BG 2021'!A:C,3,FALSE),0),0)</f>
        <v>0</v>
      </c>
      <c r="L49" s="60"/>
      <c r="M49" s="60">
        <f>IF(F49="I",IFERROR(VLOOKUP(C49,'BG 2021'!A:D,4,FALSE),0),0)</f>
        <v>0</v>
      </c>
      <c r="N49" s="60"/>
      <c r="O49" s="70">
        <f>IF(F49="I",IFERROR(VLOOKUP(C49,'BG 032021'!A:C,3,FALSE),0),0)</f>
        <v>0</v>
      </c>
      <c r="P49" s="60"/>
      <c r="Q49" s="60">
        <f>IF(F49="I",IFERROR(VLOOKUP(C49,'BG 032021'!A:D,4,FALSE),0),0)</f>
        <v>0</v>
      </c>
    </row>
    <row r="50" spans="1:17" s="499" customFormat="1" ht="12.75" hidden="1" customHeight="1">
      <c r="A50" s="496" t="s">
        <v>8</v>
      </c>
      <c r="B50" s="496"/>
      <c r="C50" s="497">
        <v>201</v>
      </c>
      <c r="D50" s="497" t="s">
        <v>9</v>
      </c>
      <c r="E50" s="498" t="s">
        <v>6</v>
      </c>
      <c r="F50" s="498" t="s">
        <v>114</v>
      </c>
      <c r="G50" s="70">
        <f>IF(F50="I",IFERROR(VLOOKUP(C50,'BG 032022'!A:C,3,FALSE),0),0)</f>
        <v>0</v>
      </c>
      <c r="H50" s="496"/>
      <c r="I50" s="60">
        <f>IF(F50="I",IFERROR(VLOOKUP(C50,'BG 032022'!A:D,4,FALSE),0),0)</f>
        <v>0</v>
      </c>
      <c r="J50" s="60"/>
      <c r="K50" s="70">
        <f>IF(F50="I",IFERROR(VLOOKUP(C50,'BG 2021'!A:C,3,FALSE),0),0)</f>
        <v>0</v>
      </c>
      <c r="L50" s="60"/>
      <c r="M50" s="60">
        <f>IF(F50="I",IFERROR(VLOOKUP(C50,'BG 2021'!A:D,4,FALSE),0),0)</f>
        <v>0</v>
      </c>
      <c r="N50" s="60"/>
      <c r="O50" s="70">
        <f>IF(F50="I",IFERROR(VLOOKUP(C50,'BG 032021'!A:C,3,FALSE),0),0)</f>
        <v>0</v>
      </c>
      <c r="P50" s="60"/>
      <c r="Q50" s="60">
        <f>IF(F50="I",IFERROR(VLOOKUP(C50,'BG 032021'!A:D,4,FALSE),0),0)</f>
        <v>0</v>
      </c>
    </row>
    <row r="51" spans="1:17" s="499" customFormat="1" ht="12.75" hidden="1" customHeight="1">
      <c r="A51" s="496" t="s">
        <v>8</v>
      </c>
      <c r="B51" s="496"/>
      <c r="C51" s="497">
        <v>20103</v>
      </c>
      <c r="D51" s="497" t="s">
        <v>180</v>
      </c>
      <c r="E51" s="498" t="s">
        <v>6</v>
      </c>
      <c r="F51" s="498" t="s">
        <v>114</v>
      </c>
      <c r="G51" s="70">
        <f>IF(F51="I",IFERROR(VLOOKUP(C51,'BG 032022'!A:C,3,FALSE),0),0)</f>
        <v>0</v>
      </c>
      <c r="H51" s="496"/>
      <c r="I51" s="60">
        <f>IF(F51="I",IFERROR(VLOOKUP(C51,'BG 032022'!A:D,4,FALSE),0),0)</f>
        <v>0</v>
      </c>
      <c r="J51" s="60"/>
      <c r="K51" s="70">
        <f>IF(F51="I",IFERROR(VLOOKUP(C51,'BG 2021'!A:C,3,FALSE),0),0)</f>
        <v>0</v>
      </c>
      <c r="L51" s="60"/>
      <c r="M51" s="60">
        <f>IF(F51="I",IFERROR(VLOOKUP(C51,'BG 2021'!A:D,4,FALSE),0),0)</f>
        <v>0</v>
      </c>
      <c r="N51" s="60"/>
      <c r="O51" s="70">
        <f>IF(F51="I",IFERROR(VLOOKUP(C51,'BG 032021'!A:C,3,FALSE),0),0)</f>
        <v>0</v>
      </c>
      <c r="P51" s="60"/>
      <c r="Q51" s="60">
        <f>IF(F51="I",IFERROR(VLOOKUP(C51,'BG 032021'!A:D,4,FALSE),0),0)</f>
        <v>0</v>
      </c>
    </row>
    <row r="52" spans="1:17" s="499" customFormat="1" ht="12.75" hidden="1" customHeight="1">
      <c r="A52" s="496" t="s">
        <v>8</v>
      </c>
      <c r="B52" s="496"/>
      <c r="C52" s="497">
        <v>2010301</v>
      </c>
      <c r="D52" s="497" t="s">
        <v>181</v>
      </c>
      <c r="E52" s="498" t="s">
        <v>6</v>
      </c>
      <c r="F52" s="498" t="s">
        <v>114</v>
      </c>
      <c r="G52" s="70">
        <f>IF(F52="I",IFERROR(VLOOKUP(C52,'BG 032022'!A:C,3,FALSE),0),0)</f>
        <v>0</v>
      </c>
      <c r="H52" s="496"/>
      <c r="I52" s="60">
        <f>IF(F52="I",IFERROR(VLOOKUP(C52,'BG 032022'!A:D,4,FALSE),0),0)</f>
        <v>0</v>
      </c>
      <c r="J52" s="60"/>
      <c r="K52" s="70">
        <f>IF(F52="I",IFERROR(VLOOKUP(C52,'BG 2021'!A:C,3,FALSE),0),0)</f>
        <v>0</v>
      </c>
      <c r="L52" s="60"/>
      <c r="M52" s="60">
        <f>IF(F52="I",IFERROR(VLOOKUP(C52,'BG 2021'!A:D,4,FALSE),0),0)</f>
        <v>0</v>
      </c>
      <c r="N52" s="60"/>
      <c r="O52" s="70">
        <f>IF(F52="I",IFERROR(VLOOKUP(C52,'BG 032021'!A:C,3,FALSE),0),0)</f>
        <v>0</v>
      </c>
      <c r="P52" s="60"/>
      <c r="Q52" s="60">
        <f>IF(F52="I",IFERROR(VLOOKUP(C52,'BG 032021'!A:D,4,FALSE),0),0)</f>
        <v>0</v>
      </c>
    </row>
    <row r="53" spans="1:17" s="499" customFormat="1" ht="12.75" hidden="1" customHeight="1">
      <c r="A53" s="496" t="s">
        <v>8</v>
      </c>
      <c r="B53" s="496" t="s">
        <v>410</v>
      </c>
      <c r="C53" s="497">
        <v>2010301001</v>
      </c>
      <c r="D53" s="497" t="s">
        <v>182</v>
      </c>
      <c r="E53" s="498" t="s">
        <v>6</v>
      </c>
      <c r="F53" s="498" t="s">
        <v>115</v>
      </c>
      <c r="G53" s="70">
        <f>IF(F53="I",IFERROR(VLOOKUP(C53,'BG 032022'!A:C,3,FALSE),0),0)</f>
        <v>3928500</v>
      </c>
      <c r="H53" s="496"/>
      <c r="I53" s="60">
        <f>IF(F53="I",IFERROR(VLOOKUP(C53,'BG 032022'!A:D,4,FALSE),0),0)</f>
        <v>566.75999999998021</v>
      </c>
      <c r="J53" s="60"/>
      <c r="K53" s="70">
        <f>IF(F53="I",IFERROR(VLOOKUP(C53,'BG 2021'!A:C,3,FALSE),0),0)</f>
        <v>0</v>
      </c>
      <c r="L53" s="60"/>
      <c r="M53" s="60">
        <f>IF(F53="I",IFERROR(VLOOKUP(C53,'BG 2021'!A:D,4,FALSE),0),0)</f>
        <v>0</v>
      </c>
      <c r="N53" s="60"/>
      <c r="O53" s="70">
        <f>IF(F53="I",IFERROR(VLOOKUP(C53,'BG 032021'!A:C,3,FALSE),0),0)</f>
        <v>0</v>
      </c>
      <c r="P53" s="60"/>
      <c r="Q53" s="60">
        <f>IF(F53="I",IFERROR(VLOOKUP(C53,'BG 032021'!A:D,4,FALSE),0),0)</f>
        <v>0</v>
      </c>
    </row>
    <row r="54" spans="1:17" s="499" customFormat="1" ht="12.75" hidden="1" customHeight="1">
      <c r="A54" s="496" t="s">
        <v>8</v>
      </c>
      <c r="B54" s="496" t="s">
        <v>410</v>
      </c>
      <c r="C54" s="497">
        <v>2010301002</v>
      </c>
      <c r="D54" s="497" t="s">
        <v>473</v>
      </c>
      <c r="E54" s="498" t="s">
        <v>6</v>
      </c>
      <c r="F54" s="498" t="s">
        <v>115</v>
      </c>
      <c r="G54" s="70">
        <f>IF(F54="I",IFERROR(VLOOKUP(C54,'BG 032022'!A:C,3,FALSE),0),0)</f>
        <v>0</v>
      </c>
      <c r="H54" s="496"/>
      <c r="I54" s="60">
        <f>IF(F54="I",IFERROR(VLOOKUP(C54,'BG 032022'!A:D,4,FALSE),0),0)</f>
        <v>0</v>
      </c>
      <c r="J54" s="60"/>
      <c r="K54" s="70">
        <f>IF(F54="I",IFERROR(VLOOKUP(C54,'BG 2021'!A:C,3,FALSE),0),0)</f>
        <v>0</v>
      </c>
      <c r="L54" s="60"/>
      <c r="M54" s="60">
        <f>IF(F54="I",IFERROR(VLOOKUP(C54,'BG 2021'!A:D,4,FALSE),0),0)</f>
        <v>0</v>
      </c>
      <c r="N54" s="60"/>
      <c r="O54" s="70">
        <f>IF(F54="I",IFERROR(VLOOKUP(C54,'BG 032021'!A:C,3,FALSE),0),0)</f>
        <v>0</v>
      </c>
      <c r="P54" s="60"/>
      <c r="Q54" s="60">
        <f>IF(F54="I",IFERROR(VLOOKUP(C54,'BG 032021'!A:D,4,FALSE),0),0)</f>
        <v>0</v>
      </c>
    </row>
    <row r="55" spans="1:17" s="499" customFormat="1" ht="12.75" hidden="1" customHeight="1">
      <c r="A55" s="496" t="s">
        <v>8</v>
      </c>
      <c r="B55" s="496" t="s">
        <v>410</v>
      </c>
      <c r="C55" s="497">
        <v>2010301004</v>
      </c>
      <c r="D55" s="497" t="s">
        <v>474</v>
      </c>
      <c r="E55" s="498" t="s">
        <v>76</v>
      </c>
      <c r="F55" s="498" t="s">
        <v>115</v>
      </c>
      <c r="G55" s="70">
        <f>IF(F55="I",IFERROR(VLOOKUP(C55,'BG 032022'!A:C,3,FALSE),0),0)</f>
        <v>19061543</v>
      </c>
      <c r="H55" s="496"/>
      <c r="I55" s="60">
        <f>IF(F55="I",IFERROR(VLOOKUP(C55,'BG 032022'!A:D,4,FALSE),0),0)</f>
        <v>2750</v>
      </c>
      <c r="J55" s="60"/>
      <c r="K55" s="70">
        <f>IF(F55="I",IFERROR(VLOOKUP(C55,'BG 2021'!A:C,3,FALSE),0),0)</f>
        <v>0</v>
      </c>
      <c r="L55" s="60"/>
      <c r="M55" s="60">
        <f>IF(F55="I",IFERROR(VLOOKUP(C55,'BG 2021'!A:D,4,FALSE),0),0)</f>
        <v>0</v>
      </c>
      <c r="N55" s="60"/>
      <c r="O55" s="70">
        <f>IF(F55="I",IFERROR(VLOOKUP(C55,'BG 032021'!A:C,3,FALSE),0),0)</f>
        <v>0</v>
      </c>
      <c r="P55" s="60"/>
      <c r="Q55" s="60">
        <f>IF(F55="I",IFERROR(VLOOKUP(C55,'BG 032021'!A:D,4,FALSE),0),0)</f>
        <v>0</v>
      </c>
    </row>
    <row r="56" spans="1:17" s="499" customFormat="1" ht="12.75" hidden="1" customHeight="1">
      <c r="A56" s="496" t="s">
        <v>8</v>
      </c>
      <c r="B56" s="496" t="s">
        <v>388</v>
      </c>
      <c r="C56" s="497">
        <v>2010301003</v>
      </c>
      <c r="D56" s="497" t="s">
        <v>72</v>
      </c>
      <c r="E56" s="498" t="s">
        <v>76</v>
      </c>
      <c r="F56" s="498" t="s">
        <v>115</v>
      </c>
      <c r="G56" s="70">
        <f>IF(F56="I",IFERROR(VLOOKUP(C56,'BG 032022'!A:C,3,FALSE),0),0)</f>
        <v>33548314.800000001</v>
      </c>
      <c r="H56" s="496"/>
      <c r="I56" s="60">
        <f>IF(F56="I",IFERROR(VLOOKUP(C56,'BG 032022'!A:D,4,FALSE),0),0)</f>
        <v>4840</v>
      </c>
      <c r="J56" s="60"/>
      <c r="K56" s="70">
        <f>IF(F56="I",IFERROR(VLOOKUP(C56,'BG 2021'!A:C,3,FALSE),0),0)</f>
        <v>119599701</v>
      </c>
      <c r="L56" s="60"/>
      <c r="M56" s="60">
        <f>IF(F56="I",IFERROR(VLOOKUP(C56,'BG 2021'!A:D,4,FALSE),0),0)</f>
        <v>17365</v>
      </c>
      <c r="N56" s="60"/>
      <c r="O56" s="70">
        <f>IF(F56="I",IFERROR(VLOOKUP(C56,'BG 032021'!A:C,3,FALSE),0),0)</f>
        <v>0</v>
      </c>
      <c r="P56" s="60"/>
      <c r="Q56" s="60">
        <f>IF(F56="I",IFERROR(VLOOKUP(C56,'BG 032021'!A:D,4,FALSE),0),0)</f>
        <v>0</v>
      </c>
    </row>
    <row r="57" spans="1:17" s="499" customFormat="1" ht="12.75" hidden="1" customHeight="1">
      <c r="A57" s="496" t="s">
        <v>8</v>
      </c>
      <c r="B57" s="496" t="s">
        <v>410</v>
      </c>
      <c r="C57" s="497">
        <v>2010301005</v>
      </c>
      <c r="D57" s="497" t="s">
        <v>435</v>
      </c>
      <c r="E57" s="498" t="s">
        <v>6</v>
      </c>
      <c r="F57" s="498" t="s">
        <v>115</v>
      </c>
      <c r="G57" s="70">
        <f>IF(F57="I",IFERROR(VLOOKUP(C57,'BG 032022'!A:C,3,FALSE),0),0)</f>
        <v>160000</v>
      </c>
      <c r="H57" s="496"/>
      <c r="I57" s="60">
        <f>IF(F57="I",IFERROR(VLOOKUP(C57,'BG 032022'!A:D,4,FALSE),0),0)</f>
        <v>23.089999999999691</v>
      </c>
      <c r="J57" s="60"/>
      <c r="K57" s="70">
        <f>IF(F57="I",IFERROR(VLOOKUP(C57,'BG 2021'!A:C,3,FALSE),0),0)</f>
        <v>0</v>
      </c>
      <c r="L57" s="60"/>
      <c r="M57" s="60">
        <f>IF(F57="I",IFERROR(VLOOKUP(C57,'BG 2021'!A:D,4,FALSE),0),0)</f>
        <v>0</v>
      </c>
      <c r="N57" s="60"/>
      <c r="O57" s="70">
        <f>IF(F57="I",IFERROR(VLOOKUP(C57,'BG 032021'!A:C,3,FALSE),0),0)</f>
        <v>0</v>
      </c>
      <c r="P57" s="60"/>
      <c r="Q57" s="60">
        <f>IF(F57="I",IFERROR(VLOOKUP(C57,'BG 032021'!A:D,4,FALSE),0),0)</f>
        <v>0</v>
      </c>
    </row>
    <row r="58" spans="1:17" s="499" customFormat="1" ht="12.75" hidden="1" customHeight="1">
      <c r="A58" s="496" t="s">
        <v>8</v>
      </c>
      <c r="B58" s="496" t="s">
        <v>410</v>
      </c>
      <c r="C58" s="497">
        <v>2010301006</v>
      </c>
      <c r="D58" s="497" t="s">
        <v>325</v>
      </c>
      <c r="E58" s="498" t="s">
        <v>76</v>
      </c>
      <c r="F58" s="498" t="s">
        <v>115</v>
      </c>
      <c r="G58" s="70">
        <f>IF(F58="I",IFERROR(VLOOKUP(C58,'BG 032022'!A:C,3,FALSE),0),0)</f>
        <v>0</v>
      </c>
      <c r="H58" s="496"/>
      <c r="I58" s="60">
        <f>IF(F58="I",IFERROR(VLOOKUP(C58,'BG 032022'!A:D,4,FALSE),0),0)</f>
        <v>0</v>
      </c>
      <c r="J58" s="60"/>
      <c r="K58" s="70">
        <f>IF(F58="I",IFERROR(VLOOKUP(C58,'BG 2021'!A:C,3,FALSE),0),0)</f>
        <v>0</v>
      </c>
      <c r="L58" s="60"/>
      <c r="M58" s="60">
        <f>IF(F58="I",IFERROR(VLOOKUP(C58,'BG 2021'!A:D,4,FALSE),0),0)</f>
        <v>0</v>
      </c>
      <c r="N58" s="60"/>
      <c r="O58" s="70">
        <f>IF(F58="I",IFERROR(VLOOKUP(C58,'BG 032021'!A:C,3,FALSE),0),0)</f>
        <v>0</v>
      </c>
      <c r="P58" s="60"/>
      <c r="Q58" s="60">
        <f>IF(F58="I",IFERROR(VLOOKUP(C58,'BG 032021'!A:D,4,FALSE),0),0)</f>
        <v>0</v>
      </c>
    </row>
    <row r="59" spans="1:17" s="499" customFormat="1" ht="12.75" hidden="1" customHeight="1">
      <c r="A59" s="496" t="s">
        <v>8</v>
      </c>
      <c r="B59" s="496" t="s">
        <v>388</v>
      </c>
      <c r="C59" s="497">
        <v>2010301007</v>
      </c>
      <c r="D59" s="497" t="s">
        <v>626</v>
      </c>
      <c r="E59" s="498" t="s">
        <v>76</v>
      </c>
      <c r="F59" s="498" t="s">
        <v>115</v>
      </c>
      <c r="G59" s="70">
        <f>IF(F59="I",IFERROR(VLOOKUP(C59,'BG 032022'!A:C,3,FALSE),0),0)</f>
        <v>61828712</v>
      </c>
      <c r="H59" s="496"/>
      <c r="I59" s="60">
        <f>IF(F59="I",IFERROR(VLOOKUP(C59,'BG 032022'!A:D,4,FALSE),0),0)</f>
        <v>8920</v>
      </c>
      <c r="J59" s="60"/>
      <c r="K59" s="70">
        <f>IF(F59="I",IFERROR(VLOOKUP(C59,'BG 2021'!A:C,3,FALSE),0),0)</f>
        <v>0</v>
      </c>
      <c r="L59" s="60"/>
      <c r="M59" s="60">
        <f>IF(F59="I",IFERROR(VLOOKUP(C59,'BG 2021'!A:D,4,FALSE),0),0)</f>
        <v>0</v>
      </c>
      <c r="N59" s="60"/>
      <c r="O59" s="70">
        <f>IF(F59="I",IFERROR(VLOOKUP(C59,'BG 032021'!A:C,3,FALSE),0),0)</f>
        <v>0</v>
      </c>
      <c r="P59" s="60"/>
      <c r="Q59" s="60">
        <f>IF(F59="I",IFERROR(VLOOKUP(C59,'BG 032021'!A:D,4,FALSE),0),0)</f>
        <v>0</v>
      </c>
    </row>
    <row r="60" spans="1:17" s="499" customFormat="1" ht="12.75" hidden="1" customHeight="1">
      <c r="A60" s="496" t="s">
        <v>8</v>
      </c>
      <c r="B60" s="496"/>
      <c r="C60" s="497">
        <v>20104</v>
      </c>
      <c r="D60" s="497" t="s">
        <v>312</v>
      </c>
      <c r="E60" s="498" t="s">
        <v>6</v>
      </c>
      <c r="F60" s="498" t="s">
        <v>114</v>
      </c>
      <c r="G60" s="70">
        <f>IF(F60="I",IFERROR(VLOOKUP(C60,'BG 032022'!A:C,3,FALSE),0),0)</f>
        <v>0</v>
      </c>
      <c r="H60" s="496"/>
      <c r="I60" s="60">
        <f>IF(F60="I",IFERROR(VLOOKUP(C60,'BG 032022'!A:D,4,FALSE),0),0)</f>
        <v>0</v>
      </c>
      <c r="J60" s="60"/>
      <c r="K60" s="70">
        <f>IF(F60="I",IFERROR(VLOOKUP(C60,'BG 2021'!A:C,3,FALSE),0),0)</f>
        <v>0</v>
      </c>
      <c r="L60" s="60"/>
      <c r="M60" s="60">
        <f>IF(F60="I",IFERROR(VLOOKUP(C60,'BG 2021'!A:D,4,FALSE),0),0)</f>
        <v>0</v>
      </c>
      <c r="N60" s="60"/>
      <c r="O60" s="70">
        <f>IF(F60="I",IFERROR(VLOOKUP(C60,'BG 032021'!A:C,3,FALSE),0),0)</f>
        <v>0</v>
      </c>
      <c r="P60" s="60"/>
      <c r="Q60" s="60">
        <f>IF(F60="I",IFERROR(VLOOKUP(C60,'BG 032021'!A:D,4,FALSE),0),0)</f>
        <v>0</v>
      </c>
    </row>
    <row r="61" spans="1:17" s="499" customFormat="1" ht="12.75" hidden="1" customHeight="1">
      <c r="A61" s="496" t="s">
        <v>8</v>
      </c>
      <c r="B61" s="496" t="s">
        <v>147</v>
      </c>
      <c r="C61" s="497">
        <v>2010401</v>
      </c>
      <c r="D61" s="497" t="s">
        <v>313</v>
      </c>
      <c r="E61" s="498" t="s">
        <v>6</v>
      </c>
      <c r="F61" s="498" t="s">
        <v>115</v>
      </c>
      <c r="G61" s="70">
        <f>IF(F61="I",IFERROR(VLOOKUP(C61,'BG 032022'!A:C,3,FALSE),0),0)</f>
        <v>316032603</v>
      </c>
      <c r="H61" s="496"/>
      <c r="I61" s="60">
        <f>IF(F61="I",IFERROR(VLOOKUP(C61,'BG 032022'!A:D,4,FALSE),0),0)</f>
        <v>45593.88</v>
      </c>
      <c r="J61" s="60"/>
      <c r="K61" s="70">
        <f>IF(F61="I",IFERROR(VLOOKUP(C61,'BG 2021'!A:C,3,FALSE),0),0)</f>
        <v>223028336</v>
      </c>
      <c r="L61" s="60"/>
      <c r="M61" s="60">
        <f>IF(F61="I",IFERROR(VLOOKUP(C61,'BG 2021'!A:D,4,FALSE),0),0)</f>
        <v>32382.080000000002</v>
      </c>
      <c r="N61" s="60"/>
      <c r="O61" s="70">
        <f>IF(F61="I",IFERROR(VLOOKUP(C61,'BG 032021'!A:C,3,FALSE),0),0)</f>
        <v>0</v>
      </c>
      <c r="P61" s="60"/>
      <c r="Q61" s="60">
        <f>IF(F61="I",IFERROR(VLOOKUP(C61,'BG 032021'!A:D,4,FALSE),0),0)</f>
        <v>0</v>
      </c>
    </row>
    <row r="62" spans="1:17" s="499" customFormat="1" ht="12.75" hidden="1" customHeight="1">
      <c r="A62" s="496" t="s">
        <v>8</v>
      </c>
      <c r="B62" s="496" t="s">
        <v>147</v>
      </c>
      <c r="C62" s="497">
        <v>2010402</v>
      </c>
      <c r="D62" s="497" t="s">
        <v>475</v>
      </c>
      <c r="E62" s="498" t="s">
        <v>6</v>
      </c>
      <c r="F62" s="498" t="s">
        <v>115</v>
      </c>
      <c r="G62" s="70">
        <f>IF(F62="I",IFERROR(VLOOKUP(C62,'BG 032022'!A:C,3,FALSE),0),0)</f>
        <v>41343302</v>
      </c>
      <c r="H62" s="496"/>
      <c r="I62" s="60">
        <f>IF(F62="I",IFERROR(VLOOKUP(C62,'BG 032022'!A:D,4,FALSE),0),0)</f>
        <v>5964.58</v>
      </c>
      <c r="J62" s="60"/>
      <c r="K62" s="70">
        <f>IF(F62="I",IFERROR(VLOOKUP(C62,'BG 2021'!A:C,3,FALSE),0),0)</f>
        <v>32966374</v>
      </c>
      <c r="L62" s="60"/>
      <c r="M62" s="60">
        <f>IF(F62="I",IFERROR(VLOOKUP(C62,'BG 2021'!A:D,4,FALSE),0),0)</f>
        <v>4786.4800000000032</v>
      </c>
      <c r="N62" s="60"/>
      <c r="O62" s="70">
        <f>IF(F62="I",IFERROR(VLOOKUP(C62,'BG 032021'!A:C,3,FALSE),0),0)</f>
        <v>0</v>
      </c>
      <c r="P62" s="60"/>
      <c r="Q62" s="60">
        <f>IF(F62="I",IFERROR(VLOOKUP(C62,'BG 032021'!A:D,4,FALSE),0),0)</f>
        <v>0</v>
      </c>
    </row>
    <row r="63" spans="1:17" s="499" customFormat="1" ht="12.75" hidden="1" customHeight="1">
      <c r="A63" s="496" t="s">
        <v>8</v>
      </c>
      <c r="B63" s="496"/>
      <c r="C63" s="497">
        <v>20105</v>
      </c>
      <c r="D63" s="501" t="s">
        <v>436</v>
      </c>
      <c r="E63" s="498" t="s">
        <v>6</v>
      </c>
      <c r="F63" s="498" t="s">
        <v>114</v>
      </c>
      <c r="G63" s="70">
        <f>IF(F63="I",IFERROR(VLOOKUP(C63,'BG 032022'!A:C,3,FALSE),0),0)</f>
        <v>0</v>
      </c>
      <c r="H63" s="496"/>
      <c r="I63" s="60">
        <f>IF(F63="I",IFERROR(VLOOKUP(C63,'BG 032022'!A:D,4,FALSE),0),0)</f>
        <v>0</v>
      </c>
      <c r="J63" s="60"/>
      <c r="K63" s="70">
        <f>IF(F63="I",IFERROR(VLOOKUP(C63,'BG 2021'!A:C,3,FALSE),0),0)</f>
        <v>0</v>
      </c>
      <c r="L63" s="60"/>
      <c r="M63" s="60">
        <f>IF(F63="I",IFERROR(VLOOKUP(C63,'BG 2021'!A:D,4,FALSE),0),0)</f>
        <v>0</v>
      </c>
      <c r="N63" s="60"/>
      <c r="O63" s="70">
        <f>IF(F63="I",IFERROR(VLOOKUP(C63,'BG 032021'!A:C,3,FALSE),0),0)</f>
        <v>0</v>
      </c>
      <c r="P63" s="60"/>
      <c r="Q63" s="60">
        <f>IF(F63="I",IFERROR(VLOOKUP(C63,'BG 032021'!A:D,4,FALSE),0),0)</f>
        <v>0</v>
      </c>
    </row>
    <row r="64" spans="1:17" s="499" customFormat="1" ht="12.75" hidden="1" customHeight="1">
      <c r="A64" s="496" t="s">
        <v>8</v>
      </c>
      <c r="B64" s="496" t="s">
        <v>388</v>
      </c>
      <c r="C64" s="497">
        <v>2010502</v>
      </c>
      <c r="D64" s="497" t="s">
        <v>437</v>
      </c>
      <c r="E64" s="498" t="s">
        <v>6</v>
      </c>
      <c r="F64" s="498" t="s">
        <v>115</v>
      </c>
      <c r="G64" s="70">
        <f>IF(F64="I",IFERROR(VLOOKUP(C64,'BG 032022'!A:C,3,FALSE),0),0)</f>
        <v>5737500</v>
      </c>
      <c r="H64" s="496"/>
      <c r="I64" s="60">
        <f>IF(F64="I",IFERROR(VLOOKUP(C64,'BG 032022'!A:D,4,FALSE),0),0)</f>
        <v>827.75</v>
      </c>
      <c r="J64" s="60"/>
      <c r="K64" s="70">
        <f>IF(F64="I",IFERROR(VLOOKUP(C64,'BG 2021'!A:C,3,FALSE),0),0)</f>
        <v>6630000</v>
      </c>
      <c r="L64" s="60"/>
      <c r="M64" s="60">
        <f>IF(F64="I",IFERROR(VLOOKUP(C64,'BG 2021'!A:D,4,FALSE),0),0)</f>
        <v>962.6299999999992</v>
      </c>
      <c r="N64" s="60"/>
      <c r="O64" s="70">
        <f>IF(F64="I",IFERROR(VLOOKUP(C64,'BG 032021'!A:C,3,FALSE),0),0)</f>
        <v>0</v>
      </c>
      <c r="P64" s="60"/>
      <c r="Q64" s="60">
        <f>IF(F64="I",IFERROR(VLOOKUP(C64,'BG 032021'!A:D,4,FALSE),0),0)</f>
        <v>0</v>
      </c>
    </row>
    <row r="65" spans="1:17" s="499" customFormat="1" ht="12.75" hidden="1" customHeight="1">
      <c r="A65" s="496" t="s">
        <v>8</v>
      </c>
      <c r="B65" s="496" t="s">
        <v>388</v>
      </c>
      <c r="C65" s="497">
        <v>2010503</v>
      </c>
      <c r="D65" s="497" t="s">
        <v>438</v>
      </c>
      <c r="E65" s="498" t="s">
        <v>6</v>
      </c>
      <c r="F65" s="498" t="s">
        <v>115</v>
      </c>
      <c r="G65" s="70">
        <f>IF(F65="I",IFERROR(VLOOKUP(C65,'BG 032022'!A:C,3,FALSE),0),0)</f>
        <v>5458334</v>
      </c>
      <c r="H65" s="496"/>
      <c r="I65" s="60">
        <f>IF(F65="I",IFERROR(VLOOKUP(C65,'BG 032022'!A:D,4,FALSE),0),0)</f>
        <v>787.47</v>
      </c>
      <c r="J65" s="60"/>
      <c r="K65" s="70">
        <f>IF(F65="I",IFERROR(VLOOKUP(C65,'BG 2021'!A:C,3,FALSE),0),0)</f>
        <v>0</v>
      </c>
      <c r="L65" s="60"/>
      <c r="M65" s="60">
        <f>IF(F65="I",IFERROR(VLOOKUP(C65,'BG 2021'!A:D,4,FALSE),0),0)</f>
        <v>0</v>
      </c>
      <c r="N65" s="60"/>
      <c r="O65" s="70">
        <f>IF(F65="I",IFERROR(VLOOKUP(C65,'BG 032021'!A:C,3,FALSE),0),0)</f>
        <v>0</v>
      </c>
      <c r="P65" s="60"/>
      <c r="Q65" s="60">
        <f>IF(F65="I",IFERROR(VLOOKUP(C65,'BG 032021'!A:D,4,FALSE),0),0)</f>
        <v>0</v>
      </c>
    </row>
    <row r="66" spans="1:17" s="499" customFormat="1" ht="12.75" hidden="1" customHeight="1">
      <c r="A66" s="496" t="s">
        <v>8</v>
      </c>
      <c r="B66" s="496" t="s">
        <v>410</v>
      </c>
      <c r="C66" s="497">
        <v>2010504</v>
      </c>
      <c r="D66" s="497" t="s">
        <v>605</v>
      </c>
      <c r="E66" s="498" t="s">
        <v>6</v>
      </c>
      <c r="F66" s="498" t="s">
        <v>115</v>
      </c>
      <c r="G66" s="70">
        <f>IF(F66="I",IFERROR(VLOOKUP(C66,'BG 032022'!A:C,3,FALSE),0),0)</f>
        <v>1172632</v>
      </c>
      <c r="H66" s="496"/>
      <c r="I66" s="60">
        <f>IF(F66="I",IFERROR(VLOOKUP(C66,'BG 032022'!A:D,4,FALSE),0),0)</f>
        <v>169.18</v>
      </c>
      <c r="J66" s="60"/>
      <c r="K66" s="70">
        <f>IF(F66="I",IFERROR(VLOOKUP(C66,'BG 2021'!A:C,3,FALSE),0),0)</f>
        <v>0</v>
      </c>
      <c r="L66" s="60"/>
      <c r="M66" s="60">
        <f>IF(F66="I",IFERROR(VLOOKUP(C66,'BG 2021'!A:D,4,FALSE),0),0)</f>
        <v>0</v>
      </c>
      <c r="N66" s="60"/>
      <c r="O66" s="70">
        <f>IF(F66="I",IFERROR(VLOOKUP(C66,'BG 032021'!A:C,3,FALSE),0),0)</f>
        <v>0</v>
      </c>
      <c r="P66" s="60"/>
      <c r="Q66" s="60">
        <f>IF(F66="I",IFERROR(VLOOKUP(C66,'BG 032021'!A:D,4,FALSE),0),0)</f>
        <v>0</v>
      </c>
    </row>
    <row r="67" spans="1:17" s="499" customFormat="1" ht="12.75" hidden="1" customHeight="1">
      <c r="A67" s="496" t="s">
        <v>8</v>
      </c>
      <c r="B67" s="496"/>
      <c r="C67" s="497">
        <v>20106</v>
      </c>
      <c r="D67" s="497" t="s">
        <v>314</v>
      </c>
      <c r="E67" s="498" t="s">
        <v>6</v>
      </c>
      <c r="F67" s="498" t="s">
        <v>114</v>
      </c>
      <c r="G67" s="70">
        <f>IF(F67="I",IFERROR(VLOOKUP(C67,'BG 032022'!A:C,3,FALSE),0),0)</f>
        <v>0</v>
      </c>
      <c r="H67" s="496"/>
      <c r="I67" s="60">
        <f>IF(F67="I",IFERROR(VLOOKUP(C67,'BG 032022'!A:D,4,FALSE),0),0)</f>
        <v>0</v>
      </c>
      <c r="J67" s="60"/>
      <c r="K67" s="70">
        <f>IF(F67="I",IFERROR(VLOOKUP(C67,'BG 2021'!A:C,3,FALSE),0),0)</f>
        <v>0</v>
      </c>
      <c r="L67" s="60"/>
      <c r="M67" s="60">
        <f>IF(F67="I",IFERROR(VLOOKUP(C67,'BG 2021'!A:D,4,FALSE),0),0)</f>
        <v>0</v>
      </c>
      <c r="N67" s="60"/>
      <c r="O67" s="70">
        <f>IF(F67="I",IFERROR(VLOOKUP(C67,'BG 032021'!A:C,3,FALSE),0),0)</f>
        <v>0</v>
      </c>
      <c r="P67" s="60"/>
      <c r="Q67" s="60">
        <f>IF(F67="I",IFERROR(VLOOKUP(C67,'BG 032021'!A:D,4,FALSE),0),0)</f>
        <v>0</v>
      </c>
    </row>
    <row r="68" spans="1:17" s="499" customFormat="1" ht="12.75" hidden="1" customHeight="1">
      <c r="A68" s="496" t="s">
        <v>8</v>
      </c>
      <c r="B68" s="496" t="s">
        <v>388</v>
      </c>
      <c r="C68" s="497">
        <v>2010601</v>
      </c>
      <c r="D68" s="497" t="s">
        <v>315</v>
      </c>
      <c r="E68" s="498" t="s">
        <v>6</v>
      </c>
      <c r="F68" s="498" t="s">
        <v>115</v>
      </c>
      <c r="G68" s="70">
        <f>IF(F68="I",IFERROR(VLOOKUP(C68,'BG 032022'!A:C,3,FALSE),0),0)</f>
        <v>0</v>
      </c>
      <c r="H68" s="496"/>
      <c r="I68" s="60">
        <f>IF(F68="I",IFERROR(VLOOKUP(C68,'BG 032022'!A:D,4,FALSE),0),0)</f>
        <v>0</v>
      </c>
      <c r="J68" s="60"/>
      <c r="K68" s="70">
        <f>IF(F68="I",IFERROR(VLOOKUP(C68,'BG 2021'!A:C,3,FALSE),0),0)</f>
        <v>0</v>
      </c>
      <c r="L68" s="60"/>
      <c r="M68" s="60">
        <f>IF(F68="I",IFERROR(VLOOKUP(C68,'BG 2021'!A:D,4,FALSE),0),0)</f>
        <v>0</v>
      </c>
      <c r="N68" s="60"/>
      <c r="O68" s="70">
        <f>IF(F68="I",IFERROR(VLOOKUP(C68,'BG 032021'!A:C,3,FALSE),0),0)</f>
        <v>0</v>
      </c>
      <c r="P68" s="60"/>
      <c r="Q68" s="60">
        <f>IF(F68="I",IFERROR(VLOOKUP(C68,'BG 032021'!A:D,4,FALSE),0),0)</f>
        <v>0</v>
      </c>
    </row>
    <row r="69" spans="1:17" s="499" customFormat="1" ht="12.75" hidden="1" customHeight="1">
      <c r="A69" s="496" t="s">
        <v>8</v>
      </c>
      <c r="B69" s="496" t="s">
        <v>388</v>
      </c>
      <c r="C69" s="497">
        <v>2010602</v>
      </c>
      <c r="D69" s="497" t="s">
        <v>326</v>
      </c>
      <c r="E69" s="498" t="s">
        <v>76</v>
      </c>
      <c r="F69" s="498" t="s">
        <v>115</v>
      </c>
      <c r="G69" s="70">
        <f>IF(F69="I",IFERROR(VLOOKUP(C69,'BG 032022'!A:C,3,FALSE),0),0)</f>
        <v>0</v>
      </c>
      <c r="H69" s="496"/>
      <c r="I69" s="60">
        <f>IF(F69="I",IFERROR(VLOOKUP(C69,'BG 032022'!A:D,4,FALSE),0),0)</f>
        <v>0</v>
      </c>
      <c r="J69" s="60"/>
      <c r="K69" s="70">
        <f>IF(F69="I",IFERROR(VLOOKUP(C69,'BG 2021'!A:C,3,FALSE),0),0)</f>
        <v>0</v>
      </c>
      <c r="L69" s="60"/>
      <c r="M69" s="60">
        <f>IF(F69="I",IFERROR(VLOOKUP(C69,'BG 2021'!A:D,4,FALSE),0),0)</f>
        <v>0</v>
      </c>
      <c r="N69" s="60"/>
      <c r="O69" s="70">
        <f>IF(F69="I",IFERROR(VLOOKUP(C69,'BG 032021'!A:C,3,FALSE),0),0)</f>
        <v>0</v>
      </c>
      <c r="P69" s="60"/>
      <c r="Q69" s="60">
        <f>IF(F69="I",IFERROR(VLOOKUP(C69,'BG 032021'!A:D,4,FALSE),0),0)</f>
        <v>0</v>
      </c>
    </row>
    <row r="70" spans="1:17" s="499" customFormat="1" ht="12.75" hidden="1" customHeight="1">
      <c r="A70" s="496" t="s">
        <v>8</v>
      </c>
      <c r="B70" s="496"/>
      <c r="C70" s="497">
        <v>20108</v>
      </c>
      <c r="D70" s="497" t="s">
        <v>476</v>
      </c>
      <c r="E70" s="498" t="s">
        <v>6</v>
      </c>
      <c r="F70" s="498" t="s">
        <v>114</v>
      </c>
      <c r="G70" s="70">
        <f>IF(F70="I",IFERROR(VLOOKUP(C70,'BG 032022'!A:C,3,FALSE),0),0)</f>
        <v>0</v>
      </c>
      <c r="H70" s="496"/>
      <c r="I70" s="60">
        <f>IF(F70="I",IFERROR(VLOOKUP(C70,'BG 032022'!A:D,4,FALSE),0),0)</f>
        <v>0</v>
      </c>
      <c r="J70" s="60"/>
      <c r="K70" s="70">
        <f>IF(F70="I",IFERROR(VLOOKUP(C70,'BG 2021'!A:C,3,FALSE),0),0)</f>
        <v>0</v>
      </c>
      <c r="L70" s="60"/>
      <c r="M70" s="60">
        <f>IF(F70="I",IFERROR(VLOOKUP(C70,'BG 2021'!A:D,4,FALSE),0),0)</f>
        <v>0</v>
      </c>
      <c r="N70" s="60"/>
      <c r="O70" s="70">
        <f>IF(F70="I",IFERROR(VLOOKUP(C70,'BG 032021'!A:C,3,FALSE),0),0)</f>
        <v>0</v>
      </c>
      <c r="P70" s="60"/>
      <c r="Q70" s="60">
        <f>IF(F70="I",IFERROR(VLOOKUP(C70,'BG 032021'!A:D,4,FALSE),0),0)</f>
        <v>0</v>
      </c>
    </row>
    <row r="71" spans="1:17" s="499" customFormat="1" ht="12.75" hidden="1" customHeight="1">
      <c r="A71" s="496" t="s">
        <v>8</v>
      </c>
      <c r="B71" s="496" t="s">
        <v>388</v>
      </c>
      <c r="C71" s="497">
        <v>2010801</v>
      </c>
      <c r="D71" s="497" t="s">
        <v>477</v>
      </c>
      <c r="E71" s="498" t="s">
        <v>76</v>
      </c>
      <c r="F71" s="498" t="s">
        <v>115</v>
      </c>
      <c r="G71" s="70">
        <f>IF(F71="I",IFERROR(VLOOKUP(C71,'BG 032022'!A:C,3,FALSE),0),0)</f>
        <v>0</v>
      </c>
      <c r="H71" s="496"/>
      <c r="I71" s="60">
        <f>IF(F71="I",IFERROR(VLOOKUP(C71,'BG 032022'!A:D,4,FALSE),0),0)</f>
        <v>0</v>
      </c>
      <c r="J71" s="60"/>
      <c r="K71" s="70">
        <f>IF(F71="I",IFERROR(VLOOKUP(C71,'BG 2021'!A:C,3,FALSE),0),0)</f>
        <v>0</v>
      </c>
      <c r="L71" s="60"/>
      <c r="M71" s="60">
        <f>IF(F71="I",IFERROR(VLOOKUP(C71,'BG 2021'!A:D,4,FALSE),0),0)</f>
        <v>0</v>
      </c>
      <c r="N71" s="60"/>
      <c r="O71" s="70">
        <f>IF(F71="I",IFERROR(VLOOKUP(C71,'BG 032021'!A:C,3,FALSE),0),0)</f>
        <v>0</v>
      </c>
      <c r="P71" s="60"/>
      <c r="Q71" s="60">
        <f>IF(F71="I",IFERROR(VLOOKUP(C71,'BG 032021'!A:D,4,FALSE),0),0)</f>
        <v>0</v>
      </c>
    </row>
    <row r="72" spans="1:17" s="499" customFormat="1" ht="12.75" hidden="1" customHeight="1">
      <c r="A72" s="496" t="s">
        <v>8</v>
      </c>
      <c r="B72" s="496" t="s">
        <v>388</v>
      </c>
      <c r="C72" s="497">
        <v>2010802</v>
      </c>
      <c r="D72" s="497" t="s">
        <v>478</v>
      </c>
      <c r="E72" s="498" t="s">
        <v>76</v>
      </c>
      <c r="F72" s="498" t="s">
        <v>115</v>
      </c>
      <c r="G72" s="70">
        <f>IF(F72="I",IFERROR(VLOOKUP(C72,'BG 032022'!A:C,3,FALSE),0),0)</f>
        <v>1039721</v>
      </c>
      <c r="H72" s="496"/>
      <c r="I72" s="60">
        <f>IF(F72="I",IFERROR(VLOOKUP(C72,'BG 032022'!A:D,4,FALSE),0),0)</f>
        <v>150</v>
      </c>
      <c r="J72" s="60"/>
      <c r="K72" s="70">
        <f>IF(F72="I",IFERROR(VLOOKUP(C72,'BG 2021'!A:C,3,FALSE),0),0)</f>
        <v>0</v>
      </c>
      <c r="L72" s="60"/>
      <c r="M72" s="60">
        <f>IF(F72="I",IFERROR(VLOOKUP(C72,'BG 2021'!A:D,4,FALSE),0),0)</f>
        <v>0</v>
      </c>
      <c r="N72" s="60"/>
      <c r="O72" s="70">
        <f>IF(F72="I",IFERROR(VLOOKUP(C72,'BG 032021'!A:C,3,FALSE),0),0)</f>
        <v>0</v>
      </c>
      <c r="P72" s="60"/>
      <c r="Q72" s="60">
        <f>IF(F72="I",IFERROR(VLOOKUP(C72,'BG 032021'!A:D,4,FALSE),0),0)</f>
        <v>0</v>
      </c>
    </row>
    <row r="73" spans="1:17" s="499" customFormat="1" ht="12.75" hidden="1" customHeight="1">
      <c r="A73" s="496" t="s">
        <v>8</v>
      </c>
      <c r="B73" s="496" t="s">
        <v>388</v>
      </c>
      <c r="C73" s="497">
        <v>2010803</v>
      </c>
      <c r="D73" s="497" t="s">
        <v>508</v>
      </c>
      <c r="E73" s="498" t="s">
        <v>6</v>
      </c>
      <c r="F73" s="498" t="s">
        <v>115</v>
      </c>
      <c r="G73" s="70">
        <f>IF(F73="I",IFERROR(VLOOKUP(C73,'BG 032022'!A:C,3,FALSE),0),0)</f>
        <v>305832384</v>
      </c>
      <c r="H73" s="496"/>
      <c r="I73" s="60">
        <f>IF(F73="I",IFERROR(VLOOKUP(C73,'BG 032022'!A:D,4,FALSE),0),0)</f>
        <v>44122.299999999996</v>
      </c>
      <c r="J73" s="60"/>
      <c r="K73" s="70">
        <f>IF(F73="I",IFERROR(VLOOKUP(C73,'BG 2021'!A:C,3,FALSE),0),0)</f>
        <v>230000000</v>
      </c>
      <c r="L73" s="60"/>
      <c r="M73" s="60">
        <f>IF(F73="I",IFERROR(VLOOKUP(C73,'BG 2021'!A:D,4,FALSE),0),0)</f>
        <v>33394.31</v>
      </c>
      <c r="N73" s="60"/>
      <c r="O73" s="70">
        <f>IF(F73="I",IFERROR(VLOOKUP(C73,'BG 032021'!A:C,3,FALSE),0),0)</f>
        <v>0</v>
      </c>
      <c r="P73" s="60"/>
      <c r="Q73" s="60">
        <f>IF(F73="I",IFERROR(VLOOKUP(C73,'BG 032021'!A:D,4,FALSE),0),0)</f>
        <v>0</v>
      </c>
    </row>
    <row r="74" spans="1:17" s="499" customFormat="1" ht="12.75" hidden="1" customHeight="1">
      <c r="A74" s="496" t="s">
        <v>8</v>
      </c>
      <c r="B74" s="496" t="s">
        <v>388</v>
      </c>
      <c r="C74" s="497">
        <v>2010804</v>
      </c>
      <c r="D74" s="497" t="s">
        <v>509</v>
      </c>
      <c r="E74" s="498" t="s">
        <v>76</v>
      </c>
      <c r="F74" s="498" t="s">
        <v>115</v>
      </c>
      <c r="G74" s="70">
        <f>IF(F74="I",IFERROR(VLOOKUP(C74,'BG 032022'!A:C,3,FALSE),0),0)</f>
        <v>21598461</v>
      </c>
      <c r="H74" s="496"/>
      <c r="I74" s="60">
        <f>IF(F74="I",IFERROR(VLOOKUP(C74,'BG 032022'!A:D,4,FALSE),0),0)</f>
        <v>3116</v>
      </c>
      <c r="J74" s="60"/>
      <c r="K74" s="70">
        <f>IF(F74="I",IFERROR(VLOOKUP(C74,'BG 2021'!A:C,3,FALSE),0),0)</f>
        <v>64355866</v>
      </c>
      <c r="L74" s="60"/>
      <c r="M74" s="60">
        <f>IF(F74="I",IFERROR(VLOOKUP(C74,'BG 2021'!A:D,4,FALSE),0),0)</f>
        <v>9344</v>
      </c>
      <c r="N74" s="60"/>
      <c r="O74" s="70">
        <f>IF(F74="I",IFERROR(VLOOKUP(C74,'BG 032021'!A:C,3,FALSE),0),0)</f>
        <v>0</v>
      </c>
      <c r="P74" s="60"/>
      <c r="Q74" s="60">
        <f>IF(F74="I",IFERROR(VLOOKUP(C74,'BG 032021'!A:D,4,FALSE),0),0)</f>
        <v>0</v>
      </c>
    </row>
    <row r="75" spans="1:17" s="499" customFormat="1" ht="12.75" hidden="1" customHeight="1">
      <c r="A75" s="496" t="s">
        <v>8</v>
      </c>
      <c r="B75" s="496" t="s">
        <v>388</v>
      </c>
      <c r="C75" s="497">
        <v>2010805</v>
      </c>
      <c r="D75" s="497" t="s">
        <v>607</v>
      </c>
      <c r="E75" s="498" t="s">
        <v>6</v>
      </c>
      <c r="F75" s="498" t="s">
        <v>115</v>
      </c>
      <c r="G75" s="70">
        <f>IF(F75="I",IFERROR(VLOOKUP(C75,'BG 032022'!A:C,3,FALSE),0),0)</f>
        <v>26125909</v>
      </c>
      <c r="H75" s="496"/>
      <c r="I75" s="60">
        <f>IF(F75="I",IFERROR(VLOOKUP(C75,'BG 032022'!A:D,4,FALSE),0),0)</f>
        <v>3769.17</v>
      </c>
      <c r="J75" s="60"/>
      <c r="K75" s="70">
        <f>IF(F75="I",IFERROR(VLOOKUP(C75,'BG 2021'!A:C,3,FALSE),0),0)</f>
        <v>0</v>
      </c>
      <c r="L75" s="60"/>
      <c r="M75" s="60">
        <f>IF(F75="I",IFERROR(VLOOKUP(C75,'BG 2021'!A:D,4,FALSE),0),0)</f>
        <v>0</v>
      </c>
      <c r="N75" s="60"/>
      <c r="O75" s="70">
        <f>IF(F75="I",IFERROR(VLOOKUP(C75,'BG 032021'!A:C,3,FALSE),0),0)</f>
        <v>0</v>
      </c>
      <c r="P75" s="60"/>
      <c r="Q75" s="60">
        <f>IF(F75="I",IFERROR(VLOOKUP(C75,'BG 032021'!A:D,4,FALSE),0),0)</f>
        <v>0</v>
      </c>
    </row>
    <row r="76" spans="1:17" s="499" customFormat="1" ht="12.75" hidden="1" customHeight="1">
      <c r="A76" s="496" t="s">
        <v>8</v>
      </c>
      <c r="B76" s="496" t="s">
        <v>388</v>
      </c>
      <c r="C76" s="497">
        <v>2010806</v>
      </c>
      <c r="D76" s="497" t="s">
        <v>608</v>
      </c>
      <c r="E76" s="498" t="s">
        <v>6</v>
      </c>
      <c r="F76" s="498" t="s">
        <v>115</v>
      </c>
      <c r="G76" s="70">
        <f>IF(F76="I",IFERROR(VLOOKUP(C76,'BG 032022'!A:C,3,FALSE),0),0)</f>
        <v>5000001</v>
      </c>
      <c r="H76" s="496"/>
      <c r="I76" s="60">
        <f>IF(F76="I",IFERROR(VLOOKUP(C76,'BG 032022'!A:D,4,FALSE),0),0)</f>
        <v>721.35</v>
      </c>
      <c r="J76" s="60"/>
      <c r="K76" s="70">
        <f>IF(F76="I",IFERROR(VLOOKUP(C76,'BG 2021'!A:C,3,FALSE),0),0)</f>
        <v>0</v>
      </c>
      <c r="L76" s="60"/>
      <c r="M76" s="60">
        <f>IF(F76="I",IFERROR(VLOOKUP(C76,'BG 2021'!A:D,4,FALSE),0),0)</f>
        <v>0</v>
      </c>
      <c r="N76" s="60"/>
      <c r="O76" s="70">
        <f>IF(F76="I",IFERROR(VLOOKUP(C76,'BG 032021'!A:C,3,FALSE),0),0)</f>
        <v>0</v>
      </c>
      <c r="P76" s="60"/>
      <c r="Q76" s="60">
        <f>IF(F76="I",IFERROR(VLOOKUP(C76,'BG 032021'!A:D,4,FALSE),0),0)</f>
        <v>0</v>
      </c>
    </row>
    <row r="77" spans="1:17" s="499" customFormat="1" ht="12.75" hidden="1" customHeight="1">
      <c r="A77" s="496" t="s">
        <v>8</v>
      </c>
      <c r="B77" s="496" t="s">
        <v>388</v>
      </c>
      <c r="C77" s="497">
        <v>2010807</v>
      </c>
      <c r="D77" s="497" t="s">
        <v>609</v>
      </c>
      <c r="E77" s="498" t="s">
        <v>6</v>
      </c>
      <c r="F77" s="498" t="s">
        <v>115</v>
      </c>
      <c r="G77" s="70">
        <f>IF(F77="I",IFERROR(VLOOKUP(C77,'BG 032022'!A:C,3,FALSE),0),0)</f>
        <v>2707213</v>
      </c>
      <c r="H77" s="496"/>
      <c r="I77" s="60">
        <f>IF(F77="I",IFERROR(VLOOKUP(C77,'BG 032022'!A:D,4,FALSE),0),0)</f>
        <v>390.56999999999994</v>
      </c>
      <c r="J77" s="60"/>
      <c r="K77" s="70">
        <f>IF(F77="I",IFERROR(VLOOKUP(C77,'BG 2021'!A:C,3,FALSE),0),0)</f>
        <v>0</v>
      </c>
      <c r="L77" s="60"/>
      <c r="M77" s="60">
        <f>IF(F77="I",IFERROR(VLOOKUP(C77,'BG 2021'!A:D,4,FALSE),0),0)</f>
        <v>0</v>
      </c>
      <c r="N77" s="60"/>
      <c r="O77" s="70">
        <f>IF(F77="I",IFERROR(VLOOKUP(C77,'BG 032021'!A:C,3,FALSE),0),0)</f>
        <v>0</v>
      </c>
      <c r="P77" s="60"/>
      <c r="Q77" s="60">
        <f>IF(F77="I",IFERROR(VLOOKUP(C77,'BG 032021'!A:D,4,FALSE),0),0)</f>
        <v>0</v>
      </c>
    </row>
    <row r="78" spans="1:17" s="499" customFormat="1" ht="12.75" hidden="1" customHeight="1">
      <c r="A78" s="496" t="s">
        <v>8</v>
      </c>
      <c r="B78" s="496" t="s">
        <v>388</v>
      </c>
      <c r="C78" s="497">
        <v>2010808</v>
      </c>
      <c r="D78" s="497" t="s">
        <v>610</v>
      </c>
      <c r="E78" s="498" t="s">
        <v>6</v>
      </c>
      <c r="F78" s="498" t="s">
        <v>115</v>
      </c>
      <c r="G78" s="70">
        <f>IF(F78="I",IFERROR(VLOOKUP(C78,'BG 032022'!A:C,3,FALSE),0),0)</f>
        <v>20000001</v>
      </c>
      <c r="H78" s="496"/>
      <c r="I78" s="60">
        <f>IF(F78="I",IFERROR(VLOOKUP(C78,'BG 032022'!A:D,4,FALSE),0),0)</f>
        <v>2885.39</v>
      </c>
      <c r="J78" s="60"/>
      <c r="K78" s="70">
        <f>IF(F78="I",IFERROR(VLOOKUP(C78,'BG 2021'!A:C,3,FALSE),0),0)</f>
        <v>0</v>
      </c>
      <c r="L78" s="60"/>
      <c r="M78" s="60">
        <f>IF(F78="I",IFERROR(VLOOKUP(C78,'BG 2021'!A:D,4,FALSE),0),0)</f>
        <v>0</v>
      </c>
      <c r="N78" s="60"/>
      <c r="O78" s="70">
        <f>IF(F78="I",IFERROR(VLOOKUP(C78,'BG 032021'!A:C,3,FALSE),0),0)</f>
        <v>0</v>
      </c>
      <c r="P78" s="60"/>
      <c r="Q78" s="60">
        <f>IF(F78="I",IFERROR(VLOOKUP(C78,'BG 032021'!A:D,4,FALSE),0),0)</f>
        <v>0</v>
      </c>
    </row>
    <row r="79" spans="1:17" s="499" customFormat="1" ht="12.75" hidden="1" customHeight="1">
      <c r="A79" s="496" t="s">
        <v>8</v>
      </c>
      <c r="B79" s="496" t="s">
        <v>388</v>
      </c>
      <c r="C79" s="497">
        <v>2010809</v>
      </c>
      <c r="D79" s="497" t="s">
        <v>611</v>
      </c>
      <c r="E79" s="498" t="s">
        <v>6</v>
      </c>
      <c r="F79" s="498" t="s">
        <v>115</v>
      </c>
      <c r="G79" s="70">
        <f>IF(F79="I",IFERROR(VLOOKUP(C79,'BG 032022'!A:C,3,FALSE),0),0)</f>
        <v>2499999</v>
      </c>
      <c r="H79" s="496"/>
      <c r="I79" s="60">
        <f>IF(F79="I",IFERROR(VLOOKUP(C79,'BG 032022'!A:D,4,FALSE),0),0)</f>
        <v>360.67</v>
      </c>
      <c r="J79" s="60"/>
      <c r="K79" s="70">
        <f>IF(F79="I",IFERROR(VLOOKUP(C79,'BG 2021'!A:C,3,FALSE),0),0)</f>
        <v>0</v>
      </c>
      <c r="L79" s="60"/>
      <c r="M79" s="60">
        <f>IF(F79="I",IFERROR(VLOOKUP(C79,'BG 2021'!A:D,4,FALSE),0),0)</f>
        <v>0</v>
      </c>
      <c r="N79" s="60"/>
      <c r="O79" s="70">
        <f>IF(F79="I",IFERROR(VLOOKUP(C79,'BG 032021'!A:C,3,FALSE),0),0)</f>
        <v>0</v>
      </c>
      <c r="P79" s="60"/>
      <c r="Q79" s="60">
        <f>IF(F79="I",IFERROR(VLOOKUP(C79,'BG 032021'!A:D,4,FALSE),0),0)</f>
        <v>0</v>
      </c>
    </row>
    <row r="80" spans="1:17" s="499" customFormat="1" ht="12.75" hidden="1" customHeight="1">
      <c r="A80" s="496" t="s">
        <v>8</v>
      </c>
      <c r="B80" s="496" t="s">
        <v>388</v>
      </c>
      <c r="C80" s="497">
        <v>2010810</v>
      </c>
      <c r="D80" s="497" t="s">
        <v>612</v>
      </c>
      <c r="E80" s="498" t="s">
        <v>6</v>
      </c>
      <c r="F80" s="498" t="s">
        <v>115</v>
      </c>
      <c r="G80" s="70">
        <f>IF(F80="I",IFERROR(VLOOKUP(C80,'BG 032022'!A:C,3,FALSE),0),0)</f>
        <v>45000000</v>
      </c>
      <c r="H80" s="496"/>
      <c r="I80" s="60">
        <f>IF(F80="I",IFERROR(VLOOKUP(C80,'BG 032022'!A:D,4,FALSE),0),0)</f>
        <v>6492.13</v>
      </c>
      <c r="J80" s="60"/>
      <c r="K80" s="70">
        <f>IF(F80="I",IFERROR(VLOOKUP(C80,'BG 2021'!A:C,3,FALSE),0),0)</f>
        <v>0</v>
      </c>
      <c r="L80" s="60"/>
      <c r="M80" s="60">
        <f>IF(F80="I",IFERROR(VLOOKUP(C80,'BG 2021'!A:D,4,FALSE),0),0)</f>
        <v>0</v>
      </c>
      <c r="N80" s="60"/>
      <c r="O80" s="70">
        <f>IF(F80="I",IFERROR(VLOOKUP(C80,'BG 032021'!A:C,3,FALSE),0),0)</f>
        <v>0</v>
      </c>
      <c r="P80" s="60"/>
      <c r="Q80" s="60">
        <f>IF(F80="I",IFERROR(VLOOKUP(C80,'BG 032021'!A:D,4,FALSE),0),0)</f>
        <v>0</v>
      </c>
    </row>
    <row r="81" spans="1:17" s="499" customFormat="1" ht="12.75" hidden="1" customHeight="1">
      <c r="A81" s="496" t="s">
        <v>18</v>
      </c>
      <c r="B81" s="496"/>
      <c r="C81" s="497">
        <v>3</v>
      </c>
      <c r="D81" s="497" t="s">
        <v>19</v>
      </c>
      <c r="E81" s="498" t="s">
        <v>6</v>
      </c>
      <c r="F81" s="498" t="s">
        <v>114</v>
      </c>
      <c r="G81" s="70">
        <f>IF(F81="I",IFERROR(VLOOKUP(C81,'BG 032022'!A:C,3,FALSE),0),0)</f>
        <v>0</v>
      </c>
      <c r="H81" s="496"/>
      <c r="I81" s="60">
        <f>IF(F81="I",IFERROR(VLOOKUP(C81,'BG 032022'!A:D,4,FALSE),0),0)</f>
        <v>0</v>
      </c>
      <c r="J81" s="60"/>
      <c r="K81" s="70">
        <f>IF(F81="I",IFERROR(VLOOKUP(C81,'BG 2021'!A:C,3,FALSE),0),0)</f>
        <v>0</v>
      </c>
      <c r="L81" s="60"/>
      <c r="M81" s="60">
        <f>IF(F81="I",IFERROR(VLOOKUP(C81,'BG 2021'!A:D,4,FALSE),0),0)</f>
        <v>0</v>
      </c>
      <c r="N81" s="60"/>
      <c r="O81" s="70">
        <f>IF(F81="I",IFERROR(VLOOKUP(C81,'BG 032021'!A:C,3,FALSE),0),0)</f>
        <v>0</v>
      </c>
      <c r="P81" s="60"/>
      <c r="Q81" s="60">
        <f>IF(F81="I",IFERROR(VLOOKUP(C81,'BG 032021'!A:D,4,FALSE),0),0)</f>
        <v>0</v>
      </c>
    </row>
    <row r="82" spans="1:17" s="499" customFormat="1" ht="12.75" hidden="1" customHeight="1">
      <c r="A82" s="496" t="s">
        <v>18</v>
      </c>
      <c r="B82" s="496"/>
      <c r="C82" s="497">
        <v>301</v>
      </c>
      <c r="D82" s="497" t="s">
        <v>10</v>
      </c>
      <c r="E82" s="498" t="s">
        <v>6</v>
      </c>
      <c r="F82" s="498" t="s">
        <v>114</v>
      </c>
      <c r="G82" s="70">
        <f>IF(F82="I",IFERROR(VLOOKUP(C82,'BG 032022'!A:C,3,FALSE),0),0)</f>
        <v>0</v>
      </c>
      <c r="H82" s="496"/>
      <c r="I82" s="60">
        <f>IF(F82="I",IFERROR(VLOOKUP(C82,'BG 032022'!A:D,4,FALSE),0),0)</f>
        <v>0</v>
      </c>
      <c r="J82" s="60"/>
      <c r="K82" s="70">
        <f>IF(F82="I",IFERROR(VLOOKUP(C82,'BG 2021'!A:C,3,FALSE),0),0)</f>
        <v>0</v>
      </c>
      <c r="L82" s="60"/>
      <c r="M82" s="60">
        <f>IF(F82="I",IFERROR(VLOOKUP(C82,'BG 2021'!A:D,4,FALSE),0),0)</f>
        <v>0</v>
      </c>
      <c r="N82" s="60"/>
      <c r="O82" s="70">
        <f>IF(F82="I",IFERROR(VLOOKUP(C82,'BG 032021'!A:C,3,FALSE),0),0)</f>
        <v>0</v>
      </c>
      <c r="P82" s="60"/>
      <c r="Q82" s="60">
        <f>IF(F82="I",IFERROR(VLOOKUP(C82,'BG 032021'!A:D,4,FALSE),0),0)</f>
        <v>0</v>
      </c>
    </row>
    <row r="83" spans="1:17" s="499" customFormat="1" ht="12.75" hidden="1" customHeight="1">
      <c r="A83" s="496" t="s">
        <v>18</v>
      </c>
      <c r="B83" s="496"/>
      <c r="C83" s="497">
        <v>30101</v>
      </c>
      <c r="D83" s="497" t="s">
        <v>183</v>
      </c>
      <c r="E83" s="498" t="s">
        <v>6</v>
      </c>
      <c r="F83" s="498" t="s">
        <v>114</v>
      </c>
      <c r="G83" s="70">
        <f>IF(F83="I",IFERROR(VLOOKUP(C83,'BG 032022'!A:C,3,FALSE),0),0)</f>
        <v>0</v>
      </c>
      <c r="H83" s="496"/>
      <c r="I83" s="60">
        <f>IF(F83="I",IFERROR(VLOOKUP(C83,'BG 032022'!A:D,4,FALSE),0),0)</f>
        <v>0</v>
      </c>
      <c r="J83" s="60"/>
      <c r="K83" s="70">
        <f>IF(F83="I",IFERROR(VLOOKUP(C83,'BG 2021'!A:C,3,FALSE),0),0)</f>
        <v>0</v>
      </c>
      <c r="L83" s="60"/>
      <c r="M83" s="60">
        <f>IF(F83="I",IFERROR(VLOOKUP(C83,'BG 2021'!A:D,4,FALSE),0),0)</f>
        <v>0</v>
      </c>
      <c r="N83" s="60"/>
      <c r="O83" s="70">
        <f>IF(F83="I",IFERROR(VLOOKUP(C83,'BG 032021'!A:C,3,FALSE),0),0)</f>
        <v>0</v>
      </c>
      <c r="P83" s="60"/>
      <c r="Q83" s="60">
        <f>IF(F83="I",IFERROR(VLOOKUP(C83,'BG 032021'!A:D,4,FALSE),0),0)</f>
        <v>0</v>
      </c>
    </row>
    <row r="84" spans="1:17" s="499" customFormat="1" ht="12.75" hidden="1" customHeight="1">
      <c r="A84" s="496" t="s">
        <v>18</v>
      </c>
      <c r="B84" s="496"/>
      <c r="C84" s="497">
        <v>3010101</v>
      </c>
      <c r="D84" s="497" t="s">
        <v>184</v>
      </c>
      <c r="E84" s="498" t="s">
        <v>6</v>
      </c>
      <c r="F84" s="498" t="s">
        <v>115</v>
      </c>
      <c r="G84" s="70">
        <f>IF(F84="I",IFERROR(VLOOKUP(C84,'BG 032022'!A:C,3,FALSE),0),0)</f>
        <v>5000000000</v>
      </c>
      <c r="H84" s="496"/>
      <c r="I84" s="60">
        <f>IF(F84="I",IFERROR(VLOOKUP(C84,'BG 032022'!A:D,4,FALSE),0),0)</f>
        <v>776116.72</v>
      </c>
      <c r="J84" s="60"/>
      <c r="K84" s="70">
        <f>IF(F84="I",IFERROR(VLOOKUP(C84,'BG 2021'!A:C,3,FALSE),0),0)</f>
        <v>5000000000</v>
      </c>
      <c r="L84" s="60"/>
      <c r="M84" s="60">
        <f>IF(F84="I",IFERROR(VLOOKUP(C84,'BG 2021'!A:D,4,FALSE),0),0)</f>
        <v>776116.72</v>
      </c>
      <c r="N84" s="60"/>
      <c r="O84" s="70">
        <f>IF(F84="I",IFERROR(VLOOKUP(C84,'BG 032021'!A:C,3,FALSE),0),0)</f>
        <v>0</v>
      </c>
      <c r="P84" s="60"/>
      <c r="Q84" s="60">
        <f>IF(F84="I",IFERROR(VLOOKUP(C84,'BG 032021'!A:D,4,FALSE),0),0)</f>
        <v>0</v>
      </c>
    </row>
    <row r="85" spans="1:17" s="499" customFormat="1" ht="12.75" hidden="1" customHeight="1">
      <c r="A85" s="496" t="s">
        <v>18</v>
      </c>
      <c r="B85" s="496"/>
      <c r="C85" s="497">
        <v>3010102</v>
      </c>
      <c r="D85" s="497" t="s">
        <v>185</v>
      </c>
      <c r="E85" s="498" t="s">
        <v>6</v>
      </c>
      <c r="F85" s="498" t="s">
        <v>115</v>
      </c>
      <c r="G85" s="70">
        <f>IF(F85="I",IFERROR(VLOOKUP(C85,'BG 032022'!A:C,3,FALSE),0),0)</f>
        <v>0</v>
      </c>
      <c r="H85" s="496"/>
      <c r="I85" s="60">
        <f>IF(F85="I",IFERROR(VLOOKUP(C85,'BG 032022'!A:D,4,FALSE),0),0)</f>
        <v>0</v>
      </c>
      <c r="J85" s="60"/>
      <c r="K85" s="70">
        <f>IF(F85="I",IFERROR(VLOOKUP(C85,'BG 2021'!A:C,3,FALSE),0),0)</f>
        <v>0</v>
      </c>
      <c r="L85" s="60"/>
      <c r="M85" s="60">
        <f>IF(F85="I",IFERROR(VLOOKUP(C85,'BG 2021'!A:D,4,FALSE),0),0)</f>
        <v>0</v>
      </c>
      <c r="N85" s="60"/>
      <c r="O85" s="70">
        <f>IF(F85="I",IFERROR(VLOOKUP(C85,'BG 032021'!A:C,3,FALSE),0),0)</f>
        <v>0</v>
      </c>
      <c r="P85" s="60"/>
      <c r="Q85" s="60">
        <f>IF(F85="I",IFERROR(VLOOKUP(C85,'BG 032021'!A:D,4,FALSE),0),0)</f>
        <v>0</v>
      </c>
    </row>
    <row r="86" spans="1:17" s="499" customFormat="1" ht="12.75" hidden="1" customHeight="1">
      <c r="A86" s="496" t="s">
        <v>18</v>
      </c>
      <c r="B86" s="496"/>
      <c r="C86" s="497">
        <v>3010103</v>
      </c>
      <c r="D86" s="497" t="s">
        <v>479</v>
      </c>
      <c r="E86" s="498" t="s">
        <v>6</v>
      </c>
      <c r="F86" s="498" t="s">
        <v>115</v>
      </c>
      <c r="G86" s="70">
        <f>IF(F86="I",IFERROR(VLOOKUP(C86,'BG 032022'!A:C,3,FALSE),0),0)</f>
        <v>98000000</v>
      </c>
      <c r="H86" s="496"/>
      <c r="I86" s="60">
        <f>IF(F86="I",IFERROR(VLOOKUP(C86,'BG 032022'!A:D,4,FALSE),0),0)</f>
        <v>14916.1</v>
      </c>
      <c r="J86" s="60"/>
      <c r="K86" s="70">
        <f>IF(F86="I",IFERROR(VLOOKUP(C86,'BG 2021'!A:C,3,FALSE),0),0)</f>
        <v>98000000</v>
      </c>
      <c r="L86" s="60"/>
      <c r="M86" s="60">
        <f>IF(F86="I",IFERROR(VLOOKUP(C86,'BG 2021'!A:D,4,FALSE),0),0)</f>
        <v>14916.1</v>
      </c>
      <c r="N86" s="60"/>
      <c r="O86" s="70">
        <f>IF(F86="I",IFERROR(VLOOKUP(C86,'BG 032021'!A:C,3,FALSE),0),0)</f>
        <v>0</v>
      </c>
      <c r="P86" s="60"/>
      <c r="Q86" s="60">
        <f>IF(F86="I",IFERROR(VLOOKUP(C86,'BG 032021'!A:D,4,FALSE),0),0)</f>
        <v>0</v>
      </c>
    </row>
    <row r="87" spans="1:17" s="499" customFormat="1" ht="12.75" hidden="1" customHeight="1">
      <c r="A87" s="496" t="s">
        <v>18</v>
      </c>
      <c r="B87" s="496"/>
      <c r="C87" s="497">
        <v>302</v>
      </c>
      <c r="D87" s="497" t="s">
        <v>11</v>
      </c>
      <c r="E87" s="498" t="s">
        <v>6</v>
      </c>
      <c r="F87" s="498" t="s">
        <v>114</v>
      </c>
      <c r="G87" s="70">
        <f>IF(F87="I",IFERROR(VLOOKUP(C87,'BG 032022'!A:C,3,FALSE),0),0)</f>
        <v>0</v>
      </c>
      <c r="H87" s="496"/>
      <c r="I87" s="60">
        <f>IF(F87="I",IFERROR(VLOOKUP(C87,'BG 032022'!A:D,4,FALSE),0),0)</f>
        <v>0</v>
      </c>
      <c r="J87" s="60"/>
      <c r="K87" s="70">
        <f>IF(F87="I",IFERROR(VLOOKUP(C87,'BG 2021'!A:C,3,FALSE),0),0)</f>
        <v>0</v>
      </c>
      <c r="L87" s="60"/>
      <c r="M87" s="60">
        <f>IF(F87="I",IFERROR(VLOOKUP(C87,'BG 2021'!A:D,4,FALSE),0),0)</f>
        <v>0</v>
      </c>
      <c r="N87" s="60"/>
      <c r="O87" s="70">
        <f>IF(F87="I",IFERROR(VLOOKUP(C87,'BG 032021'!A:C,3,FALSE),0),0)</f>
        <v>0</v>
      </c>
      <c r="P87" s="60"/>
      <c r="Q87" s="60">
        <f>IF(F87="I",IFERROR(VLOOKUP(C87,'BG 032021'!A:D,4,FALSE),0),0)</f>
        <v>0</v>
      </c>
    </row>
    <row r="88" spans="1:17" s="499" customFormat="1" ht="12.75" hidden="1" customHeight="1">
      <c r="A88" s="496" t="s">
        <v>18</v>
      </c>
      <c r="B88" s="496"/>
      <c r="C88" s="497">
        <v>30201</v>
      </c>
      <c r="D88" s="497" t="s">
        <v>480</v>
      </c>
      <c r="E88" s="498" t="s">
        <v>6</v>
      </c>
      <c r="F88" s="498" t="s">
        <v>115</v>
      </c>
      <c r="G88" s="70">
        <f>IF(F88="I",IFERROR(VLOOKUP(C88,'BG 032022'!A:C,3,FALSE),0),0)</f>
        <v>5201018</v>
      </c>
      <c r="H88" s="496"/>
      <c r="I88" s="60">
        <f>IF(F88="I",IFERROR(VLOOKUP(C88,'BG 032022'!A:D,4,FALSE),0),0)</f>
        <v>791.62</v>
      </c>
      <c r="J88" s="60"/>
      <c r="K88" s="70">
        <f>IF(F88="I",IFERROR(VLOOKUP(C88,'BG 2021'!A:C,3,FALSE),0),0)</f>
        <v>5201018</v>
      </c>
      <c r="L88" s="60"/>
      <c r="M88" s="60">
        <f>IF(F88="I",IFERROR(VLOOKUP(C88,'BG 2021'!A:D,4,FALSE),0),0)</f>
        <v>791.62</v>
      </c>
      <c r="N88" s="60"/>
      <c r="O88" s="70">
        <f>IF(F88="I",IFERROR(VLOOKUP(C88,'BG 032021'!A:C,3,FALSE),0),0)</f>
        <v>0</v>
      </c>
      <c r="P88" s="60"/>
      <c r="Q88" s="60">
        <f>IF(F88="I",IFERROR(VLOOKUP(C88,'BG 032021'!A:D,4,FALSE),0),0)</f>
        <v>0</v>
      </c>
    </row>
    <row r="89" spans="1:17" s="499" customFormat="1" ht="12.75" hidden="1" customHeight="1">
      <c r="A89" s="496" t="s">
        <v>18</v>
      </c>
      <c r="B89" s="496"/>
      <c r="C89" s="497">
        <v>30203</v>
      </c>
      <c r="D89" s="497" t="s">
        <v>481</v>
      </c>
      <c r="E89" s="498" t="s">
        <v>6</v>
      </c>
      <c r="F89" s="498" t="s">
        <v>114</v>
      </c>
      <c r="G89" s="70">
        <f>IF(F89="I",IFERROR(VLOOKUP(C89,'BG 032022'!A:C,3,FALSE),0),0)</f>
        <v>0</v>
      </c>
      <c r="H89" s="496"/>
      <c r="I89" s="60">
        <f>IF(F89="I",IFERROR(VLOOKUP(C89,'BG 032022'!A:D,4,FALSE),0),0)</f>
        <v>0</v>
      </c>
      <c r="J89" s="60"/>
      <c r="K89" s="70">
        <f>IF(F89="I",IFERROR(VLOOKUP(C89,'BG 2021'!A:C,3,FALSE),0),0)</f>
        <v>0</v>
      </c>
      <c r="L89" s="60"/>
      <c r="M89" s="60">
        <f>IF(F89="I",IFERROR(VLOOKUP(C89,'BG 2021'!A:D,4,FALSE),0),0)</f>
        <v>0</v>
      </c>
      <c r="N89" s="60"/>
      <c r="O89" s="70">
        <f>IF(F89="I",IFERROR(VLOOKUP(C89,'BG 032021'!A:C,3,FALSE),0),0)</f>
        <v>0</v>
      </c>
      <c r="P89" s="60"/>
      <c r="Q89" s="60">
        <f>IF(F89="I",IFERROR(VLOOKUP(C89,'BG 032021'!A:D,4,FALSE),0),0)</f>
        <v>0</v>
      </c>
    </row>
    <row r="90" spans="1:17" s="499" customFormat="1" ht="12.75" hidden="1" customHeight="1">
      <c r="A90" s="496" t="s">
        <v>18</v>
      </c>
      <c r="B90" s="496"/>
      <c r="C90" s="497">
        <v>3020301</v>
      </c>
      <c r="D90" s="497" t="s">
        <v>482</v>
      </c>
      <c r="E90" s="498" t="s">
        <v>6</v>
      </c>
      <c r="F90" s="498" t="s">
        <v>115</v>
      </c>
      <c r="G90" s="70">
        <f>IF(F90="I",IFERROR(VLOOKUP(C90,'BG 032022'!A:C,3,FALSE),0),0)</f>
        <v>819333</v>
      </c>
      <c r="H90" s="496"/>
      <c r="I90" s="60">
        <f>IF(F90="I",IFERROR(VLOOKUP(C90,'BG 032022'!A:D,4,FALSE),0),0)</f>
        <v>124.71</v>
      </c>
      <c r="J90" s="60"/>
      <c r="K90" s="70">
        <f>IF(F90="I",IFERROR(VLOOKUP(C90,'BG 2021'!A:C,3,FALSE),0),0)</f>
        <v>819333</v>
      </c>
      <c r="L90" s="60"/>
      <c r="M90" s="60">
        <f>IF(F90="I",IFERROR(VLOOKUP(C90,'BG 2021'!A:D,4,FALSE),0),0)</f>
        <v>124.71</v>
      </c>
      <c r="N90" s="60"/>
      <c r="O90" s="70">
        <f>IF(F90="I",IFERROR(VLOOKUP(C90,'BG 032021'!A:C,3,FALSE),0),0)</f>
        <v>0</v>
      </c>
      <c r="P90" s="60"/>
      <c r="Q90" s="60">
        <f>IF(F90="I",IFERROR(VLOOKUP(C90,'BG 032021'!A:D,4,FALSE),0),0)</f>
        <v>0</v>
      </c>
    </row>
    <row r="91" spans="1:17" s="499" customFormat="1" ht="12.75" hidden="1" customHeight="1">
      <c r="A91" s="496" t="s">
        <v>18</v>
      </c>
      <c r="B91" s="496"/>
      <c r="C91" s="497">
        <v>303</v>
      </c>
      <c r="D91" s="497" t="s">
        <v>56</v>
      </c>
      <c r="E91" s="498" t="s">
        <v>6</v>
      </c>
      <c r="F91" s="498" t="s">
        <v>114</v>
      </c>
      <c r="G91" s="70">
        <f>IF(F91="I",IFERROR(VLOOKUP(C91,'BG 032022'!A:C,3,FALSE),0),0)</f>
        <v>0</v>
      </c>
      <c r="H91" s="496"/>
      <c r="I91" s="60">
        <f>IF(F91="I",IFERROR(VLOOKUP(C91,'BG 032022'!A:D,4,FALSE),0),0)</f>
        <v>0</v>
      </c>
      <c r="J91" s="60"/>
      <c r="K91" s="70">
        <f>IF(F91="I",IFERROR(VLOOKUP(C91,'BG 2021'!A:C,3,FALSE),0),0)</f>
        <v>0</v>
      </c>
      <c r="L91" s="60"/>
      <c r="M91" s="60">
        <f>IF(F91="I",IFERROR(VLOOKUP(C91,'BG 2021'!A:D,4,FALSE),0),0)</f>
        <v>0</v>
      </c>
      <c r="N91" s="60"/>
      <c r="O91" s="70">
        <f>IF(F91="I",IFERROR(VLOOKUP(C91,'BG 032021'!A:C,3,FALSE),0),0)</f>
        <v>0</v>
      </c>
      <c r="P91" s="60"/>
      <c r="Q91" s="60">
        <f>IF(F91="I",IFERROR(VLOOKUP(C91,'BG 032021'!A:D,4,FALSE),0),0)</f>
        <v>0</v>
      </c>
    </row>
    <row r="92" spans="1:17" s="499" customFormat="1" ht="12.75" hidden="1" customHeight="1">
      <c r="A92" s="496" t="s">
        <v>18</v>
      </c>
      <c r="B92" s="496"/>
      <c r="C92" s="497">
        <v>30301</v>
      </c>
      <c r="D92" s="497" t="s">
        <v>439</v>
      </c>
      <c r="E92" s="498" t="s">
        <v>6</v>
      </c>
      <c r="F92" s="498" t="s">
        <v>115</v>
      </c>
      <c r="G92" s="70">
        <f>IF(F92="I",IFERROR(VLOOKUP(C92,'BG 032022'!A:C,3,FALSE),0),0)</f>
        <v>1943971657</v>
      </c>
      <c r="H92" s="496"/>
      <c r="I92" s="60">
        <f>IF(F92="I",IFERROR(VLOOKUP(C92,'BG 032022'!A:D,4,FALSE),0),0)</f>
        <v>235381.45</v>
      </c>
      <c r="J92" s="60"/>
      <c r="K92" s="70">
        <f>IF(F92="I",IFERROR(VLOOKUP(C92,'BG 2021'!A:C,3,FALSE),0),0)</f>
        <v>0</v>
      </c>
      <c r="L92" s="60"/>
      <c r="M92" s="60">
        <f>IF(F92="I",IFERROR(VLOOKUP(C92,'BG 2021'!A:D,4,FALSE),0),0)</f>
        <v>0</v>
      </c>
      <c r="N92" s="60"/>
      <c r="O92" s="70">
        <f>IF(F92="I",IFERROR(VLOOKUP(C92,'BG 032021'!A:C,3,FALSE),0),0)</f>
        <v>0</v>
      </c>
      <c r="P92" s="60"/>
      <c r="Q92" s="60">
        <f>IF(F92="I",IFERROR(VLOOKUP(C92,'BG 032021'!A:D,4,FALSE),0),0)</f>
        <v>0</v>
      </c>
    </row>
    <row r="93" spans="1:17" s="499" customFormat="1" ht="12.75" hidden="1" customHeight="1">
      <c r="A93" s="496" t="s">
        <v>18</v>
      </c>
      <c r="B93" s="496"/>
      <c r="C93" s="497">
        <v>30302</v>
      </c>
      <c r="D93" s="497" t="s">
        <v>186</v>
      </c>
      <c r="E93" s="498" t="s">
        <v>6</v>
      </c>
      <c r="F93" s="498" t="s">
        <v>115</v>
      </c>
      <c r="G93" s="70">
        <f>IF(F93="I",IFERROR(VLOOKUP(C93,'BG 032022'!A:C,3,FALSE),0),0)</f>
        <v>765936018</v>
      </c>
      <c r="H93" s="496"/>
      <c r="I93" s="60">
        <f>IF(F93="I",IFERROR(VLOOKUP(C93,'BG 032022'!A:D,4,FALSE),0),0)</f>
        <v>103562.98</v>
      </c>
      <c r="J93" s="60"/>
      <c r="K93" s="70">
        <f>IF(F93="I",IFERROR(VLOOKUP(C93,'BG 2021'!A:C,3,FALSE),0),0)</f>
        <v>1943971657</v>
      </c>
      <c r="L93" s="60"/>
      <c r="M93" s="60">
        <f>IF(F93="I",IFERROR(VLOOKUP(C93,'BG 2021'!A:D,4,FALSE),0),0)</f>
        <v>235381.45</v>
      </c>
      <c r="N93" s="60"/>
      <c r="O93" s="70">
        <f>IF(F93="I",IFERROR(VLOOKUP(C93,'BG 032021'!A:C,3,FALSE),0),0)</f>
        <v>0</v>
      </c>
      <c r="P93" s="60"/>
      <c r="Q93" s="60">
        <f>IF(F93="I",IFERROR(VLOOKUP(C93,'BG 032021'!A:D,4,FALSE),0),0)</f>
        <v>0</v>
      </c>
    </row>
    <row r="94" spans="1:17" s="499" customFormat="1" ht="12.75" hidden="1" customHeight="1">
      <c r="A94" s="496" t="s">
        <v>94</v>
      </c>
      <c r="B94" s="496"/>
      <c r="C94" s="497">
        <v>4</v>
      </c>
      <c r="D94" s="497" t="s">
        <v>13</v>
      </c>
      <c r="E94" s="498" t="s">
        <v>6</v>
      </c>
      <c r="F94" s="498" t="s">
        <v>114</v>
      </c>
      <c r="G94" s="70">
        <f>IF(F94="I",IFERROR(VLOOKUP(C94,'BG 032022'!A:C,3,FALSE),0),0)</f>
        <v>0</v>
      </c>
      <c r="H94" s="496"/>
      <c r="I94" s="60">
        <f>IF(F94="I",IFERROR(VLOOKUP(C94,'BG 032022'!A:D,4,FALSE),0),0)</f>
        <v>0</v>
      </c>
      <c r="J94" s="60"/>
      <c r="K94" s="70">
        <f>IF(F94="I",IFERROR(VLOOKUP(C94,'BG 2021'!A:C,3,FALSE),0),0)</f>
        <v>0</v>
      </c>
      <c r="L94" s="60"/>
      <c r="M94" s="60">
        <f>IF(F94="I",IFERROR(VLOOKUP(C94,'BG 2021'!A:D,4,FALSE),0),0)</f>
        <v>0</v>
      </c>
      <c r="N94" s="60"/>
      <c r="O94" s="70">
        <f>IF(F94="I",IFERROR(VLOOKUP(C94,'BG 032021'!A:C,3,FALSE),0),0)</f>
        <v>0</v>
      </c>
      <c r="P94" s="60"/>
      <c r="Q94" s="60">
        <f>IF(F94="I",IFERROR(VLOOKUP(C94,'BG 032021'!A:D,4,FALSE),0),0)</f>
        <v>0</v>
      </c>
    </row>
    <row r="95" spans="1:17" s="499" customFormat="1" ht="12.75" hidden="1" customHeight="1">
      <c r="A95" s="496" t="s">
        <v>94</v>
      </c>
      <c r="B95" s="496"/>
      <c r="C95" s="497">
        <v>401</v>
      </c>
      <c r="D95" s="497" t="s">
        <v>316</v>
      </c>
      <c r="E95" s="498" t="s">
        <v>6</v>
      </c>
      <c r="F95" s="498" t="s">
        <v>114</v>
      </c>
      <c r="G95" s="70">
        <f>IF(F95="I",IFERROR(VLOOKUP(C95,'BG 032022'!A:C,3,FALSE),0),0)</f>
        <v>0</v>
      </c>
      <c r="H95" s="496"/>
      <c r="I95" s="60">
        <f>IF(F95="I",IFERROR(VLOOKUP(C95,'BG 032022'!A:D,4,FALSE),0),0)</f>
        <v>0</v>
      </c>
      <c r="J95" s="60"/>
      <c r="K95" s="70">
        <f>IF(F95="I",IFERROR(VLOOKUP(C95,'BG 2021'!A:C,3,FALSE),0),0)</f>
        <v>0</v>
      </c>
      <c r="L95" s="60"/>
      <c r="M95" s="60">
        <f>IF(F95="I",IFERROR(VLOOKUP(C95,'BG 2021'!A:D,4,FALSE),0),0)</f>
        <v>0</v>
      </c>
      <c r="N95" s="60"/>
      <c r="O95" s="70">
        <f>IF(F95="I",IFERROR(VLOOKUP(C95,'BG 032021'!A:C,3,FALSE),0),0)</f>
        <v>0</v>
      </c>
      <c r="P95" s="60"/>
      <c r="Q95" s="60">
        <f>IF(F95="I",IFERROR(VLOOKUP(C95,'BG 032021'!A:D,4,FALSE),0),0)</f>
        <v>0</v>
      </c>
    </row>
    <row r="96" spans="1:17" s="499" customFormat="1" ht="12.75" hidden="1" customHeight="1">
      <c r="A96" s="496" t="s">
        <v>94</v>
      </c>
      <c r="B96" s="496"/>
      <c r="C96" s="497">
        <v>40101</v>
      </c>
      <c r="D96" s="497" t="s">
        <v>317</v>
      </c>
      <c r="E96" s="498" t="s">
        <v>6</v>
      </c>
      <c r="F96" s="498" t="s">
        <v>114</v>
      </c>
      <c r="G96" s="70">
        <f>IF(F96="I",IFERROR(VLOOKUP(C96,'BG 032022'!A:C,3,FALSE),0),0)</f>
        <v>0</v>
      </c>
      <c r="H96" s="496"/>
      <c r="I96" s="60">
        <f>IF(F96="I",IFERROR(VLOOKUP(C96,'BG 032022'!A:D,4,FALSE),0),0)</f>
        <v>0</v>
      </c>
      <c r="J96" s="60"/>
      <c r="K96" s="70">
        <f>IF(F96="I",IFERROR(VLOOKUP(C96,'BG 2021'!A:C,3,FALSE),0),0)</f>
        <v>0</v>
      </c>
      <c r="L96" s="60"/>
      <c r="M96" s="60">
        <f>IF(F96="I",IFERROR(VLOOKUP(C96,'BG 2021'!A:D,4,FALSE),0),0)</f>
        <v>0</v>
      </c>
      <c r="N96" s="60"/>
      <c r="O96" s="70">
        <f>IF(F96="I",IFERROR(VLOOKUP(C96,'BG 032021'!A:C,3,FALSE),0),0)</f>
        <v>0</v>
      </c>
      <c r="P96" s="60"/>
      <c r="Q96" s="60">
        <f>IF(F96="I",IFERROR(VLOOKUP(C96,'BG 032021'!A:D,4,FALSE),0),0)</f>
        <v>0</v>
      </c>
    </row>
    <row r="97" spans="1:17" s="499" customFormat="1" ht="12.75" hidden="1" customHeight="1">
      <c r="A97" s="496" t="s">
        <v>94</v>
      </c>
      <c r="B97" s="496"/>
      <c r="C97" s="497">
        <v>4010101</v>
      </c>
      <c r="D97" s="497" t="s">
        <v>338</v>
      </c>
      <c r="E97" s="498" t="s">
        <v>6</v>
      </c>
      <c r="F97" s="498" t="s">
        <v>114</v>
      </c>
      <c r="G97" s="70">
        <f>IF(F97="I",IFERROR(VLOOKUP(C97,'BG 032022'!A:C,3,FALSE),0),0)</f>
        <v>0</v>
      </c>
      <c r="H97" s="496"/>
      <c r="I97" s="60">
        <f>IF(F97="I",IFERROR(VLOOKUP(C97,'BG 032022'!A:D,4,FALSE),0),0)</f>
        <v>0</v>
      </c>
      <c r="J97" s="60"/>
      <c r="K97" s="70">
        <f>IF(F97="I",IFERROR(VLOOKUP(C97,'BG 2021'!A:C,3,FALSE),0),0)</f>
        <v>0</v>
      </c>
      <c r="L97" s="60"/>
      <c r="M97" s="60">
        <f>IF(F97="I",IFERROR(VLOOKUP(C97,'BG 2021'!A:D,4,FALSE),0),0)</f>
        <v>0</v>
      </c>
      <c r="N97" s="60"/>
      <c r="O97" s="70">
        <f>IF(F97="I",IFERROR(VLOOKUP(C97,'BG 032021'!A:C,3,FALSE),0),0)</f>
        <v>0</v>
      </c>
      <c r="P97" s="60"/>
      <c r="Q97" s="60">
        <f>IF(F97="I",IFERROR(VLOOKUP(C97,'BG 032021'!A:D,4,FALSE),0),0)</f>
        <v>0</v>
      </c>
    </row>
    <row r="98" spans="1:17" s="499" customFormat="1" ht="12.75" hidden="1" customHeight="1">
      <c r="A98" s="496" t="s">
        <v>94</v>
      </c>
      <c r="B98" s="496" t="s">
        <v>400</v>
      </c>
      <c r="C98" s="497">
        <v>401010101</v>
      </c>
      <c r="D98" s="497" t="s">
        <v>440</v>
      </c>
      <c r="E98" s="498" t="s">
        <v>6</v>
      </c>
      <c r="F98" s="498" t="s">
        <v>115</v>
      </c>
      <c r="G98" s="70">
        <f>IF(F98="I",IFERROR(VLOOKUP(C98,'BG 032022'!A:C,3,FALSE),0),0)</f>
        <v>599550309</v>
      </c>
      <c r="H98" s="496"/>
      <c r="I98" s="60">
        <f>IF(F98="I",IFERROR(VLOOKUP(C98,'BG 032022'!A:D,4,FALSE),0),0)</f>
        <v>86040.83</v>
      </c>
      <c r="J98" s="60"/>
      <c r="K98" s="70">
        <f>IF(F98="I",IFERROR(VLOOKUP(C98,'BG 2021'!A:C,3,FALSE),0),0)</f>
        <v>0</v>
      </c>
      <c r="L98" s="60"/>
      <c r="M98" s="60">
        <f>IF(F98="I",IFERROR(VLOOKUP(C98,'BG 2021'!A:D,4,FALSE),0),0)</f>
        <v>0</v>
      </c>
      <c r="N98" s="60"/>
      <c r="O98" s="70">
        <f>IF(F98="I",IFERROR(VLOOKUP(C98,'BG 032021'!A:C,3,FALSE),0),0)</f>
        <v>289373009</v>
      </c>
      <c r="P98" s="60"/>
      <c r="Q98" s="60">
        <f>IF(F98="I",IFERROR(VLOOKUP(C98,'BG 032021'!A:D,4,FALSE),0),0)</f>
        <v>45030.080000000002</v>
      </c>
    </row>
    <row r="99" spans="1:17" s="499" customFormat="1" ht="12.75" hidden="1" customHeight="1">
      <c r="A99" s="496" t="s">
        <v>94</v>
      </c>
      <c r="B99" s="496" t="s">
        <v>400</v>
      </c>
      <c r="C99" s="497">
        <v>401010102</v>
      </c>
      <c r="D99" s="497" t="s">
        <v>441</v>
      </c>
      <c r="E99" s="498" t="s">
        <v>6</v>
      </c>
      <c r="F99" s="498" t="s">
        <v>115</v>
      </c>
      <c r="G99" s="70">
        <f>IF(F99="I",IFERROR(VLOOKUP(C99,'BG 032022'!A:C,3,FALSE),0),0)</f>
        <v>696706076</v>
      </c>
      <c r="H99" s="496"/>
      <c r="I99" s="60">
        <f>IF(F99="I",IFERROR(VLOOKUP(C99,'BG 032022'!A:D,4,FALSE),0),0)</f>
        <v>99584.65</v>
      </c>
      <c r="J99" s="60"/>
      <c r="K99" s="70">
        <f>IF(F99="I",IFERROR(VLOOKUP(C99,'BG 2021'!A:C,3,FALSE),0),0)</f>
        <v>0</v>
      </c>
      <c r="L99" s="60"/>
      <c r="M99" s="60">
        <f>IF(F99="I",IFERROR(VLOOKUP(C99,'BG 2021'!A:D,4,FALSE),0),0)</f>
        <v>0</v>
      </c>
      <c r="N99" s="60"/>
      <c r="O99" s="70">
        <f>IF(F99="I",IFERROR(VLOOKUP(C99,'BG 032021'!A:C,3,FALSE),0),0)</f>
        <v>139427782</v>
      </c>
      <c r="P99" s="60"/>
      <c r="Q99" s="60">
        <f>IF(F99="I",IFERROR(VLOOKUP(C99,'BG 032021'!A:D,4,FALSE),0),0)</f>
        <v>21363.55</v>
      </c>
    </row>
    <row r="100" spans="1:17" s="499" customFormat="1" ht="12.75" hidden="1" customHeight="1">
      <c r="A100" s="496" t="s">
        <v>94</v>
      </c>
      <c r="B100" s="496"/>
      <c r="C100" s="497">
        <v>402</v>
      </c>
      <c r="D100" s="497" t="s">
        <v>93</v>
      </c>
      <c r="E100" s="498" t="s">
        <v>6</v>
      </c>
      <c r="F100" s="498" t="s">
        <v>114</v>
      </c>
      <c r="G100" s="70">
        <f>IF(F100="I",IFERROR(VLOOKUP(C100,'BG 032022'!A:C,3,FALSE),0),0)</f>
        <v>0</v>
      </c>
      <c r="H100" s="496"/>
      <c r="I100" s="60">
        <f>IF(F100="I",IFERROR(VLOOKUP(C100,'BG 032022'!A:D,4,FALSE),0),0)</f>
        <v>0</v>
      </c>
      <c r="J100" s="60"/>
      <c r="K100" s="70">
        <f>IF(F100="I",IFERROR(VLOOKUP(C100,'BG 2021'!A:C,3,FALSE),0),0)</f>
        <v>0</v>
      </c>
      <c r="L100" s="60"/>
      <c r="M100" s="60">
        <f>IF(F100="I",IFERROR(VLOOKUP(C100,'BG 2021'!A:D,4,FALSE),0),0)</f>
        <v>0</v>
      </c>
      <c r="N100" s="60"/>
      <c r="O100" s="70">
        <f>IF(F100="I",IFERROR(VLOOKUP(C100,'BG 032021'!A:C,3,FALSE),0),0)</f>
        <v>0</v>
      </c>
      <c r="P100" s="60"/>
      <c r="Q100" s="60">
        <f>IF(F100="I",IFERROR(VLOOKUP(C100,'BG 032021'!A:D,4,FALSE),0),0)</f>
        <v>0</v>
      </c>
    </row>
    <row r="101" spans="1:17" s="499" customFormat="1" ht="12.75" hidden="1" customHeight="1">
      <c r="A101" s="496" t="s">
        <v>94</v>
      </c>
      <c r="B101" s="496"/>
      <c r="C101" s="497">
        <v>40202</v>
      </c>
      <c r="D101" s="497" t="s">
        <v>187</v>
      </c>
      <c r="E101" s="498" t="s">
        <v>6</v>
      </c>
      <c r="F101" s="498" t="s">
        <v>114</v>
      </c>
      <c r="G101" s="70">
        <f>IF(F101="I",IFERROR(VLOOKUP(C101,'BG 032022'!A:C,3,FALSE),0),0)</f>
        <v>0</v>
      </c>
      <c r="H101" s="496"/>
      <c r="I101" s="60">
        <f>IF(F101="I",IFERROR(VLOOKUP(C101,'BG 032022'!A:D,4,FALSE),0),0)</f>
        <v>0</v>
      </c>
      <c r="J101" s="60"/>
      <c r="K101" s="70">
        <f>IF(F101="I",IFERROR(VLOOKUP(C101,'BG 2021'!A:C,3,FALSE),0),0)</f>
        <v>0</v>
      </c>
      <c r="L101" s="60"/>
      <c r="M101" s="60">
        <f>IF(F101="I",IFERROR(VLOOKUP(C101,'BG 2021'!A:D,4,FALSE),0),0)</f>
        <v>0</v>
      </c>
      <c r="N101" s="60"/>
      <c r="O101" s="70">
        <f>IF(F101="I",IFERROR(VLOOKUP(C101,'BG 032021'!A:C,3,FALSE),0),0)</f>
        <v>0</v>
      </c>
      <c r="P101" s="60"/>
      <c r="Q101" s="60">
        <f>IF(F101="I",IFERROR(VLOOKUP(C101,'BG 032021'!A:D,4,FALSE),0),0)</f>
        <v>0</v>
      </c>
    </row>
    <row r="102" spans="1:17" s="499" customFormat="1" ht="12.75" hidden="1" customHeight="1">
      <c r="A102" s="496" t="s">
        <v>94</v>
      </c>
      <c r="B102" s="496" t="s">
        <v>402</v>
      </c>
      <c r="C102" s="497">
        <v>4020201</v>
      </c>
      <c r="D102" s="497" t="s">
        <v>188</v>
      </c>
      <c r="E102" s="498" t="s">
        <v>6</v>
      </c>
      <c r="F102" s="498" t="s">
        <v>115</v>
      </c>
      <c r="G102" s="70">
        <f>IF(F102="I",IFERROR(VLOOKUP(C102,'BG 032022'!A:C,3,FALSE),0),0)</f>
        <v>0</v>
      </c>
      <c r="H102" s="496"/>
      <c r="I102" s="60">
        <f>IF(F102="I",IFERROR(VLOOKUP(C102,'BG 032022'!A:D,4,FALSE),0),0)</f>
        <v>0</v>
      </c>
      <c r="J102" s="60"/>
      <c r="K102" s="70">
        <f>IF(F102="I",IFERROR(VLOOKUP(C102,'BG 2021'!A:C,3,FALSE),0),0)</f>
        <v>0</v>
      </c>
      <c r="L102" s="60"/>
      <c r="M102" s="60">
        <f>IF(F102="I",IFERROR(VLOOKUP(C102,'BG 2021'!A:D,4,FALSE),0),0)</f>
        <v>0</v>
      </c>
      <c r="N102" s="60"/>
      <c r="O102" s="70">
        <f>IF(F102="I",IFERROR(VLOOKUP(C102,'BG 032021'!A:C,3,FALSE),0),0)</f>
        <v>0</v>
      </c>
      <c r="P102" s="60"/>
      <c r="Q102" s="60">
        <f>IF(F102="I",IFERROR(VLOOKUP(C102,'BG 032021'!A:D,4,FALSE),0),0)</f>
        <v>0</v>
      </c>
    </row>
    <row r="103" spans="1:17" s="499" customFormat="1" ht="12.75" hidden="1" customHeight="1">
      <c r="A103" s="496" t="s">
        <v>94</v>
      </c>
      <c r="B103" s="496" t="s">
        <v>402</v>
      </c>
      <c r="C103" s="497">
        <v>4020202</v>
      </c>
      <c r="D103" s="497" t="s">
        <v>510</v>
      </c>
      <c r="E103" s="498" t="s">
        <v>6</v>
      </c>
      <c r="F103" s="498" t="s">
        <v>115</v>
      </c>
      <c r="G103" s="70">
        <f>IF(F103="I",IFERROR(VLOOKUP(C103,'BG 032022'!A:C,3,FALSE),0),0)</f>
        <v>7712273</v>
      </c>
      <c r="H103" s="496"/>
      <c r="I103" s="60">
        <f>IF(F103="I",IFERROR(VLOOKUP(C103,'BG 032022'!A:D,4,FALSE),0),0)</f>
        <v>0</v>
      </c>
      <c r="J103" s="60"/>
      <c r="K103" s="70">
        <f>IF(F103="I",IFERROR(VLOOKUP(C103,'BG 2021'!A:C,3,FALSE),0),0)</f>
        <v>0</v>
      </c>
      <c r="L103" s="60"/>
      <c r="M103" s="60">
        <f>IF(F103="I",IFERROR(VLOOKUP(C103,'BG 2021'!A:D,4,FALSE),0),0)</f>
        <v>0</v>
      </c>
      <c r="N103" s="60"/>
      <c r="O103" s="70">
        <f>IF(F103="I",IFERROR(VLOOKUP(C103,'BG 032021'!A:C,3,FALSE),0),0)</f>
        <v>0</v>
      </c>
      <c r="P103" s="60"/>
      <c r="Q103" s="60">
        <f>IF(F103="I",IFERROR(VLOOKUP(C103,'BG 032021'!A:D,4,FALSE),0),0)</f>
        <v>0</v>
      </c>
    </row>
    <row r="104" spans="1:17" s="499" customFormat="1" ht="12.75" hidden="1" customHeight="1">
      <c r="A104" s="496" t="s">
        <v>94</v>
      </c>
      <c r="B104" s="496"/>
      <c r="C104" s="497">
        <v>40203</v>
      </c>
      <c r="D104" s="497" t="s">
        <v>189</v>
      </c>
      <c r="E104" s="498" t="s">
        <v>6</v>
      </c>
      <c r="F104" s="498" t="s">
        <v>114</v>
      </c>
      <c r="G104" s="70">
        <f>IF(F104="I",IFERROR(VLOOKUP(C104,'BG 032022'!A:C,3,FALSE),0),0)</f>
        <v>0</v>
      </c>
      <c r="H104" s="496"/>
      <c r="I104" s="60">
        <f>IF(F104="I",IFERROR(VLOOKUP(C104,'BG 032022'!A:D,4,FALSE),0),0)</f>
        <v>0</v>
      </c>
      <c r="J104" s="60"/>
      <c r="K104" s="70">
        <f>IF(F104="I",IFERROR(VLOOKUP(C104,'BG 2021'!A:C,3,FALSE),0),0)</f>
        <v>0</v>
      </c>
      <c r="L104" s="60"/>
      <c r="M104" s="60">
        <f>IF(F104="I",IFERROR(VLOOKUP(C104,'BG 2021'!A:D,4,FALSE),0),0)</f>
        <v>0</v>
      </c>
      <c r="N104" s="60"/>
      <c r="O104" s="70">
        <f>IF(F104="I",IFERROR(VLOOKUP(C104,'BG 032021'!A:C,3,FALSE),0),0)</f>
        <v>0</v>
      </c>
      <c r="P104" s="60"/>
      <c r="Q104" s="60">
        <f>IF(F104="I",IFERROR(VLOOKUP(C104,'BG 032021'!A:D,4,FALSE),0),0)</f>
        <v>0</v>
      </c>
    </row>
    <row r="105" spans="1:17" s="499" customFormat="1" ht="12.75" hidden="1" customHeight="1">
      <c r="A105" s="496" t="s">
        <v>94</v>
      </c>
      <c r="B105" s="496" t="s">
        <v>401</v>
      </c>
      <c r="C105" s="497">
        <v>4020301</v>
      </c>
      <c r="D105" s="497" t="s">
        <v>190</v>
      </c>
      <c r="E105" s="498" t="s">
        <v>6</v>
      </c>
      <c r="F105" s="498" t="s">
        <v>114</v>
      </c>
      <c r="G105" s="70">
        <f>IF(F105="I",IFERROR(VLOOKUP(C105,'BG 032022'!A:C,3,FALSE),0),0)</f>
        <v>0</v>
      </c>
      <c r="H105" s="496"/>
      <c r="I105" s="60">
        <f>IF(F105="I",IFERROR(VLOOKUP(C105,'BG 032022'!A:D,4,FALSE),0),0)</f>
        <v>0</v>
      </c>
      <c r="J105" s="60"/>
      <c r="K105" s="70">
        <f>IF(F105="I",IFERROR(VLOOKUP(C105,'BG 2021'!A:C,3,FALSE),0),0)</f>
        <v>0</v>
      </c>
      <c r="L105" s="60"/>
      <c r="M105" s="60">
        <f>IF(F105="I",IFERROR(VLOOKUP(C105,'BG 2021'!A:D,4,FALSE),0),0)</f>
        <v>0</v>
      </c>
      <c r="N105" s="60"/>
      <c r="O105" s="70">
        <f>IF(F105="I",IFERROR(VLOOKUP(C105,'BG 032021'!A:C,3,FALSE),0),0)</f>
        <v>0</v>
      </c>
      <c r="P105" s="60"/>
      <c r="Q105" s="60">
        <f>IF(F105="I",IFERROR(VLOOKUP(C105,'BG 032021'!A:D,4,FALSE),0),0)</f>
        <v>0</v>
      </c>
    </row>
    <row r="106" spans="1:17" s="499" customFormat="1" ht="12.75" hidden="1" customHeight="1">
      <c r="A106" s="496" t="s">
        <v>94</v>
      </c>
      <c r="B106" s="496" t="s">
        <v>401</v>
      </c>
      <c r="C106" s="497">
        <v>402030101</v>
      </c>
      <c r="D106" s="497" t="s">
        <v>442</v>
      </c>
      <c r="E106" s="498" t="s">
        <v>6</v>
      </c>
      <c r="F106" s="498" t="s">
        <v>115</v>
      </c>
      <c r="G106" s="70">
        <f>IF(F106="I",IFERROR(VLOOKUP(C106,'BG 032022'!A:C,3,FALSE),0),0)</f>
        <v>3617260</v>
      </c>
      <c r="H106" s="496"/>
      <c r="I106" s="60">
        <f>IF(F106="I",IFERROR(VLOOKUP(C106,'BG 032022'!A:D,4,FALSE),0),0)</f>
        <v>519.39</v>
      </c>
      <c r="J106" s="60"/>
      <c r="K106" s="70">
        <f>IF(F106="I",IFERROR(VLOOKUP(C106,'BG 2021'!A:C,3,FALSE),0),0)</f>
        <v>0</v>
      </c>
      <c r="L106" s="60"/>
      <c r="M106" s="60">
        <f>IF(F106="I",IFERROR(VLOOKUP(C106,'BG 2021'!A:D,4,FALSE),0),0)</f>
        <v>0</v>
      </c>
      <c r="N106" s="60"/>
      <c r="O106" s="70">
        <f>IF(F106="I",IFERROR(VLOOKUP(C106,'BG 032021'!A:C,3,FALSE),0),0)</f>
        <v>3617260</v>
      </c>
      <c r="P106" s="60"/>
      <c r="Q106" s="60">
        <f>IF(F106="I",IFERROR(VLOOKUP(C106,'BG 032021'!A:D,4,FALSE),0),0)</f>
        <v>554.54999999999995</v>
      </c>
    </row>
    <row r="107" spans="1:17" s="499" customFormat="1" ht="12.75" hidden="1" customHeight="1">
      <c r="A107" s="496" t="s">
        <v>94</v>
      </c>
      <c r="B107" s="496" t="s">
        <v>401</v>
      </c>
      <c r="C107" s="497">
        <v>402030102</v>
      </c>
      <c r="D107" s="497" t="s">
        <v>443</v>
      </c>
      <c r="E107" s="498" t="s">
        <v>6</v>
      </c>
      <c r="F107" s="498" t="s">
        <v>115</v>
      </c>
      <c r="G107" s="70">
        <f>IF(F107="I",IFERROR(VLOOKUP(C107,'BG 032022'!A:C,3,FALSE),0),0)</f>
        <v>86137672</v>
      </c>
      <c r="H107" s="496"/>
      <c r="I107" s="60">
        <f>IF(F107="I",IFERROR(VLOOKUP(C107,'BG 032022'!A:D,4,FALSE),0),0)</f>
        <v>12240.31</v>
      </c>
      <c r="J107" s="60"/>
      <c r="K107" s="70">
        <f>IF(F107="I",IFERROR(VLOOKUP(C107,'BG 2021'!A:C,3,FALSE),0),0)</f>
        <v>0</v>
      </c>
      <c r="L107" s="60"/>
      <c r="M107" s="60">
        <f>IF(F107="I",IFERROR(VLOOKUP(C107,'BG 2021'!A:D,4,FALSE),0),0)</f>
        <v>0</v>
      </c>
      <c r="N107" s="60"/>
      <c r="O107" s="70">
        <f>IF(F107="I",IFERROR(VLOOKUP(C107,'BG 032021'!A:C,3,FALSE),0),0)</f>
        <v>39276162</v>
      </c>
      <c r="P107" s="60"/>
      <c r="Q107" s="60">
        <f>IF(F107="I",IFERROR(VLOOKUP(C107,'BG 032021'!A:D,4,FALSE),0),0)</f>
        <v>6037.96</v>
      </c>
    </row>
    <row r="108" spans="1:17" s="499" customFormat="1" ht="12.75" hidden="1" customHeight="1">
      <c r="A108" s="496" t="s">
        <v>94</v>
      </c>
      <c r="B108" s="496" t="s">
        <v>401</v>
      </c>
      <c r="C108" s="497">
        <v>402030103</v>
      </c>
      <c r="D108" s="497" t="s">
        <v>511</v>
      </c>
      <c r="E108" s="498" t="s">
        <v>76</v>
      </c>
      <c r="F108" s="498" t="s">
        <v>115</v>
      </c>
      <c r="G108" s="70">
        <f>IF(F108="I",IFERROR(VLOOKUP(C108,'BG 032022'!A:C,3,FALSE),0),0)</f>
        <v>1502528</v>
      </c>
      <c r="H108" s="496"/>
      <c r="I108" s="60">
        <f>IF(F108="I",IFERROR(VLOOKUP(C108,'BG 032022'!A:D,4,FALSE),0),0)</f>
        <v>215.75</v>
      </c>
      <c r="J108" s="60"/>
      <c r="K108" s="70">
        <f>IF(F108="I",IFERROR(VLOOKUP(C108,'BG 2021'!A:C,3,FALSE),0),0)</f>
        <v>0</v>
      </c>
      <c r="L108" s="60"/>
      <c r="M108" s="60">
        <f>IF(F108="I",IFERROR(VLOOKUP(C108,'BG 2021'!A:D,4,FALSE),0),0)</f>
        <v>0</v>
      </c>
      <c r="N108" s="60"/>
      <c r="O108" s="70">
        <f>IF(F108="I",IFERROR(VLOOKUP(C108,'BG 032021'!A:C,3,FALSE),0),0)</f>
        <v>0</v>
      </c>
      <c r="P108" s="60"/>
      <c r="Q108" s="60">
        <f>IF(F108="I",IFERROR(VLOOKUP(C108,'BG 032021'!A:D,4,FALSE),0),0)</f>
        <v>0</v>
      </c>
    </row>
    <row r="109" spans="1:17" s="499" customFormat="1" ht="12.75" hidden="1" customHeight="1">
      <c r="A109" s="496" t="s">
        <v>94</v>
      </c>
      <c r="B109" s="496"/>
      <c r="C109" s="497">
        <v>404</v>
      </c>
      <c r="D109" s="497" t="s">
        <v>208</v>
      </c>
      <c r="E109" s="498" t="s">
        <v>6</v>
      </c>
      <c r="F109" s="498" t="s">
        <v>114</v>
      </c>
      <c r="G109" s="70">
        <f>IF(F109="I",IFERROR(VLOOKUP(C109,'BG 032022'!A:C,3,FALSE),0),0)</f>
        <v>0</v>
      </c>
      <c r="H109" s="496"/>
      <c r="I109" s="60">
        <f>IF(F109="I",IFERROR(VLOOKUP(C109,'BG 032022'!A:D,4,FALSE),0),0)</f>
        <v>0</v>
      </c>
      <c r="J109" s="60"/>
      <c r="K109" s="70">
        <f>IF(F109="I",IFERROR(VLOOKUP(C109,'BG 2021'!A:C,3,FALSE),0),0)</f>
        <v>0</v>
      </c>
      <c r="L109" s="60"/>
      <c r="M109" s="60">
        <f>IF(F109="I",IFERROR(VLOOKUP(C109,'BG 2021'!A:D,4,FALSE),0),0)</f>
        <v>0</v>
      </c>
      <c r="N109" s="60"/>
      <c r="O109" s="70">
        <f>IF(F109="I",IFERROR(VLOOKUP(C109,'BG 032021'!A:C,3,FALSE),0),0)</f>
        <v>0</v>
      </c>
      <c r="P109" s="60"/>
      <c r="Q109" s="60">
        <f>IF(F109="I",IFERROR(VLOOKUP(C109,'BG 032021'!A:D,4,FALSE),0),0)</f>
        <v>0</v>
      </c>
    </row>
    <row r="110" spans="1:17" s="499" customFormat="1" ht="12.75" hidden="1" customHeight="1">
      <c r="A110" s="496" t="s">
        <v>94</v>
      </c>
      <c r="B110" s="496"/>
      <c r="C110" s="497">
        <v>40401</v>
      </c>
      <c r="D110" s="497" t="s">
        <v>209</v>
      </c>
      <c r="E110" s="498" t="s">
        <v>6</v>
      </c>
      <c r="F110" s="498" t="s">
        <v>114</v>
      </c>
      <c r="G110" s="70">
        <f>IF(F110="I",IFERROR(VLOOKUP(C110,'BG 032022'!A:C,3,FALSE),0),0)</f>
        <v>0</v>
      </c>
      <c r="H110" s="496"/>
      <c r="I110" s="60">
        <f>IF(F110="I",IFERROR(VLOOKUP(C110,'BG 032022'!A:D,4,FALSE),0),0)</f>
        <v>0</v>
      </c>
      <c r="J110" s="60"/>
      <c r="K110" s="70">
        <f>IF(F110="I",IFERROR(VLOOKUP(C110,'BG 2021'!A:C,3,FALSE),0),0)</f>
        <v>0</v>
      </c>
      <c r="L110" s="60"/>
      <c r="M110" s="60">
        <f>IF(F110="I",IFERROR(VLOOKUP(C110,'BG 2021'!A:D,4,FALSE),0),0)</f>
        <v>0</v>
      </c>
      <c r="N110" s="60"/>
      <c r="O110" s="70">
        <f>IF(F110="I",IFERROR(VLOOKUP(C110,'BG 032021'!A:C,3,FALSE),0),0)</f>
        <v>0</v>
      </c>
      <c r="P110" s="60"/>
      <c r="Q110" s="60">
        <f>IF(F110="I",IFERROR(VLOOKUP(C110,'BG 032021'!A:D,4,FALSE),0),0)</f>
        <v>0</v>
      </c>
    </row>
    <row r="111" spans="1:17" s="499" customFormat="1" ht="12.75" hidden="1" customHeight="1">
      <c r="A111" s="496" t="s">
        <v>94</v>
      </c>
      <c r="B111" s="496" t="s">
        <v>403</v>
      </c>
      <c r="C111" s="497">
        <v>4040104</v>
      </c>
      <c r="D111" s="497" t="s">
        <v>210</v>
      </c>
      <c r="E111" s="498" t="s">
        <v>6</v>
      </c>
      <c r="F111" s="498" t="s">
        <v>115</v>
      </c>
      <c r="G111" s="70">
        <f>IF(F111="I",IFERROR(VLOOKUP(C111,'BG 032022'!A:C,3,FALSE),0),0)</f>
        <v>107987459</v>
      </c>
      <c r="H111" s="496"/>
      <c r="I111" s="60">
        <f>IF(F111="I",IFERROR(VLOOKUP(C111,'BG 032022'!A:D,4,FALSE),0),0)</f>
        <v>826682.59</v>
      </c>
      <c r="J111" s="60"/>
      <c r="K111" s="70">
        <f>IF(F111="I",IFERROR(VLOOKUP(C111,'BG 2021'!A:C,3,FALSE),0),0)</f>
        <v>0</v>
      </c>
      <c r="L111" s="60"/>
      <c r="M111" s="60">
        <f>IF(F111="I",IFERROR(VLOOKUP(C111,'BG 2021'!A:D,4,FALSE),0),0)</f>
        <v>0</v>
      </c>
      <c r="N111" s="60"/>
      <c r="O111" s="70">
        <f>IF(F111="I",IFERROR(VLOOKUP(C111,'BG 032021'!A:C,3,FALSE),0),0)</f>
        <v>6217364</v>
      </c>
      <c r="P111" s="60"/>
      <c r="Q111" s="60">
        <f>IF(F111="I",IFERROR(VLOOKUP(C111,'BG 032021'!A:D,4,FALSE),0),0)</f>
        <v>50292.14</v>
      </c>
    </row>
    <row r="112" spans="1:17" s="499" customFormat="1" ht="12.75" hidden="1" customHeight="1">
      <c r="A112" s="496" t="s">
        <v>94</v>
      </c>
      <c r="B112" s="496"/>
      <c r="C112" s="497">
        <v>40402</v>
      </c>
      <c r="D112" s="497" t="s">
        <v>483</v>
      </c>
      <c r="E112" s="498" t="s">
        <v>6</v>
      </c>
      <c r="F112" s="498" t="s">
        <v>114</v>
      </c>
      <c r="G112" s="70">
        <f>IF(F112="I",IFERROR(VLOOKUP(C112,'BG 032022'!A:C,3,FALSE),0),0)</f>
        <v>0</v>
      </c>
      <c r="H112" s="496"/>
      <c r="I112" s="60">
        <f>IF(F112="I",IFERROR(VLOOKUP(C112,'BG 032022'!A:D,4,FALSE),0),0)</f>
        <v>0</v>
      </c>
      <c r="J112" s="60"/>
      <c r="K112" s="70">
        <f>IF(F112="I",IFERROR(VLOOKUP(C112,'BG 2021'!A:C,3,FALSE),0),0)</f>
        <v>0</v>
      </c>
      <c r="L112" s="60"/>
      <c r="M112" s="60">
        <f>IF(F112="I",IFERROR(VLOOKUP(C112,'BG 2021'!A:D,4,FALSE),0),0)</f>
        <v>0</v>
      </c>
      <c r="N112" s="60"/>
      <c r="O112" s="70">
        <f>IF(F112="I",IFERROR(VLOOKUP(C112,'BG 032021'!A:C,3,FALSE),0),0)</f>
        <v>0</v>
      </c>
      <c r="P112" s="60"/>
      <c r="Q112" s="60">
        <f>IF(F112="I",IFERROR(VLOOKUP(C112,'BG 032021'!A:D,4,FALSE),0),0)</f>
        <v>0</v>
      </c>
    </row>
    <row r="113" spans="1:17" s="499" customFormat="1" ht="12.75" hidden="1" customHeight="1">
      <c r="A113" s="496" t="s">
        <v>94</v>
      </c>
      <c r="B113" s="496" t="s">
        <v>403</v>
      </c>
      <c r="C113" s="497">
        <v>4040201</v>
      </c>
      <c r="D113" s="497" t="s">
        <v>484</v>
      </c>
      <c r="E113" s="498" t="s">
        <v>6</v>
      </c>
      <c r="F113" s="498" t="s">
        <v>115</v>
      </c>
      <c r="G113" s="70">
        <f>IF(F113="I",IFERROR(VLOOKUP(C113,'BG 032022'!A:C,3,FALSE),0),0)</f>
        <v>0</v>
      </c>
      <c r="H113" s="496"/>
      <c r="I113" s="60">
        <f>IF(F113="I",IFERROR(VLOOKUP(C113,'BG 032022'!A:D,4,FALSE),0),0)</f>
        <v>0</v>
      </c>
      <c r="J113" s="60"/>
      <c r="K113" s="70">
        <f>IF(F113="I",IFERROR(VLOOKUP(C113,'BG 2021'!A:C,3,FALSE),0),0)</f>
        <v>0</v>
      </c>
      <c r="L113" s="60"/>
      <c r="M113" s="60">
        <f>IF(F113="I",IFERROR(VLOOKUP(C113,'BG 2021'!A:D,4,FALSE),0),0)</f>
        <v>0</v>
      </c>
      <c r="N113" s="60"/>
      <c r="O113" s="70">
        <f>IF(F113="I",IFERROR(VLOOKUP(C113,'BG 032021'!A:C,3,FALSE),0),0)</f>
        <v>0</v>
      </c>
      <c r="P113" s="60"/>
      <c r="Q113" s="60">
        <f>IF(F113="I",IFERROR(VLOOKUP(C113,'BG 032021'!A:D,4,FALSE),0),0)</f>
        <v>0</v>
      </c>
    </row>
    <row r="114" spans="1:17" s="499" customFormat="1" ht="12.75" hidden="1" customHeight="1">
      <c r="A114" s="496" t="s">
        <v>94</v>
      </c>
      <c r="B114" s="496" t="s">
        <v>403</v>
      </c>
      <c r="C114" s="497">
        <v>4040203</v>
      </c>
      <c r="D114" s="497" t="s">
        <v>501</v>
      </c>
      <c r="E114" s="498" t="s">
        <v>6</v>
      </c>
      <c r="F114" s="498" t="s">
        <v>115</v>
      </c>
      <c r="G114" s="70">
        <f>IF(F114="I",IFERROR(VLOOKUP(C114,'BG 032022'!A:C,3,FALSE),0),0)</f>
        <v>128</v>
      </c>
      <c r="H114" s="496"/>
      <c r="I114" s="60">
        <f>IF(F114="I",IFERROR(VLOOKUP(C114,'BG 032022'!A:D,4,FALSE),0),0)</f>
        <v>0.01</v>
      </c>
      <c r="J114" s="60"/>
      <c r="K114" s="70">
        <f>IF(F114="I",IFERROR(VLOOKUP(C114,'BG 2021'!A:C,3,FALSE),0),0)</f>
        <v>0</v>
      </c>
      <c r="L114" s="60"/>
      <c r="M114" s="60">
        <f>IF(F114="I",IFERROR(VLOOKUP(C114,'BG 2021'!A:D,4,FALSE),0),0)</f>
        <v>0</v>
      </c>
      <c r="N114" s="60"/>
      <c r="O114" s="70">
        <f>IF(F114="I",IFERROR(VLOOKUP(C114,'BG 032021'!A:C,3,FALSE),0),0)</f>
        <v>0</v>
      </c>
      <c r="P114" s="60"/>
      <c r="Q114" s="60">
        <f>IF(F114="I",IFERROR(VLOOKUP(C114,'BG 032021'!A:D,4,FALSE),0),0)</f>
        <v>0</v>
      </c>
    </row>
    <row r="115" spans="1:17" s="499" customFormat="1" ht="12.75" hidden="1" customHeight="1">
      <c r="A115" s="496" t="s">
        <v>95</v>
      </c>
      <c r="B115" s="496"/>
      <c r="C115" s="497">
        <v>5</v>
      </c>
      <c r="D115" s="497" t="s">
        <v>78</v>
      </c>
      <c r="E115" s="498" t="s">
        <v>6</v>
      </c>
      <c r="F115" s="498" t="s">
        <v>114</v>
      </c>
      <c r="G115" s="70">
        <f>IF(F115="I",IFERROR(VLOOKUP(C115,'BG 032022'!A:C,3,FALSE),0),0)</f>
        <v>0</v>
      </c>
      <c r="H115" s="496"/>
      <c r="I115" s="60">
        <f>IF(F115="I",IFERROR(VLOOKUP(C115,'BG 032022'!A:D,4,FALSE),0),0)</f>
        <v>0</v>
      </c>
      <c r="J115" s="60"/>
      <c r="K115" s="70">
        <f>IF(F115="I",IFERROR(VLOOKUP(C115,'BG 2021'!A:C,3,FALSE),0),0)</f>
        <v>0</v>
      </c>
      <c r="L115" s="60"/>
      <c r="M115" s="60">
        <f>IF(F115="I",IFERROR(VLOOKUP(C115,'BG 2021'!A:D,4,FALSE),0),0)</f>
        <v>0</v>
      </c>
      <c r="N115" s="60"/>
      <c r="O115" s="70">
        <f>IF(F115="I",IFERROR(VLOOKUP(C115,'BG 032021'!A:C,3,FALSE),0),0)</f>
        <v>0</v>
      </c>
      <c r="P115" s="60"/>
      <c r="Q115" s="60">
        <f>IF(F115="I",IFERROR(VLOOKUP(C115,'BG 032021'!A:D,4,FALSE),0),0)</f>
        <v>0</v>
      </c>
    </row>
    <row r="116" spans="1:17" s="499" customFormat="1" ht="12.75" hidden="1" customHeight="1">
      <c r="A116" s="496" t="s">
        <v>95</v>
      </c>
      <c r="B116" s="496"/>
      <c r="C116" s="497">
        <v>501</v>
      </c>
      <c r="D116" s="497" t="s">
        <v>191</v>
      </c>
      <c r="E116" s="498" t="s">
        <v>6</v>
      </c>
      <c r="F116" s="498" t="s">
        <v>114</v>
      </c>
      <c r="G116" s="70">
        <f>IF(F116="I",IFERROR(VLOOKUP(C116,'BG 032022'!A:C,3,FALSE),0),0)</f>
        <v>0</v>
      </c>
      <c r="H116" s="496"/>
      <c r="I116" s="60">
        <f>IF(F116="I",IFERROR(VLOOKUP(C116,'BG 032022'!A:D,4,FALSE),0),0)</f>
        <v>0</v>
      </c>
      <c r="J116" s="60"/>
      <c r="K116" s="70">
        <f>IF(F116="I",IFERROR(VLOOKUP(C116,'BG 2021'!A:C,3,FALSE),0),0)</f>
        <v>0</v>
      </c>
      <c r="L116" s="60"/>
      <c r="M116" s="60">
        <f>IF(F116="I",IFERROR(VLOOKUP(C116,'BG 2021'!A:D,4,FALSE),0),0)</f>
        <v>0</v>
      </c>
      <c r="N116" s="60"/>
      <c r="O116" s="70">
        <f>IF(F116="I",IFERROR(VLOOKUP(C116,'BG 032021'!A:C,3,FALSE),0),0)</f>
        <v>0</v>
      </c>
      <c r="P116" s="60"/>
      <c r="Q116" s="60">
        <f>IF(F116="I",IFERROR(VLOOKUP(C116,'BG 032021'!A:D,4,FALSE),0),0)</f>
        <v>0</v>
      </c>
    </row>
    <row r="117" spans="1:17" s="499" customFormat="1" ht="12.75" hidden="1" customHeight="1">
      <c r="A117" s="496" t="s">
        <v>95</v>
      </c>
      <c r="B117" s="496"/>
      <c r="C117" s="497">
        <v>50101</v>
      </c>
      <c r="D117" s="497" t="s">
        <v>192</v>
      </c>
      <c r="E117" s="498" t="s">
        <v>6</v>
      </c>
      <c r="F117" s="498" t="s">
        <v>114</v>
      </c>
      <c r="G117" s="70">
        <f>IF(F117="I",IFERROR(VLOOKUP(C117,'BG 032022'!A:C,3,FALSE),0),0)</f>
        <v>0</v>
      </c>
      <c r="H117" s="496"/>
      <c r="I117" s="60">
        <f>IF(F117="I",IFERROR(VLOOKUP(C117,'BG 032022'!A:D,4,FALSE),0),0)</f>
        <v>0</v>
      </c>
      <c r="J117" s="60"/>
      <c r="K117" s="70">
        <f>IF(F117="I",IFERROR(VLOOKUP(C117,'BG 2021'!A:C,3,FALSE),0),0)</f>
        <v>0</v>
      </c>
      <c r="L117" s="60"/>
      <c r="M117" s="60">
        <f>IF(F117="I",IFERROR(VLOOKUP(C117,'BG 2021'!A:D,4,FALSE),0),0)</f>
        <v>0</v>
      </c>
      <c r="N117" s="60"/>
      <c r="O117" s="70">
        <f>IF(F117="I",IFERROR(VLOOKUP(C117,'BG 032021'!A:C,3,FALSE),0),0)</f>
        <v>0</v>
      </c>
      <c r="P117" s="60"/>
      <c r="Q117" s="60">
        <f>IF(F117="I",IFERROR(VLOOKUP(C117,'BG 032021'!A:D,4,FALSE),0),0)</f>
        <v>0</v>
      </c>
    </row>
    <row r="118" spans="1:17" s="499" customFormat="1" ht="12.75" hidden="1" customHeight="1">
      <c r="A118" s="496" t="s">
        <v>95</v>
      </c>
      <c r="B118" s="496"/>
      <c r="C118" s="497">
        <v>5010101</v>
      </c>
      <c r="D118" s="497" t="s">
        <v>444</v>
      </c>
      <c r="E118" s="498" t="s">
        <v>6</v>
      </c>
      <c r="F118" s="498" t="s">
        <v>114</v>
      </c>
      <c r="G118" s="70">
        <f>IF(F118="I",IFERROR(VLOOKUP(C118,'BG 032022'!A:C,3,FALSE),0),0)</f>
        <v>0</v>
      </c>
      <c r="H118" s="496"/>
      <c r="I118" s="60">
        <f>IF(F118="I",IFERROR(VLOOKUP(C118,'BG 032022'!A:D,4,FALSE),0),0)</f>
        <v>0</v>
      </c>
      <c r="J118" s="60"/>
      <c r="K118" s="70">
        <f>IF(F118="I",IFERROR(VLOOKUP(C118,'BG 2021'!A:C,3,FALSE),0),0)</f>
        <v>0</v>
      </c>
      <c r="L118" s="60"/>
      <c r="M118" s="60">
        <f>IF(F118="I",IFERROR(VLOOKUP(C118,'BG 2021'!A:D,4,FALSE),0),0)</f>
        <v>0</v>
      </c>
      <c r="N118" s="60"/>
      <c r="O118" s="70">
        <f>IF(F118="I",IFERROR(VLOOKUP(C118,'BG 032021'!A:C,3,FALSE),0),0)</f>
        <v>0</v>
      </c>
      <c r="P118" s="60"/>
      <c r="Q118" s="60">
        <f>IF(F118="I",IFERROR(VLOOKUP(C118,'BG 032021'!A:D,4,FALSE),0),0)</f>
        <v>0</v>
      </c>
    </row>
    <row r="119" spans="1:17" s="499" customFormat="1" ht="12.75" customHeight="1">
      <c r="A119" s="496" t="s">
        <v>95</v>
      </c>
      <c r="B119" s="496" t="s">
        <v>398</v>
      </c>
      <c r="C119" s="497">
        <v>5010101001</v>
      </c>
      <c r="D119" s="497" t="s">
        <v>445</v>
      </c>
      <c r="E119" s="498" t="s">
        <v>6</v>
      </c>
      <c r="F119" s="498" t="s">
        <v>115</v>
      </c>
      <c r="G119" s="70">
        <f>IF(F119="I",IFERROR(VLOOKUP(C119,'BG 032022'!A:C,3,FALSE),0),0)</f>
        <v>62266667</v>
      </c>
      <c r="H119" s="496"/>
      <c r="I119" s="60">
        <f>IF(F119="I",IFERROR(VLOOKUP(C119,'BG 032022'!A:D,4,FALSE),0),0)</f>
        <v>8895.08</v>
      </c>
      <c r="J119" s="60"/>
      <c r="K119" s="70">
        <f>IF(F119="I",IFERROR(VLOOKUP(C119,'BG 2021'!A:C,3,FALSE),0),0)</f>
        <v>0</v>
      </c>
      <c r="L119" s="60"/>
      <c r="M119" s="60">
        <f>IF(F119="I",IFERROR(VLOOKUP(C119,'BG 2021'!A:D,4,FALSE),0),0)</f>
        <v>0</v>
      </c>
      <c r="N119" s="60"/>
      <c r="O119" s="70">
        <f>IF(F119="I",IFERROR(VLOOKUP(C119,'BG 032021'!A:C,3,FALSE),0),0)</f>
        <v>42500000</v>
      </c>
      <c r="P119" s="60"/>
      <c r="Q119" s="60">
        <f>IF(F119="I",IFERROR(VLOOKUP(C119,'BG 032021'!A:D,4,FALSE),0),0)</f>
        <v>6705.47</v>
      </c>
    </row>
    <row r="120" spans="1:17" s="499" customFormat="1" ht="12.75" customHeight="1">
      <c r="A120" s="496" t="s">
        <v>95</v>
      </c>
      <c r="B120" s="496" t="s">
        <v>398</v>
      </c>
      <c r="C120" s="497">
        <v>5010101002</v>
      </c>
      <c r="D120" s="497" t="s">
        <v>446</v>
      </c>
      <c r="E120" s="498" t="s">
        <v>6</v>
      </c>
      <c r="F120" s="498" t="s">
        <v>115</v>
      </c>
      <c r="G120" s="70">
        <f>IF(F120="I",IFERROR(VLOOKUP(C120,'BG 032022'!A:C,3,FALSE),0),0)</f>
        <v>10807500</v>
      </c>
      <c r="H120" s="496"/>
      <c r="I120" s="60">
        <f>IF(F120="I",IFERROR(VLOOKUP(C120,'BG 032022'!A:D,4,FALSE),0),0)</f>
        <v>1544.33</v>
      </c>
      <c r="J120" s="60"/>
      <c r="K120" s="70">
        <f>IF(F120="I",IFERROR(VLOOKUP(C120,'BG 2021'!A:C,3,FALSE),0),0)</f>
        <v>0</v>
      </c>
      <c r="L120" s="60"/>
      <c r="M120" s="60">
        <f>IF(F120="I",IFERROR(VLOOKUP(C120,'BG 2021'!A:D,4,FALSE),0),0)</f>
        <v>0</v>
      </c>
      <c r="N120" s="60"/>
      <c r="O120" s="70">
        <f>IF(F120="I",IFERROR(VLOOKUP(C120,'BG 032021'!A:C,3,FALSE),0),0)</f>
        <v>7012500</v>
      </c>
      <c r="P120" s="60"/>
      <c r="Q120" s="60">
        <f>IF(F120="I",IFERROR(VLOOKUP(C120,'BG 032021'!A:D,4,FALSE),0),0)</f>
        <v>1106.4000000000001</v>
      </c>
    </row>
    <row r="121" spans="1:17" s="499" customFormat="1" ht="12.75" customHeight="1">
      <c r="A121" s="496" t="s">
        <v>95</v>
      </c>
      <c r="B121" s="496" t="s">
        <v>398</v>
      </c>
      <c r="C121" s="497">
        <v>5010101003</v>
      </c>
      <c r="D121" s="497" t="s">
        <v>447</v>
      </c>
      <c r="E121" s="498" t="s">
        <v>6</v>
      </c>
      <c r="F121" s="498" t="s">
        <v>115</v>
      </c>
      <c r="G121" s="70">
        <f>IF(F121="I",IFERROR(VLOOKUP(C121,'BG 032022'!A:C,3,FALSE),0),0)</f>
        <v>5458334</v>
      </c>
      <c r="H121" s="496"/>
      <c r="I121" s="60">
        <f>IF(F121="I",IFERROR(VLOOKUP(C121,'BG 032022'!A:D,4,FALSE),0),0)</f>
        <v>779.96</v>
      </c>
      <c r="J121" s="60"/>
      <c r="K121" s="70">
        <f>IF(F121="I",IFERROR(VLOOKUP(C121,'BG 2021'!A:C,3,FALSE),0),0)</f>
        <v>0</v>
      </c>
      <c r="L121" s="60"/>
      <c r="M121" s="60">
        <f>IF(F121="I",IFERROR(VLOOKUP(C121,'BG 2021'!A:D,4,FALSE),0),0)</f>
        <v>0</v>
      </c>
      <c r="N121" s="60"/>
      <c r="O121" s="70">
        <f>IF(F121="I",IFERROR(VLOOKUP(C121,'BG 032021'!A:C,3,FALSE),0),0)</f>
        <v>3541667</v>
      </c>
      <c r="P121" s="60"/>
      <c r="Q121" s="60">
        <f>IF(F121="I",IFERROR(VLOOKUP(C121,'BG 032021'!A:D,4,FALSE),0),0)</f>
        <v>558.79</v>
      </c>
    </row>
    <row r="122" spans="1:17" s="499" customFormat="1" ht="12.75" customHeight="1">
      <c r="A122" s="496" t="s">
        <v>95</v>
      </c>
      <c r="B122" s="496" t="s">
        <v>398</v>
      </c>
      <c r="C122" s="497">
        <v>5010101004</v>
      </c>
      <c r="D122" s="497" t="s">
        <v>485</v>
      </c>
      <c r="E122" s="498" t="s">
        <v>6</v>
      </c>
      <c r="F122" s="498" t="s">
        <v>115</v>
      </c>
      <c r="G122" s="70">
        <f>IF(F122="I",IFERROR(VLOOKUP(C122,'BG 032022'!A:C,3,FALSE),0),0)</f>
        <v>3233333</v>
      </c>
      <c r="H122" s="496"/>
      <c r="I122" s="60">
        <f>IF(F122="I",IFERROR(VLOOKUP(C122,'BG 032022'!A:D,4,FALSE),0),0)</f>
        <v>464.45</v>
      </c>
      <c r="J122" s="60"/>
      <c r="K122" s="70">
        <f>IF(F122="I",IFERROR(VLOOKUP(C122,'BG 2021'!A:C,3,FALSE),0),0)</f>
        <v>0</v>
      </c>
      <c r="L122" s="60"/>
      <c r="M122" s="60">
        <f>IF(F122="I",IFERROR(VLOOKUP(C122,'BG 2021'!A:D,4,FALSE),0),0)</f>
        <v>0</v>
      </c>
      <c r="N122" s="60"/>
      <c r="O122" s="70">
        <f>IF(F122="I",IFERROR(VLOOKUP(C122,'BG 032021'!A:C,3,FALSE),0),0)</f>
        <v>0</v>
      </c>
      <c r="P122" s="60"/>
      <c r="Q122" s="60">
        <f>IF(F122="I",IFERROR(VLOOKUP(C122,'BG 032021'!A:D,4,FALSE),0),0)</f>
        <v>0</v>
      </c>
    </row>
    <row r="123" spans="1:17" s="499" customFormat="1" ht="12.75" customHeight="1">
      <c r="A123" s="496" t="s">
        <v>95</v>
      </c>
      <c r="B123" s="496" t="s">
        <v>398</v>
      </c>
      <c r="C123" s="497">
        <v>5010101006</v>
      </c>
      <c r="D123" s="497" t="s">
        <v>486</v>
      </c>
      <c r="E123" s="498" t="s">
        <v>6</v>
      </c>
      <c r="F123" s="498" t="s">
        <v>115</v>
      </c>
      <c r="G123" s="70">
        <f>IF(F123="I",IFERROR(VLOOKUP(C123,'BG 032022'!A:C,3,FALSE),0),0)</f>
        <v>0</v>
      </c>
      <c r="H123" s="496"/>
      <c r="I123" s="60">
        <f>IF(F123="I",IFERROR(VLOOKUP(C123,'BG 032022'!A:D,4,FALSE),0),0)</f>
        <v>0</v>
      </c>
      <c r="J123" s="60"/>
      <c r="K123" s="70">
        <f>IF(F123="I",IFERROR(VLOOKUP(C123,'BG 2021'!A:C,3,FALSE),0),0)</f>
        <v>0</v>
      </c>
      <c r="L123" s="60"/>
      <c r="M123" s="60">
        <f>IF(F123="I",IFERROR(VLOOKUP(C123,'BG 2021'!A:D,4,FALSE),0),0)</f>
        <v>0</v>
      </c>
      <c r="N123" s="60"/>
      <c r="O123" s="70">
        <f>IF(F123="I",IFERROR(VLOOKUP(C123,'BG 032021'!A:C,3,FALSE),0),0)</f>
        <v>0</v>
      </c>
      <c r="P123" s="60"/>
      <c r="Q123" s="60">
        <f>IF(F123="I",IFERROR(VLOOKUP(C123,'BG 032021'!A:D,4,FALSE),0),0)</f>
        <v>0</v>
      </c>
    </row>
    <row r="124" spans="1:17" s="499" customFormat="1" ht="12.75" customHeight="1">
      <c r="A124" s="496" t="s">
        <v>95</v>
      </c>
      <c r="B124" s="496" t="s">
        <v>398</v>
      </c>
      <c r="C124" s="497">
        <v>5010101009</v>
      </c>
      <c r="D124" s="497" t="s">
        <v>512</v>
      </c>
      <c r="E124" s="498" t="s">
        <v>6</v>
      </c>
      <c r="F124" s="498" t="s">
        <v>115</v>
      </c>
      <c r="G124" s="70">
        <f>IF(F124="I",IFERROR(VLOOKUP(C124,'BG 032022'!A:C,3,FALSE),0),0)</f>
        <v>3731115</v>
      </c>
      <c r="H124" s="496"/>
      <c r="I124" s="60">
        <f>IF(F124="I",IFERROR(VLOOKUP(C124,'BG 032022'!A:D,4,FALSE),0),0)</f>
        <v>531.35</v>
      </c>
      <c r="J124" s="60"/>
      <c r="K124" s="70">
        <f>IF(F124="I",IFERROR(VLOOKUP(C124,'BG 2021'!A:C,3,FALSE),0),0)</f>
        <v>0</v>
      </c>
      <c r="L124" s="60"/>
      <c r="M124" s="60">
        <f>IF(F124="I",IFERROR(VLOOKUP(C124,'BG 2021'!A:D,4,FALSE),0),0)</f>
        <v>0</v>
      </c>
      <c r="N124" s="60"/>
      <c r="O124" s="70">
        <f>IF(F124="I",IFERROR(VLOOKUP(C124,'BG 032021'!A:C,3,FALSE),0),0)</f>
        <v>0</v>
      </c>
      <c r="P124" s="60"/>
      <c r="Q124" s="60">
        <f>IF(F124="I",IFERROR(VLOOKUP(C124,'BG 032021'!A:D,4,FALSE),0),0)</f>
        <v>0</v>
      </c>
    </row>
    <row r="125" spans="1:17" s="499" customFormat="1" ht="12.75" customHeight="1">
      <c r="A125" s="496" t="s">
        <v>95</v>
      </c>
      <c r="B125" s="496" t="s">
        <v>398</v>
      </c>
      <c r="C125" s="497">
        <v>5010101010</v>
      </c>
      <c r="D125" s="497" t="s">
        <v>513</v>
      </c>
      <c r="E125" s="498" t="s">
        <v>6</v>
      </c>
      <c r="F125" s="498" t="s">
        <v>115</v>
      </c>
      <c r="G125" s="70">
        <f>IF(F125="I",IFERROR(VLOOKUP(C125,'BG 032022'!A:C,3,FALSE),0),0)</f>
        <v>113750001</v>
      </c>
      <c r="H125" s="496"/>
      <c r="I125" s="60">
        <f>IF(F125="I",IFERROR(VLOOKUP(C125,'BG 032022'!A:D,4,FALSE),0),0)</f>
        <v>16254.28</v>
      </c>
      <c r="J125" s="60"/>
      <c r="K125" s="70">
        <f>IF(F125="I",IFERROR(VLOOKUP(C125,'BG 2021'!A:C,3,FALSE),0),0)</f>
        <v>0</v>
      </c>
      <c r="L125" s="60"/>
      <c r="M125" s="60">
        <f>IF(F125="I",IFERROR(VLOOKUP(C125,'BG 2021'!A:D,4,FALSE),0),0)</f>
        <v>0</v>
      </c>
      <c r="N125" s="60"/>
      <c r="O125" s="70">
        <f>IF(F125="I",IFERROR(VLOOKUP(C125,'BG 032021'!A:C,3,FALSE),0),0)</f>
        <v>0</v>
      </c>
      <c r="P125" s="60"/>
      <c r="Q125" s="60">
        <f>IF(F125="I",IFERROR(VLOOKUP(C125,'BG 032021'!A:D,4,FALSE),0),0)</f>
        <v>0</v>
      </c>
    </row>
    <row r="126" spans="1:17" s="499" customFormat="1" ht="12.75" hidden="1" customHeight="1">
      <c r="A126" s="496" t="s">
        <v>95</v>
      </c>
      <c r="B126" s="496"/>
      <c r="C126" s="497">
        <v>5010102</v>
      </c>
      <c r="D126" s="497" t="s">
        <v>193</v>
      </c>
      <c r="E126" s="498" t="s">
        <v>6</v>
      </c>
      <c r="F126" s="498" t="s">
        <v>114</v>
      </c>
      <c r="G126" s="70">
        <f>IF(F126="I",IFERROR(VLOOKUP(C126,'BG 032022'!A:C,3,FALSE),0),0)</f>
        <v>0</v>
      </c>
      <c r="H126" s="496"/>
      <c r="I126" s="60">
        <f>IF(F126="I",IFERROR(VLOOKUP(C126,'BG 032022'!A:D,4,FALSE),0),0)</f>
        <v>0</v>
      </c>
      <c r="J126" s="60"/>
      <c r="K126" s="70">
        <f>IF(F126="I",IFERROR(VLOOKUP(C126,'BG 2021'!A:C,3,FALSE),0),0)</f>
        <v>0</v>
      </c>
      <c r="L126" s="60"/>
      <c r="M126" s="60">
        <f>IF(F126="I",IFERROR(VLOOKUP(C126,'BG 2021'!A:D,4,FALSE),0),0)</f>
        <v>0</v>
      </c>
      <c r="N126" s="60"/>
      <c r="O126" s="70">
        <f>IF(F126="I",IFERROR(VLOOKUP(C126,'BG 032021'!A:C,3,FALSE),0),0)</f>
        <v>0</v>
      </c>
      <c r="P126" s="60"/>
      <c r="Q126" s="60">
        <f>IF(F126="I",IFERROR(VLOOKUP(C126,'BG 032021'!A:D,4,FALSE),0),0)</f>
        <v>0</v>
      </c>
    </row>
    <row r="127" spans="1:17" s="499" customFormat="1" ht="12.75" customHeight="1">
      <c r="A127" s="496" t="s">
        <v>95</v>
      </c>
      <c r="B127" s="496" t="s">
        <v>398</v>
      </c>
      <c r="C127" s="497">
        <v>501010202</v>
      </c>
      <c r="D127" s="497" t="s">
        <v>194</v>
      </c>
      <c r="E127" s="498" t="s">
        <v>6</v>
      </c>
      <c r="F127" s="498" t="s">
        <v>115</v>
      </c>
      <c r="G127" s="70">
        <f>IF(F127="I",IFERROR(VLOOKUP(C127,'BG 032022'!A:C,3,FALSE),0),0)</f>
        <v>30221394</v>
      </c>
      <c r="H127" s="496"/>
      <c r="I127" s="60">
        <f>IF(F127="I",IFERROR(VLOOKUP(C127,'BG 032022'!A:D,4,FALSE),0),0)</f>
        <v>4350</v>
      </c>
      <c r="J127" s="60"/>
      <c r="K127" s="70">
        <f>IF(F127="I",IFERROR(VLOOKUP(C127,'BG 2021'!A:C,3,FALSE),0),0)</f>
        <v>0</v>
      </c>
      <c r="L127" s="60"/>
      <c r="M127" s="60">
        <f>IF(F127="I",IFERROR(VLOOKUP(C127,'BG 2021'!A:D,4,FALSE),0),0)</f>
        <v>0</v>
      </c>
      <c r="N127" s="60"/>
      <c r="O127" s="70">
        <f>IF(F127="I",IFERROR(VLOOKUP(C127,'BG 032021'!A:C,3,FALSE),0),0)</f>
        <v>14305641</v>
      </c>
      <c r="P127" s="60"/>
      <c r="Q127" s="60">
        <f>IF(F127="I",IFERROR(VLOOKUP(C127,'BG 032021'!A:D,4,FALSE),0),0)</f>
        <v>2100</v>
      </c>
    </row>
    <row r="128" spans="1:17" s="499" customFormat="1" ht="12.75" customHeight="1">
      <c r="A128" s="496" t="s">
        <v>95</v>
      </c>
      <c r="B128" s="496" t="s">
        <v>398</v>
      </c>
      <c r="C128" s="497">
        <v>501010201</v>
      </c>
      <c r="D128" s="497" t="s">
        <v>319</v>
      </c>
      <c r="E128" s="498" t="s">
        <v>6</v>
      </c>
      <c r="F128" s="498" t="s">
        <v>115</v>
      </c>
      <c r="G128" s="70">
        <f>IF(F128="I",IFERROR(VLOOKUP(C128,'BG 032022'!A:C,3,FALSE),0),0)</f>
        <v>6000000</v>
      </c>
      <c r="H128" s="496"/>
      <c r="I128" s="60">
        <f>IF(F128="I",IFERROR(VLOOKUP(C128,'BG 032022'!A:D,4,FALSE),0),0)</f>
        <v>861.45</v>
      </c>
      <c r="J128" s="60"/>
      <c r="K128" s="70">
        <f>IF(F128="I",IFERROR(VLOOKUP(C128,'BG 2021'!A:C,3,FALSE),0),0)</f>
        <v>0</v>
      </c>
      <c r="L128" s="60"/>
      <c r="M128" s="60">
        <f>IF(F128="I",IFERROR(VLOOKUP(C128,'BG 2021'!A:D,4,FALSE),0),0)</f>
        <v>0</v>
      </c>
      <c r="N128" s="60"/>
      <c r="O128" s="70">
        <f>IF(F128="I",IFERROR(VLOOKUP(C128,'BG 032021'!A:C,3,FALSE),0),0)</f>
        <v>0</v>
      </c>
      <c r="P128" s="60"/>
      <c r="Q128" s="60">
        <f>IF(F128="I",IFERROR(VLOOKUP(C128,'BG 032021'!A:D,4,FALSE),0),0)</f>
        <v>0</v>
      </c>
    </row>
    <row r="129" spans="1:17" s="499" customFormat="1" ht="12.75" customHeight="1">
      <c r="A129" s="496" t="s">
        <v>95</v>
      </c>
      <c r="B129" s="496" t="s">
        <v>398</v>
      </c>
      <c r="C129" s="497">
        <v>501010204</v>
      </c>
      <c r="D129" s="497" t="s">
        <v>343</v>
      </c>
      <c r="E129" s="498" t="s">
        <v>6</v>
      </c>
      <c r="F129" s="498" t="s">
        <v>115</v>
      </c>
      <c r="G129" s="70">
        <f>IF(F129="I",IFERROR(VLOOKUP(C129,'BG 032022'!A:C,3,FALSE),0),0)</f>
        <v>0</v>
      </c>
      <c r="H129" s="496"/>
      <c r="I129" s="60">
        <f>IF(F129="I",IFERROR(VLOOKUP(C129,'BG 032022'!A:D,4,FALSE),0),0)</f>
        <v>0</v>
      </c>
      <c r="J129" s="60"/>
      <c r="K129" s="70">
        <f>IF(F129="I",IFERROR(VLOOKUP(C129,'BG 2021'!A:C,3,FALSE),0),0)</f>
        <v>0</v>
      </c>
      <c r="L129" s="60"/>
      <c r="M129" s="60">
        <f>IF(F129="I",IFERROR(VLOOKUP(C129,'BG 2021'!A:D,4,FALSE),0),0)</f>
        <v>0</v>
      </c>
      <c r="N129" s="60"/>
      <c r="O129" s="70">
        <f>IF(F129="I",IFERROR(VLOOKUP(C129,'BG 032021'!A:C,3,FALSE),0),0)</f>
        <v>0</v>
      </c>
      <c r="P129" s="60"/>
      <c r="Q129" s="60">
        <f>IF(F129="I",IFERROR(VLOOKUP(C129,'BG 032021'!A:D,4,FALSE),0),0)</f>
        <v>0</v>
      </c>
    </row>
    <row r="130" spans="1:17" s="499" customFormat="1" ht="12.75" customHeight="1">
      <c r="A130" s="496" t="s">
        <v>95</v>
      </c>
      <c r="B130" s="496" t="s">
        <v>398</v>
      </c>
      <c r="C130" s="497">
        <v>501010205</v>
      </c>
      <c r="D130" s="497" t="s">
        <v>487</v>
      </c>
      <c r="E130" s="498" t="s">
        <v>6</v>
      </c>
      <c r="F130" s="498" t="s">
        <v>115</v>
      </c>
      <c r="G130" s="70">
        <f>IF(F130="I",IFERROR(VLOOKUP(C130,'BG 032022'!A:C,3,FALSE),0),0)</f>
        <v>1045480</v>
      </c>
      <c r="H130" s="496"/>
      <c r="I130" s="60">
        <f>IF(F130="I",IFERROR(VLOOKUP(C130,'BG 032022'!A:D,4,FALSE),0),0)</f>
        <v>150</v>
      </c>
      <c r="J130" s="60"/>
      <c r="K130" s="70">
        <f>IF(F130="I",IFERROR(VLOOKUP(C130,'BG 2021'!A:C,3,FALSE),0),0)</f>
        <v>0</v>
      </c>
      <c r="L130" s="60"/>
      <c r="M130" s="60">
        <f>IF(F130="I",IFERROR(VLOOKUP(C130,'BG 2021'!A:D,4,FALSE),0),0)</f>
        <v>0</v>
      </c>
      <c r="N130" s="60"/>
      <c r="O130" s="70">
        <f>IF(F130="I",IFERROR(VLOOKUP(C130,'BG 032021'!A:C,3,FALSE),0),0)</f>
        <v>0</v>
      </c>
      <c r="P130" s="60"/>
      <c r="Q130" s="60">
        <f>IF(F130="I",IFERROR(VLOOKUP(C130,'BG 032021'!A:D,4,FALSE),0),0)</f>
        <v>0</v>
      </c>
    </row>
    <row r="131" spans="1:17" s="499" customFormat="1" ht="12.75" customHeight="1">
      <c r="A131" s="496" t="s">
        <v>95</v>
      </c>
      <c r="B131" s="496" t="s">
        <v>398</v>
      </c>
      <c r="C131" s="497">
        <v>501010203</v>
      </c>
      <c r="D131" s="497" t="s">
        <v>448</v>
      </c>
      <c r="E131" s="498" t="s">
        <v>6</v>
      </c>
      <c r="F131" s="498" t="s">
        <v>115</v>
      </c>
      <c r="G131" s="70">
        <f>IF(F131="I",IFERROR(VLOOKUP(C131,'BG 032022'!A:C,3,FALSE),0),0)</f>
        <v>45000000</v>
      </c>
      <c r="H131" s="496"/>
      <c r="I131" s="60">
        <f>IF(F131="I",IFERROR(VLOOKUP(C131,'BG 032022'!A:D,4,FALSE),0),0)</f>
        <v>6430.26</v>
      </c>
      <c r="J131" s="60"/>
      <c r="K131" s="70">
        <f>IF(F131="I",IFERROR(VLOOKUP(C131,'BG 2021'!A:C,3,FALSE),0),0)</f>
        <v>0</v>
      </c>
      <c r="L131" s="60"/>
      <c r="M131" s="60">
        <f>IF(F131="I",IFERROR(VLOOKUP(C131,'BG 2021'!A:D,4,FALSE),0),0)</f>
        <v>0</v>
      </c>
      <c r="N131" s="60"/>
      <c r="O131" s="70">
        <f>IF(F131="I",IFERROR(VLOOKUP(C131,'BG 032021'!A:C,3,FALSE),0),0)</f>
        <v>40145190</v>
      </c>
      <c r="P131" s="60"/>
      <c r="Q131" s="60">
        <f>IF(F131="I",IFERROR(VLOOKUP(C131,'BG 032021'!A:D,4,FALSE),0),0)</f>
        <v>6000</v>
      </c>
    </row>
    <row r="132" spans="1:17" s="499" customFormat="1" ht="12.75" customHeight="1">
      <c r="A132" s="496" t="s">
        <v>95</v>
      </c>
      <c r="B132" s="496" t="s">
        <v>398</v>
      </c>
      <c r="C132" s="497">
        <v>501010206</v>
      </c>
      <c r="D132" s="497" t="s">
        <v>449</v>
      </c>
      <c r="E132" s="498" t="s">
        <v>6</v>
      </c>
      <c r="F132" s="498" t="s">
        <v>115</v>
      </c>
      <c r="G132" s="70">
        <f>IF(F132="I",IFERROR(VLOOKUP(C132,'BG 032022'!A:C,3,FALSE),0),0)</f>
        <v>7557891</v>
      </c>
      <c r="H132" s="496"/>
      <c r="I132" s="60">
        <f>IF(F132="I",IFERROR(VLOOKUP(C132,'BG 032022'!A:D,4,FALSE),0),0)</f>
        <v>1100.01</v>
      </c>
      <c r="J132" s="60"/>
      <c r="K132" s="70">
        <f>IF(F132="I",IFERROR(VLOOKUP(C132,'BG 2021'!A:C,3,FALSE),0),0)</f>
        <v>0</v>
      </c>
      <c r="L132" s="60"/>
      <c r="M132" s="60">
        <f>IF(F132="I",IFERROR(VLOOKUP(C132,'BG 2021'!A:D,4,FALSE),0),0)</f>
        <v>0</v>
      </c>
      <c r="N132" s="60"/>
      <c r="O132" s="70">
        <f>IF(F132="I",IFERROR(VLOOKUP(C132,'BG 032021'!A:C,3,FALSE),0),0)</f>
        <v>4908056</v>
      </c>
      <c r="P132" s="60"/>
      <c r="Q132" s="60">
        <f>IF(F132="I",IFERROR(VLOOKUP(C132,'BG 032021'!A:D,4,FALSE),0),0)</f>
        <v>750</v>
      </c>
    </row>
    <row r="133" spans="1:17" s="499" customFormat="1" ht="12.75" hidden="1" customHeight="1">
      <c r="A133" s="496" t="s">
        <v>95</v>
      </c>
      <c r="B133" s="496" t="s">
        <v>169</v>
      </c>
      <c r="C133" s="497">
        <v>501010207</v>
      </c>
      <c r="D133" s="497" t="s">
        <v>488</v>
      </c>
      <c r="E133" s="498" t="s">
        <v>6</v>
      </c>
      <c r="F133" s="498" t="s">
        <v>115</v>
      </c>
      <c r="G133" s="70">
        <f>IF(F133="I",IFERROR(VLOOKUP(C133,'BG 032022'!A:C,3,FALSE),0),0)</f>
        <v>31573805</v>
      </c>
      <c r="H133" s="496"/>
      <c r="I133" s="60">
        <f>IF(F133="I",IFERROR(VLOOKUP(C133,'BG 032022'!A:D,4,FALSE),0),0)</f>
        <v>4501.82</v>
      </c>
      <c r="J133" s="60"/>
      <c r="K133" s="70">
        <f>IF(F133="I",IFERROR(VLOOKUP(C133,'BG 2021'!A:C,3,FALSE),0),0)</f>
        <v>0</v>
      </c>
      <c r="L133" s="60"/>
      <c r="M133" s="60">
        <f>IF(F133="I",IFERROR(VLOOKUP(C133,'BG 2021'!A:D,4,FALSE),0),0)</f>
        <v>0</v>
      </c>
      <c r="N133" s="60"/>
      <c r="O133" s="70">
        <f>IF(F133="I",IFERROR(VLOOKUP(C133,'BG 032021'!A:C,3,FALSE),0),0)</f>
        <v>0</v>
      </c>
      <c r="P133" s="60"/>
      <c r="Q133" s="60">
        <f>IF(F133="I",IFERROR(VLOOKUP(C133,'BG 032021'!A:D,4,FALSE),0),0)</f>
        <v>0</v>
      </c>
    </row>
    <row r="134" spans="1:17" s="499" customFormat="1" ht="12.75" customHeight="1">
      <c r="A134" s="496" t="s">
        <v>95</v>
      </c>
      <c r="B134" s="496" t="s">
        <v>398</v>
      </c>
      <c r="C134" s="497">
        <v>501010208</v>
      </c>
      <c r="D134" s="497" t="s">
        <v>489</v>
      </c>
      <c r="E134" s="498" t="s">
        <v>6</v>
      </c>
      <c r="F134" s="498" t="s">
        <v>115</v>
      </c>
      <c r="G134" s="70">
        <f>IF(F134="I",IFERROR(VLOOKUP(C134,'BG 032022'!A:C,3,FALSE),0),0)</f>
        <v>57253174</v>
      </c>
      <c r="H134" s="496"/>
      <c r="I134" s="60">
        <f>IF(F134="I",IFERROR(VLOOKUP(C134,'BG 032022'!A:D,4,FALSE),0),0)</f>
        <v>8200</v>
      </c>
      <c r="J134" s="60"/>
      <c r="K134" s="70">
        <f>IF(F134="I",IFERROR(VLOOKUP(C134,'BG 2021'!A:C,3,FALSE),0),0)</f>
        <v>0</v>
      </c>
      <c r="L134" s="60"/>
      <c r="M134" s="60">
        <f>IF(F134="I",IFERROR(VLOOKUP(C134,'BG 2021'!A:D,4,FALSE),0),0)</f>
        <v>0</v>
      </c>
      <c r="N134" s="60"/>
      <c r="O134" s="70">
        <f>IF(F134="I",IFERROR(VLOOKUP(C134,'BG 032021'!A:C,3,FALSE),0),0)</f>
        <v>0</v>
      </c>
      <c r="P134" s="60"/>
      <c r="Q134" s="60">
        <f>IF(F134="I",IFERROR(VLOOKUP(C134,'BG 032021'!A:D,4,FALSE),0),0)</f>
        <v>0</v>
      </c>
    </row>
    <row r="135" spans="1:17" s="499" customFormat="1" ht="12.75" customHeight="1">
      <c r="A135" s="496" t="s">
        <v>95</v>
      </c>
      <c r="B135" s="496" t="s">
        <v>398</v>
      </c>
      <c r="C135" s="497">
        <v>501010209</v>
      </c>
      <c r="D135" s="497" t="s">
        <v>502</v>
      </c>
      <c r="E135" s="498" t="s">
        <v>6</v>
      </c>
      <c r="F135" s="498" t="s">
        <v>115</v>
      </c>
      <c r="G135" s="70">
        <f>IF(F135="I",IFERROR(VLOOKUP(C135,'BG 032022'!A:C,3,FALSE),0),0)</f>
        <v>3470065</v>
      </c>
      <c r="H135" s="496"/>
      <c r="I135" s="60">
        <f>IF(F135="I",IFERROR(VLOOKUP(C135,'BG 032022'!A:D,4,FALSE),0),0)</f>
        <v>500</v>
      </c>
      <c r="J135" s="60"/>
      <c r="K135" s="70">
        <f>IF(F135="I",IFERROR(VLOOKUP(C135,'BG 2021'!A:C,3,FALSE),0),0)</f>
        <v>0</v>
      </c>
      <c r="L135" s="60"/>
      <c r="M135" s="60">
        <f>IF(F135="I",IFERROR(VLOOKUP(C135,'BG 2021'!A:D,4,FALSE),0),0)</f>
        <v>0</v>
      </c>
      <c r="N135" s="60"/>
      <c r="O135" s="70">
        <f>IF(F135="I",IFERROR(VLOOKUP(C135,'BG 032021'!A:C,3,FALSE),0),0)</f>
        <v>0</v>
      </c>
      <c r="P135" s="60"/>
      <c r="Q135" s="60">
        <f>IF(F135="I",IFERROR(VLOOKUP(C135,'BG 032021'!A:D,4,FALSE),0),0)</f>
        <v>0</v>
      </c>
    </row>
    <row r="136" spans="1:17" s="499" customFormat="1" ht="12.75" hidden="1" customHeight="1">
      <c r="A136" s="496" t="s">
        <v>95</v>
      </c>
      <c r="B136" s="496" t="s">
        <v>169</v>
      </c>
      <c r="C136" s="497">
        <v>501010210</v>
      </c>
      <c r="D136" s="497" t="s">
        <v>514</v>
      </c>
      <c r="E136" s="498" t="s">
        <v>76</v>
      </c>
      <c r="F136" s="498" t="s">
        <v>115</v>
      </c>
      <c r="G136" s="70">
        <f>IF(F136="I",IFERROR(VLOOKUP(C136,'BG 032022'!A:C,3,FALSE),0),0)</f>
        <v>6320040</v>
      </c>
      <c r="H136" s="496"/>
      <c r="I136" s="60">
        <f>IF(F136="I",IFERROR(VLOOKUP(C136,'BG 032022'!A:D,4,FALSE),0),0)</f>
        <v>900</v>
      </c>
      <c r="J136" s="60"/>
      <c r="K136" s="70">
        <f>IF(F136="I",IFERROR(VLOOKUP(C136,'BG 2021'!A:C,3,FALSE),0),0)</f>
        <v>0</v>
      </c>
      <c r="L136" s="60"/>
      <c r="M136" s="60">
        <f>IF(F136="I",IFERROR(VLOOKUP(C136,'BG 2021'!A:D,4,FALSE),0),0)</f>
        <v>0</v>
      </c>
      <c r="N136" s="60"/>
      <c r="O136" s="70">
        <f>IF(F136="I",IFERROR(VLOOKUP(C136,'BG 032021'!A:C,3,FALSE),0),0)</f>
        <v>0</v>
      </c>
      <c r="P136" s="60"/>
      <c r="Q136" s="60">
        <f>IF(F136="I",IFERROR(VLOOKUP(C136,'BG 032021'!A:D,4,FALSE),0),0)</f>
        <v>0</v>
      </c>
    </row>
    <row r="137" spans="1:17" s="499" customFormat="1" ht="12.75" hidden="1" customHeight="1">
      <c r="A137" s="496" t="s">
        <v>95</v>
      </c>
      <c r="B137" s="496" t="s">
        <v>169</v>
      </c>
      <c r="C137" s="497">
        <v>501010211</v>
      </c>
      <c r="D137" s="497" t="s">
        <v>515</v>
      </c>
      <c r="E137" s="498" t="s">
        <v>76</v>
      </c>
      <c r="F137" s="498" t="s">
        <v>115</v>
      </c>
      <c r="G137" s="70">
        <f>IF(F137="I",IFERROR(VLOOKUP(C137,'BG 032022'!A:C,3,FALSE),0),0)</f>
        <v>21066800</v>
      </c>
      <c r="H137" s="496"/>
      <c r="I137" s="60">
        <f>IF(F137="I",IFERROR(VLOOKUP(C137,'BG 032022'!A:D,4,FALSE),0),0)</f>
        <v>3000</v>
      </c>
      <c r="J137" s="60"/>
      <c r="K137" s="70">
        <f>IF(F137="I",IFERROR(VLOOKUP(C137,'BG 2021'!A:C,3,FALSE),0),0)</f>
        <v>0</v>
      </c>
      <c r="L137" s="60"/>
      <c r="M137" s="60">
        <f>IF(F137="I",IFERROR(VLOOKUP(C137,'BG 2021'!A:D,4,FALSE),0),0)</f>
        <v>0</v>
      </c>
      <c r="N137" s="60"/>
      <c r="O137" s="70">
        <f>IF(F137="I",IFERROR(VLOOKUP(C137,'BG 032021'!A:C,3,FALSE),0),0)</f>
        <v>0</v>
      </c>
      <c r="P137" s="60"/>
      <c r="Q137" s="60">
        <f>IF(F137="I",IFERROR(VLOOKUP(C137,'BG 032021'!A:D,4,FALSE),0),0)</f>
        <v>0</v>
      </c>
    </row>
    <row r="138" spans="1:17" s="499" customFormat="1" ht="12.75" hidden="1" customHeight="1">
      <c r="A138" s="496" t="s">
        <v>95</v>
      </c>
      <c r="B138" s="496" t="s">
        <v>169</v>
      </c>
      <c r="C138" s="497">
        <v>501010212</v>
      </c>
      <c r="D138" s="497" t="s">
        <v>516</v>
      </c>
      <c r="E138" s="498" t="s">
        <v>76</v>
      </c>
      <c r="F138" s="498" t="s">
        <v>115</v>
      </c>
      <c r="G138" s="70">
        <f>IF(F138="I",IFERROR(VLOOKUP(C138,'BG 032022'!A:C,3,FALSE),0),0)</f>
        <v>4213360</v>
      </c>
      <c r="H138" s="496"/>
      <c r="I138" s="60">
        <f>IF(F138="I",IFERROR(VLOOKUP(C138,'BG 032022'!A:D,4,FALSE),0),0)</f>
        <v>600</v>
      </c>
      <c r="J138" s="60"/>
      <c r="K138" s="70">
        <f>IF(F138="I",IFERROR(VLOOKUP(C138,'BG 2021'!A:C,3,FALSE),0),0)</f>
        <v>0</v>
      </c>
      <c r="L138" s="60"/>
      <c r="M138" s="60">
        <f>IF(F138="I",IFERROR(VLOOKUP(C138,'BG 2021'!A:D,4,FALSE),0),0)</f>
        <v>0</v>
      </c>
      <c r="N138" s="60"/>
      <c r="O138" s="70">
        <f>IF(F138="I",IFERROR(VLOOKUP(C138,'BG 032021'!A:C,3,FALSE),0),0)</f>
        <v>0</v>
      </c>
      <c r="P138" s="60"/>
      <c r="Q138" s="60">
        <f>IF(F138="I",IFERROR(VLOOKUP(C138,'BG 032021'!A:D,4,FALSE),0),0)</f>
        <v>0</v>
      </c>
    </row>
    <row r="139" spans="1:17" s="499" customFormat="1" ht="12.75" hidden="1" customHeight="1">
      <c r="A139" s="496" t="s">
        <v>95</v>
      </c>
      <c r="B139" s="496"/>
      <c r="C139" s="497">
        <v>5010108</v>
      </c>
      <c r="D139" s="497" t="s">
        <v>490</v>
      </c>
      <c r="E139" s="498" t="s">
        <v>6</v>
      </c>
      <c r="F139" s="498" t="s">
        <v>114</v>
      </c>
      <c r="G139" s="70">
        <f>IF(F139="I",IFERROR(VLOOKUP(C139,'BG 032022'!A:C,3,FALSE),0),0)</f>
        <v>0</v>
      </c>
      <c r="H139" s="496"/>
      <c r="I139" s="60">
        <f>IF(F139="I",IFERROR(VLOOKUP(C139,'BG 032022'!A:D,4,FALSE),0),0)</f>
        <v>0</v>
      </c>
      <c r="J139" s="60"/>
      <c r="K139" s="70">
        <f>IF(F139="I",IFERROR(VLOOKUP(C139,'BG 2021'!A:C,3,FALSE),0),0)</f>
        <v>0</v>
      </c>
      <c r="L139" s="60"/>
      <c r="M139" s="60">
        <f>IF(F139="I",IFERROR(VLOOKUP(C139,'BG 2021'!A:D,4,FALSE),0),0)</f>
        <v>0</v>
      </c>
      <c r="N139" s="60"/>
      <c r="O139" s="70">
        <f>IF(F139="I",IFERROR(VLOOKUP(C139,'BG 032021'!A:C,3,FALSE),0),0)</f>
        <v>0</v>
      </c>
      <c r="P139" s="60"/>
      <c r="Q139" s="60">
        <f>IF(F139="I",IFERROR(VLOOKUP(C139,'BG 032021'!A:D,4,FALSE),0),0)</f>
        <v>0</v>
      </c>
    </row>
    <row r="140" spans="1:17" s="499" customFormat="1" ht="12.75" customHeight="1">
      <c r="A140" s="496" t="s">
        <v>95</v>
      </c>
      <c r="B140" s="496" t="s">
        <v>398</v>
      </c>
      <c r="C140" s="497">
        <v>5010108001</v>
      </c>
      <c r="D140" s="497" t="s">
        <v>491</v>
      </c>
      <c r="E140" s="498" t="s">
        <v>6</v>
      </c>
      <c r="F140" s="498" t="s">
        <v>115</v>
      </c>
      <c r="G140" s="70">
        <f>IF(F140="I",IFERROR(VLOOKUP(C140,'BG 032022'!A:C,3,FALSE),0),0)</f>
        <v>229091</v>
      </c>
      <c r="H140" s="496"/>
      <c r="I140" s="60">
        <f>IF(F140="I",IFERROR(VLOOKUP(C140,'BG 032022'!A:D,4,FALSE),0),0)</f>
        <v>32.96</v>
      </c>
      <c r="J140" s="60"/>
      <c r="K140" s="70">
        <f>IF(F140="I",IFERROR(VLOOKUP(C140,'BG 2021'!A:C,3,FALSE),0),0)</f>
        <v>0</v>
      </c>
      <c r="L140" s="60"/>
      <c r="M140" s="60">
        <f>IF(F140="I",IFERROR(VLOOKUP(C140,'BG 2021'!A:D,4,FALSE),0),0)</f>
        <v>0</v>
      </c>
      <c r="N140" s="60"/>
      <c r="O140" s="70">
        <f>IF(F140="I",IFERROR(VLOOKUP(C140,'BG 032021'!A:C,3,FALSE),0),0)</f>
        <v>0</v>
      </c>
      <c r="P140" s="60"/>
      <c r="Q140" s="60">
        <f>IF(F140="I",IFERROR(VLOOKUP(C140,'BG 032021'!A:D,4,FALSE),0),0)</f>
        <v>0</v>
      </c>
    </row>
    <row r="141" spans="1:17" s="499" customFormat="1" ht="12.75" hidden="1" customHeight="1">
      <c r="A141" s="496" t="s">
        <v>95</v>
      </c>
      <c r="B141" s="496"/>
      <c r="C141" s="497">
        <v>5010110</v>
      </c>
      <c r="D141" s="497" t="s">
        <v>195</v>
      </c>
      <c r="E141" s="498" t="s">
        <v>6</v>
      </c>
      <c r="F141" s="498" t="s">
        <v>114</v>
      </c>
      <c r="G141" s="70">
        <f>IF(F141="I",IFERROR(VLOOKUP(C141,'BG 032022'!A:C,3,FALSE),0),0)</f>
        <v>0</v>
      </c>
      <c r="H141" s="496"/>
      <c r="I141" s="60">
        <f>IF(F141="I",IFERROR(VLOOKUP(C141,'BG 032022'!A:D,4,FALSE),0),0)</f>
        <v>0</v>
      </c>
      <c r="J141" s="60"/>
      <c r="K141" s="70">
        <f>IF(F141="I",IFERROR(VLOOKUP(C141,'BG 2021'!A:C,3,FALSE),0),0)</f>
        <v>0</v>
      </c>
      <c r="L141" s="60"/>
      <c r="M141" s="60">
        <f>IF(F141="I",IFERROR(VLOOKUP(C141,'BG 2021'!A:D,4,FALSE),0),0)</f>
        <v>0</v>
      </c>
      <c r="N141" s="60"/>
      <c r="O141" s="70">
        <f>IF(F141="I",IFERROR(VLOOKUP(C141,'BG 032021'!A:C,3,FALSE),0),0)</f>
        <v>0</v>
      </c>
      <c r="P141" s="60"/>
      <c r="Q141" s="60">
        <f>IF(F141="I",IFERROR(VLOOKUP(C141,'BG 032021'!A:D,4,FALSE),0),0)</f>
        <v>0</v>
      </c>
    </row>
    <row r="142" spans="1:17" s="499" customFormat="1" ht="12.75" customHeight="1">
      <c r="A142" s="496" t="s">
        <v>95</v>
      </c>
      <c r="B142" s="496" t="s">
        <v>398</v>
      </c>
      <c r="C142" s="497">
        <v>5010110006</v>
      </c>
      <c r="D142" s="497" t="s">
        <v>196</v>
      </c>
      <c r="E142" s="498" t="s">
        <v>6</v>
      </c>
      <c r="F142" s="498" t="s">
        <v>115</v>
      </c>
      <c r="G142" s="70">
        <f>IF(F142="I",IFERROR(VLOOKUP(C142,'BG 032022'!A:C,3,FALSE),0),0)</f>
        <v>0</v>
      </c>
      <c r="H142" s="496"/>
      <c r="I142" s="60">
        <f>IF(F142="I",IFERROR(VLOOKUP(C142,'BG 032022'!A:D,4,FALSE),0),0)</f>
        <v>0</v>
      </c>
      <c r="J142" s="60"/>
      <c r="K142" s="70">
        <f>IF(F142="I",IFERROR(VLOOKUP(C142,'BG 2021'!A:C,3,FALSE),0),0)</f>
        <v>0</v>
      </c>
      <c r="L142" s="60"/>
      <c r="M142" s="60">
        <f>IF(F142="I",IFERROR(VLOOKUP(C142,'BG 2021'!A:D,4,FALSE),0),0)</f>
        <v>0</v>
      </c>
      <c r="N142" s="60"/>
      <c r="O142" s="70">
        <f>IF(F142="I",IFERROR(VLOOKUP(C142,'BG 032021'!A:C,3,FALSE),0),0)</f>
        <v>0</v>
      </c>
      <c r="P142" s="60"/>
      <c r="Q142" s="60">
        <f>IF(F142="I",IFERROR(VLOOKUP(C142,'BG 032021'!A:D,4,FALSE),0),0)</f>
        <v>0</v>
      </c>
    </row>
    <row r="143" spans="1:17" s="499" customFormat="1" ht="12.75" hidden="1" customHeight="1">
      <c r="A143" s="496" t="s">
        <v>95</v>
      </c>
      <c r="B143" s="496" t="s">
        <v>14</v>
      </c>
      <c r="C143" s="497">
        <v>5010110001</v>
      </c>
      <c r="D143" s="497" t="s">
        <v>320</v>
      </c>
      <c r="E143" s="498" t="s">
        <v>6</v>
      </c>
      <c r="F143" s="498" t="s">
        <v>115</v>
      </c>
      <c r="G143" s="70">
        <f>IF(F143="I",IFERROR(VLOOKUP(C143,'BG 032022'!A:C,3,FALSE),0),0)</f>
        <v>93004267</v>
      </c>
      <c r="H143" s="496"/>
      <c r="I143" s="60">
        <f>IF(F143="I",IFERROR(VLOOKUP(C143,'BG 032022'!A:D,4,FALSE),0),0)</f>
        <v>13294.31</v>
      </c>
      <c r="J143" s="60"/>
      <c r="K143" s="70">
        <f>IF(F143="I",IFERROR(VLOOKUP(C143,'BG 2021'!A:C,3,FALSE),0),0)</f>
        <v>0</v>
      </c>
      <c r="L143" s="60"/>
      <c r="M143" s="60">
        <f>IF(F143="I",IFERROR(VLOOKUP(C143,'BG 2021'!A:D,4,FALSE),0),0)</f>
        <v>0</v>
      </c>
      <c r="N143" s="60"/>
      <c r="O143" s="70">
        <f>IF(F143="I",IFERROR(VLOOKUP(C143,'BG 032021'!A:C,3,FALSE),0),0)</f>
        <v>18045092</v>
      </c>
      <c r="P143" s="60"/>
      <c r="Q143" s="60">
        <f>IF(F143="I",IFERROR(VLOOKUP(C143,'BG 032021'!A:D,4,FALSE),0),0)</f>
        <v>2651.69</v>
      </c>
    </row>
    <row r="144" spans="1:17" s="499" customFormat="1" ht="12.75" hidden="1" customHeight="1">
      <c r="A144" s="496" t="s">
        <v>95</v>
      </c>
      <c r="B144" s="496" t="s">
        <v>395</v>
      </c>
      <c r="C144" s="497">
        <v>5010110002</v>
      </c>
      <c r="D144" s="497" t="s">
        <v>702</v>
      </c>
      <c r="E144" s="498" t="s">
        <v>6</v>
      </c>
      <c r="F144" s="498" t="s">
        <v>115</v>
      </c>
      <c r="G144" s="70">
        <f>IF(F144="I",IFERROR(VLOOKUP(C144,'BG 032022'!A:C,3,FALSE),0),0)</f>
        <v>0</v>
      </c>
      <c r="H144" s="496"/>
      <c r="I144" s="60">
        <f>IF(F144="I",IFERROR(VLOOKUP(C144,'BG 032022'!A:D,4,FALSE),0),0)</f>
        <v>0</v>
      </c>
      <c r="J144" s="60"/>
      <c r="K144" s="70">
        <f>IF(F144="I",IFERROR(VLOOKUP(C144,'BG 2021'!A:C,3,FALSE),0),0)</f>
        <v>0</v>
      </c>
      <c r="L144" s="60"/>
      <c r="M144" s="60">
        <f>IF(F144="I",IFERROR(VLOOKUP(C144,'BG 2021'!A:D,4,FALSE),0),0)</f>
        <v>0</v>
      </c>
      <c r="N144" s="60"/>
      <c r="O144" s="70">
        <f>IF(F144="I",IFERROR(VLOOKUP(C144,'BG 032021'!A:C,3,FALSE),0),0)</f>
        <v>0</v>
      </c>
      <c r="P144" s="60"/>
      <c r="Q144" s="60">
        <f>IF(F144="I",IFERROR(VLOOKUP(C144,'BG 032021'!A:D,4,FALSE),0),0)</f>
        <v>0</v>
      </c>
    </row>
    <row r="145" spans="1:17" s="499" customFormat="1" ht="12.75" customHeight="1">
      <c r="A145" s="496" t="s">
        <v>95</v>
      </c>
      <c r="B145" s="496" t="s">
        <v>398</v>
      </c>
      <c r="C145" s="497">
        <v>5010110003</v>
      </c>
      <c r="D145" s="497" t="s">
        <v>451</v>
      </c>
      <c r="E145" s="498" t="s">
        <v>6</v>
      </c>
      <c r="F145" s="498" t="s">
        <v>115</v>
      </c>
      <c r="G145" s="70">
        <f>IF(F145="I",IFERROR(VLOOKUP(C145,'BG 032022'!A:C,3,FALSE),0),0)</f>
        <v>3696200</v>
      </c>
      <c r="H145" s="496"/>
      <c r="I145" s="60">
        <f>IF(F145="I",IFERROR(VLOOKUP(C145,'BG 032022'!A:D,4,FALSE),0),0)</f>
        <v>530.61</v>
      </c>
      <c r="J145" s="60"/>
      <c r="K145" s="70">
        <f>IF(F145="I",IFERROR(VLOOKUP(C145,'BG 2021'!A:C,3,FALSE),0),0)</f>
        <v>0</v>
      </c>
      <c r="L145" s="60"/>
      <c r="M145" s="60">
        <f>IF(F145="I",IFERROR(VLOOKUP(C145,'BG 2021'!A:D,4,FALSE),0),0)</f>
        <v>0</v>
      </c>
      <c r="N145" s="60"/>
      <c r="O145" s="70">
        <f>IF(F145="I",IFERROR(VLOOKUP(C145,'BG 032021'!A:C,3,FALSE),0),0)</f>
        <v>8538600</v>
      </c>
      <c r="P145" s="60"/>
      <c r="Q145" s="60">
        <f>IF(F145="I",IFERROR(VLOOKUP(C145,'BG 032021'!A:D,4,FALSE),0),0)</f>
        <v>1233.42</v>
      </c>
    </row>
    <row r="146" spans="1:17" s="499" customFormat="1" ht="12.75" customHeight="1">
      <c r="A146" s="496" t="s">
        <v>95</v>
      </c>
      <c r="B146" s="496" t="s">
        <v>398</v>
      </c>
      <c r="C146" s="497">
        <v>5010110005</v>
      </c>
      <c r="D146" s="497" t="s">
        <v>452</v>
      </c>
      <c r="E146" s="498" t="s">
        <v>6</v>
      </c>
      <c r="F146" s="498" t="s">
        <v>115</v>
      </c>
      <c r="G146" s="70">
        <f>IF(F146="I",IFERROR(VLOOKUP(C146,'BG 032022'!A:C,3,FALSE),0),0)</f>
        <v>0</v>
      </c>
      <c r="H146" s="496"/>
      <c r="I146" s="60">
        <f>IF(F146="I",IFERROR(VLOOKUP(C146,'BG 032022'!A:D,4,FALSE),0),0)</f>
        <v>0</v>
      </c>
      <c r="J146" s="60"/>
      <c r="K146" s="70">
        <f>IF(F146="I",IFERROR(VLOOKUP(C146,'BG 2021'!A:C,3,FALSE),0),0)</f>
        <v>0</v>
      </c>
      <c r="L146" s="60"/>
      <c r="M146" s="60">
        <f>IF(F146="I",IFERROR(VLOOKUP(C146,'BG 2021'!A:D,4,FALSE),0),0)</f>
        <v>0</v>
      </c>
      <c r="N146" s="60"/>
      <c r="O146" s="70">
        <f>IF(F146="I",IFERROR(VLOOKUP(C146,'BG 032021'!A:C,3,FALSE),0),0)</f>
        <v>1216050</v>
      </c>
      <c r="P146" s="60"/>
      <c r="Q146" s="60">
        <f>IF(F146="I",IFERROR(VLOOKUP(C146,'BG 032021'!A:D,4,FALSE),0),0)</f>
        <v>175.97</v>
      </c>
    </row>
    <row r="147" spans="1:17" s="499" customFormat="1" ht="12.75" customHeight="1">
      <c r="A147" s="496" t="s">
        <v>95</v>
      </c>
      <c r="B147" s="496" t="s">
        <v>398</v>
      </c>
      <c r="C147" s="497">
        <v>5010110008</v>
      </c>
      <c r="D147" s="497" t="s">
        <v>455</v>
      </c>
      <c r="E147" s="498" t="s">
        <v>6</v>
      </c>
      <c r="F147" s="498" t="s">
        <v>115</v>
      </c>
      <c r="G147" s="70">
        <f>IF(F147="I",IFERROR(VLOOKUP(C147,'BG 032022'!A:C,3,FALSE),0),0)</f>
        <v>3641710</v>
      </c>
      <c r="H147" s="496"/>
      <c r="I147" s="60">
        <f>IF(F147="I",IFERROR(VLOOKUP(C147,'BG 032022'!A:D,4,FALSE),0),0)</f>
        <v>522.89</v>
      </c>
      <c r="J147" s="60"/>
      <c r="K147" s="70">
        <f>IF(F147="I",IFERROR(VLOOKUP(C147,'BG 2021'!A:C,3,FALSE),0),0)</f>
        <v>0</v>
      </c>
      <c r="L147" s="60"/>
      <c r="M147" s="60">
        <f>IF(F147="I",IFERROR(VLOOKUP(C147,'BG 2021'!A:D,4,FALSE),0),0)</f>
        <v>0</v>
      </c>
      <c r="N147" s="60"/>
      <c r="O147" s="70">
        <f>IF(F147="I",IFERROR(VLOOKUP(C147,'BG 032021'!A:C,3,FALSE),0),0)</f>
        <v>0</v>
      </c>
      <c r="P147" s="60"/>
      <c r="Q147" s="60">
        <f>IF(F147="I",IFERROR(VLOOKUP(C147,'BG 032021'!A:D,4,FALSE),0),0)</f>
        <v>0</v>
      </c>
    </row>
    <row r="148" spans="1:17" s="499" customFormat="1" ht="12.75" hidden="1" customHeight="1">
      <c r="A148" s="496" t="s">
        <v>95</v>
      </c>
      <c r="B148" s="496" t="s">
        <v>395</v>
      </c>
      <c r="C148" s="497">
        <v>5010110009</v>
      </c>
      <c r="D148" s="497" t="s">
        <v>492</v>
      </c>
      <c r="E148" s="498" t="s">
        <v>6</v>
      </c>
      <c r="F148" s="498" t="s">
        <v>115</v>
      </c>
      <c r="G148" s="70">
        <f>IF(F148="I",IFERROR(VLOOKUP(C148,'BG 032022'!A:C,3,FALSE),0),0)</f>
        <v>2538537</v>
      </c>
      <c r="H148" s="496"/>
      <c r="I148" s="60">
        <f>IF(F148="I",IFERROR(VLOOKUP(C148,'BG 032022'!A:D,4,FALSE),0),0)</f>
        <v>365.27</v>
      </c>
      <c r="J148" s="60"/>
      <c r="K148" s="70">
        <f>IF(F148="I",IFERROR(VLOOKUP(C148,'BG 2021'!A:C,3,FALSE),0),0)</f>
        <v>0</v>
      </c>
      <c r="L148" s="60"/>
      <c r="M148" s="60">
        <f>IF(F148="I",IFERROR(VLOOKUP(C148,'BG 2021'!A:D,4,FALSE),0),0)</f>
        <v>0</v>
      </c>
      <c r="N148" s="60"/>
      <c r="O148" s="70">
        <f>IF(F148="I",IFERROR(VLOOKUP(C148,'BG 032021'!A:C,3,FALSE),0),0)</f>
        <v>0</v>
      </c>
      <c r="P148" s="60"/>
      <c r="Q148" s="60">
        <f>IF(F148="I",IFERROR(VLOOKUP(C148,'BG 032021'!A:D,4,FALSE),0),0)</f>
        <v>0</v>
      </c>
    </row>
    <row r="149" spans="1:17" s="499" customFormat="1" ht="12.75" hidden="1" customHeight="1">
      <c r="A149" s="496" t="s">
        <v>95</v>
      </c>
      <c r="B149" s="496"/>
      <c r="C149" s="497">
        <v>5010112</v>
      </c>
      <c r="D149" s="497" t="s">
        <v>197</v>
      </c>
      <c r="E149" s="498" t="s">
        <v>6</v>
      </c>
      <c r="F149" s="498" t="s">
        <v>114</v>
      </c>
      <c r="G149" s="70">
        <f>IF(F149="I",IFERROR(VLOOKUP(C149,'BG 032022'!A:C,3,FALSE),0),0)</f>
        <v>0</v>
      </c>
      <c r="H149" s="496"/>
      <c r="I149" s="60">
        <f>IF(F149="I",IFERROR(VLOOKUP(C149,'BG 032022'!A:D,4,FALSE),0),0)</f>
        <v>0</v>
      </c>
      <c r="J149" s="60"/>
      <c r="K149" s="70">
        <f>IF(F149="I",IFERROR(VLOOKUP(C149,'BG 2021'!A:C,3,FALSE),0),0)</f>
        <v>0</v>
      </c>
      <c r="L149" s="60"/>
      <c r="M149" s="60">
        <f>IF(F149="I",IFERROR(VLOOKUP(C149,'BG 2021'!A:D,4,FALSE),0),0)</f>
        <v>0</v>
      </c>
      <c r="N149" s="60"/>
      <c r="O149" s="70">
        <f>IF(F149="I",IFERROR(VLOOKUP(C149,'BG 032021'!A:C,3,FALSE),0),0)</f>
        <v>0</v>
      </c>
      <c r="P149" s="60"/>
      <c r="Q149" s="60">
        <f>IF(F149="I",IFERROR(VLOOKUP(C149,'BG 032021'!A:D,4,FALSE),0),0)</f>
        <v>0</v>
      </c>
    </row>
    <row r="150" spans="1:17" s="499" customFormat="1" ht="12.75" customHeight="1">
      <c r="A150" s="496" t="s">
        <v>95</v>
      </c>
      <c r="B150" s="496" t="s">
        <v>398</v>
      </c>
      <c r="C150" s="497">
        <v>5010112001</v>
      </c>
      <c r="D150" s="497" t="s">
        <v>198</v>
      </c>
      <c r="E150" s="498" t="s">
        <v>6</v>
      </c>
      <c r="F150" s="498" t="s">
        <v>115</v>
      </c>
      <c r="G150" s="70">
        <f>IF(F150="I",IFERROR(VLOOKUP(C150,'BG 032022'!A:C,3,FALSE),0),0)</f>
        <v>122727</v>
      </c>
      <c r="H150" s="496"/>
      <c r="I150" s="60">
        <f>IF(F150="I",IFERROR(VLOOKUP(C150,'BG 032022'!A:D,4,FALSE),0),0)</f>
        <v>17.61</v>
      </c>
      <c r="J150" s="60"/>
      <c r="K150" s="70">
        <f>IF(F150="I",IFERROR(VLOOKUP(C150,'BG 2021'!A:C,3,FALSE),0),0)</f>
        <v>0</v>
      </c>
      <c r="L150" s="60"/>
      <c r="M150" s="60">
        <f>IF(F150="I",IFERROR(VLOOKUP(C150,'BG 2021'!A:D,4,FALSE),0),0)</f>
        <v>0</v>
      </c>
      <c r="N150" s="60"/>
      <c r="O150" s="70">
        <f>IF(F150="I",IFERROR(VLOOKUP(C150,'BG 032021'!A:C,3,FALSE),0),0)</f>
        <v>0</v>
      </c>
      <c r="P150" s="60"/>
      <c r="Q150" s="60">
        <f>IF(F150="I",IFERROR(VLOOKUP(C150,'BG 032021'!A:D,4,FALSE),0),0)</f>
        <v>0</v>
      </c>
    </row>
    <row r="151" spans="1:17" s="499" customFormat="1" ht="12.75" hidden="1" customHeight="1">
      <c r="A151" s="496" t="s">
        <v>95</v>
      </c>
      <c r="B151" s="496"/>
      <c r="C151" s="497">
        <v>5010113</v>
      </c>
      <c r="D151" s="497" t="s">
        <v>453</v>
      </c>
      <c r="E151" s="498" t="s">
        <v>6</v>
      </c>
      <c r="F151" s="498" t="s">
        <v>114</v>
      </c>
      <c r="G151" s="70">
        <f>IF(F151="I",IFERROR(VLOOKUP(C151,'BG 032022'!A:C,3,FALSE),0),0)</f>
        <v>0</v>
      </c>
      <c r="H151" s="496"/>
      <c r="I151" s="60">
        <f>IF(F151="I",IFERROR(VLOOKUP(C151,'BG 032022'!A:D,4,FALSE),0),0)</f>
        <v>0</v>
      </c>
      <c r="J151" s="60"/>
      <c r="K151" s="70">
        <f>IF(F151="I",IFERROR(VLOOKUP(C151,'BG 2021'!A:C,3,FALSE),0),0)</f>
        <v>0</v>
      </c>
      <c r="L151" s="60"/>
      <c r="M151" s="60">
        <f>IF(F151="I",IFERROR(VLOOKUP(C151,'BG 2021'!A:D,4,FALSE),0),0)</f>
        <v>0</v>
      </c>
      <c r="N151" s="60"/>
      <c r="O151" s="70">
        <f>IF(F151="I",IFERROR(VLOOKUP(C151,'BG 032021'!A:C,3,FALSE),0),0)</f>
        <v>0</v>
      </c>
      <c r="P151" s="60"/>
      <c r="Q151" s="60">
        <f>IF(F151="I",IFERROR(VLOOKUP(C151,'BG 032021'!A:D,4,FALSE),0),0)</f>
        <v>0</v>
      </c>
    </row>
    <row r="152" spans="1:17" s="499" customFormat="1" ht="12.75" customHeight="1">
      <c r="A152" s="496" t="s">
        <v>95</v>
      </c>
      <c r="B152" s="496" t="s">
        <v>398</v>
      </c>
      <c r="C152" s="497">
        <v>5010113003</v>
      </c>
      <c r="D152" s="497" t="s">
        <v>454</v>
      </c>
      <c r="E152" s="498" t="s">
        <v>6</v>
      </c>
      <c r="F152" s="498" t="s">
        <v>115</v>
      </c>
      <c r="G152" s="70">
        <f>IF(F152="I",IFERROR(VLOOKUP(C152,'BG 032022'!A:C,3,FALSE),0),0)</f>
        <v>0</v>
      </c>
      <c r="H152" s="496"/>
      <c r="I152" s="60">
        <f>IF(F152="I",IFERROR(VLOOKUP(C152,'BG 032022'!A:D,4,FALSE),0),0)</f>
        <v>0</v>
      </c>
      <c r="J152" s="60"/>
      <c r="K152" s="70">
        <f>IF(F152="I",IFERROR(VLOOKUP(C152,'BG 2021'!A:C,3,FALSE),0),0)</f>
        <v>0</v>
      </c>
      <c r="L152" s="60"/>
      <c r="M152" s="60">
        <f>IF(F152="I",IFERROR(VLOOKUP(C152,'BG 2021'!A:D,4,FALSE),0),0)</f>
        <v>0</v>
      </c>
      <c r="N152" s="60"/>
      <c r="O152" s="70">
        <f>IF(F152="I",IFERROR(VLOOKUP(C152,'BG 032021'!A:C,3,FALSE),0),0)</f>
        <v>166160</v>
      </c>
      <c r="P152" s="60"/>
      <c r="Q152" s="60">
        <f>IF(F152="I",IFERROR(VLOOKUP(C152,'BG 032021'!A:D,4,FALSE),0),0)</f>
        <v>25.09</v>
      </c>
    </row>
    <row r="153" spans="1:17" s="499" customFormat="1" ht="12.75" customHeight="1">
      <c r="A153" s="496" t="s">
        <v>95</v>
      </c>
      <c r="B153" s="496" t="s">
        <v>398</v>
      </c>
      <c r="C153" s="497">
        <v>5010113004</v>
      </c>
      <c r="D153" s="497" t="s">
        <v>493</v>
      </c>
      <c r="E153" s="498" t="s">
        <v>6</v>
      </c>
      <c r="F153" s="498" t="s">
        <v>115</v>
      </c>
      <c r="G153" s="70">
        <f>IF(F153="I",IFERROR(VLOOKUP(C153,'BG 032022'!A:C,3,FALSE),0),0)</f>
        <v>0</v>
      </c>
      <c r="H153" s="496"/>
      <c r="I153" s="60">
        <f>IF(F153="I",IFERROR(VLOOKUP(C153,'BG 032022'!A:D,4,FALSE),0),0)</f>
        <v>0</v>
      </c>
      <c r="J153" s="60"/>
      <c r="K153" s="70">
        <f>IF(F153="I",IFERROR(VLOOKUP(C153,'BG 2021'!A:C,3,FALSE),0),0)</f>
        <v>0</v>
      </c>
      <c r="L153" s="60"/>
      <c r="M153" s="60">
        <f>IF(F153="I",IFERROR(VLOOKUP(C153,'BG 2021'!A:D,4,FALSE),0),0)</f>
        <v>0</v>
      </c>
      <c r="N153" s="60"/>
      <c r="O153" s="70">
        <f>IF(F153="I",IFERROR(VLOOKUP(C153,'BG 032021'!A:C,3,FALSE),0),0)</f>
        <v>0</v>
      </c>
      <c r="P153" s="60"/>
      <c r="Q153" s="60">
        <f>IF(F153="I",IFERROR(VLOOKUP(C153,'BG 032021'!A:D,4,FALSE),0),0)</f>
        <v>0</v>
      </c>
    </row>
    <row r="154" spans="1:17" s="499" customFormat="1" ht="12.75" hidden="1" customHeight="1">
      <c r="A154" s="496" t="s">
        <v>95</v>
      </c>
      <c r="B154" s="496" t="s">
        <v>397</v>
      </c>
      <c r="C154" s="497">
        <v>5010113005</v>
      </c>
      <c r="D154" s="497" t="s">
        <v>503</v>
      </c>
      <c r="E154" s="498" t="s">
        <v>6</v>
      </c>
      <c r="F154" s="498" t="s">
        <v>115</v>
      </c>
      <c r="G154" s="70">
        <f>IF(F154="I",IFERROR(VLOOKUP(C154,'BG 032022'!A:C,3,FALSE),0),0)</f>
        <v>87</v>
      </c>
      <c r="H154" s="496"/>
      <c r="I154" s="60">
        <f>IF(F154="I",IFERROR(VLOOKUP(C154,'BG 032022'!A:D,4,FALSE),0),0)</f>
        <v>0.01</v>
      </c>
      <c r="J154" s="60"/>
      <c r="K154" s="70">
        <f>IF(F154="I",IFERROR(VLOOKUP(C154,'BG 2021'!A:C,3,FALSE),0),0)</f>
        <v>0</v>
      </c>
      <c r="L154" s="60"/>
      <c r="M154" s="60">
        <f>IF(F154="I",IFERROR(VLOOKUP(C154,'BG 2021'!A:D,4,FALSE),0),0)</f>
        <v>0</v>
      </c>
      <c r="N154" s="60"/>
      <c r="O154" s="70">
        <f>IF(F154="I",IFERROR(VLOOKUP(C154,'BG 032021'!A:C,3,FALSE),0),0)</f>
        <v>0</v>
      </c>
      <c r="P154" s="60"/>
      <c r="Q154" s="60">
        <f>IF(F154="I",IFERROR(VLOOKUP(C154,'BG 032021'!A:D,4,FALSE),0),0)</f>
        <v>0</v>
      </c>
    </row>
    <row r="155" spans="1:17" s="499" customFormat="1" ht="12.75" customHeight="1">
      <c r="A155" s="496" t="s">
        <v>95</v>
      </c>
      <c r="B155" s="496" t="s">
        <v>398</v>
      </c>
      <c r="C155" s="497">
        <v>5010113006</v>
      </c>
      <c r="D155" s="497" t="s">
        <v>517</v>
      </c>
      <c r="E155" s="498" t="s">
        <v>6</v>
      </c>
      <c r="F155" s="498" t="s">
        <v>115</v>
      </c>
      <c r="G155" s="70">
        <f>IF(F155="I",IFERROR(VLOOKUP(C155,'BG 032022'!A:C,3,FALSE),0),0)</f>
        <v>805455</v>
      </c>
      <c r="H155" s="496"/>
      <c r="I155" s="60">
        <f>IF(F155="I",IFERROR(VLOOKUP(C155,'BG 032022'!A:D,4,FALSE),0),0)</f>
        <v>115.41</v>
      </c>
      <c r="J155" s="60"/>
      <c r="K155" s="70">
        <f>IF(F155="I",IFERROR(VLOOKUP(C155,'BG 2021'!A:C,3,FALSE),0),0)</f>
        <v>0</v>
      </c>
      <c r="L155" s="60"/>
      <c r="M155" s="60">
        <f>IF(F155="I",IFERROR(VLOOKUP(C155,'BG 2021'!A:D,4,FALSE),0),0)</f>
        <v>0</v>
      </c>
      <c r="N155" s="60"/>
      <c r="O155" s="70">
        <f>IF(F155="I",IFERROR(VLOOKUP(C155,'BG 032021'!A:C,3,FALSE),0),0)</f>
        <v>0</v>
      </c>
      <c r="P155" s="60"/>
      <c r="Q155" s="60">
        <f>IF(F155="I",IFERROR(VLOOKUP(C155,'BG 032021'!A:D,4,FALSE),0),0)</f>
        <v>0</v>
      </c>
    </row>
    <row r="156" spans="1:17" s="499" customFormat="1" ht="12.75" customHeight="1">
      <c r="A156" s="496" t="s">
        <v>95</v>
      </c>
      <c r="B156" s="496" t="s">
        <v>398</v>
      </c>
      <c r="C156" s="497">
        <v>5010113007</v>
      </c>
      <c r="D156" s="497" t="s">
        <v>518</v>
      </c>
      <c r="E156" s="498" t="s">
        <v>6</v>
      </c>
      <c r="F156" s="498" t="s">
        <v>115</v>
      </c>
      <c r="G156" s="70">
        <f>IF(F156="I",IFERROR(VLOOKUP(C156,'BG 032022'!A:C,3,FALSE),0),0)</f>
        <v>5000001</v>
      </c>
      <c r="H156" s="496"/>
      <c r="I156" s="60">
        <f>IF(F156="I",IFERROR(VLOOKUP(C156,'BG 032022'!A:D,4,FALSE),0),0)</f>
        <v>714.47</v>
      </c>
      <c r="J156" s="60"/>
      <c r="K156" s="70">
        <f>IF(F156="I",IFERROR(VLOOKUP(C156,'BG 2021'!A:C,3,FALSE),0),0)</f>
        <v>0</v>
      </c>
      <c r="L156" s="60"/>
      <c r="M156" s="60">
        <f>IF(F156="I",IFERROR(VLOOKUP(C156,'BG 2021'!A:D,4,FALSE),0),0)</f>
        <v>0</v>
      </c>
      <c r="N156" s="60"/>
      <c r="O156" s="70">
        <f>IF(F156="I",IFERROR(VLOOKUP(C156,'BG 032021'!A:C,3,FALSE),0),0)</f>
        <v>0</v>
      </c>
      <c r="P156" s="60"/>
      <c r="Q156" s="60">
        <f>IF(F156="I",IFERROR(VLOOKUP(C156,'BG 032021'!A:D,4,FALSE),0),0)</f>
        <v>0</v>
      </c>
    </row>
    <row r="157" spans="1:17" s="499" customFormat="1" ht="12.75" customHeight="1">
      <c r="A157" s="496" t="s">
        <v>95</v>
      </c>
      <c r="B157" s="496" t="s">
        <v>398</v>
      </c>
      <c r="C157" s="497">
        <v>5010113008</v>
      </c>
      <c r="D157" s="497" t="s">
        <v>616</v>
      </c>
      <c r="E157" s="498" t="s">
        <v>6</v>
      </c>
      <c r="F157" s="498" t="s">
        <v>115</v>
      </c>
      <c r="G157" s="70">
        <f>IF(F157="I",IFERROR(VLOOKUP(C157,'BG 032022'!A:C,3,FALSE),0),0)</f>
        <v>2499999</v>
      </c>
      <c r="H157" s="496"/>
      <c r="I157" s="60">
        <f>IF(F157="I",IFERROR(VLOOKUP(C157,'BG 032022'!A:D,4,FALSE),0),0)</f>
        <v>357.23</v>
      </c>
      <c r="J157" s="60"/>
      <c r="K157" s="70">
        <f>IF(F157="I",IFERROR(VLOOKUP(C157,'BG 2021'!A:C,3,FALSE),0),0)</f>
        <v>0</v>
      </c>
      <c r="L157" s="60"/>
      <c r="M157" s="60">
        <f>IF(F157="I",IFERROR(VLOOKUP(C157,'BG 2021'!A:D,4,FALSE),0),0)</f>
        <v>0</v>
      </c>
      <c r="N157" s="60"/>
      <c r="O157" s="70">
        <f>IF(F157="I",IFERROR(VLOOKUP(C157,'BG 032021'!A:C,3,FALSE),0),0)</f>
        <v>0</v>
      </c>
      <c r="P157" s="60"/>
      <c r="Q157" s="60">
        <f>IF(F157="I",IFERROR(VLOOKUP(C157,'BG 032021'!A:D,4,FALSE),0),0)</f>
        <v>0</v>
      </c>
    </row>
    <row r="158" spans="1:17" s="499" customFormat="1" ht="12.75" hidden="1" customHeight="1">
      <c r="A158" s="496" t="s">
        <v>95</v>
      </c>
      <c r="B158" s="496"/>
      <c r="C158" s="497">
        <v>5010114</v>
      </c>
      <c r="D158" s="497" t="s">
        <v>617</v>
      </c>
      <c r="E158" s="498" t="s">
        <v>6</v>
      </c>
      <c r="F158" s="498" t="s">
        <v>114</v>
      </c>
      <c r="G158" s="70">
        <f>IF(F158="I",IFERROR(VLOOKUP(C158,'BG 032022'!A:C,3,FALSE),0),0)</f>
        <v>0</v>
      </c>
      <c r="H158" s="496"/>
      <c r="I158" s="60">
        <f>IF(F158="I",IFERROR(VLOOKUP(C158,'BG 032022'!A:D,4,FALSE),0),0)</f>
        <v>0</v>
      </c>
      <c r="J158" s="60"/>
      <c r="K158" s="70">
        <f>IF(F158="I",IFERROR(VLOOKUP(C158,'BG 2021'!A:C,3,FALSE),0),0)</f>
        <v>0</v>
      </c>
      <c r="L158" s="60"/>
      <c r="M158" s="60">
        <f>IF(F158="I",IFERROR(VLOOKUP(C158,'BG 2021'!A:D,4,FALSE),0),0)</f>
        <v>0</v>
      </c>
      <c r="N158" s="60"/>
      <c r="O158" s="70">
        <f>IF(F158="I",IFERROR(VLOOKUP(C158,'BG 032021'!A:C,3,FALSE),0),0)</f>
        <v>0</v>
      </c>
      <c r="P158" s="60"/>
      <c r="Q158" s="60">
        <f>IF(F158="I",IFERROR(VLOOKUP(C158,'BG 032021'!A:D,4,FALSE),0),0)</f>
        <v>0</v>
      </c>
    </row>
    <row r="159" spans="1:17" s="499" customFormat="1" ht="12.75" customHeight="1">
      <c r="A159" s="496" t="s">
        <v>95</v>
      </c>
      <c r="B159" s="496" t="s">
        <v>398</v>
      </c>
      <c r="C159" s="497">
        <v>5010114001</v>
      </c>
      <c r="D159" s="497" t="s">
        <v>618</v>
      </c>
      <c r="E159" s="498" t="s">
        <v>6</v>
      </c>
      <c r="F159" s="498" t="s">
        <v>115</v>
      </c>
      <c r="G159" s="70">
        <f>IF(F159="I",IFERROR(VLOOKUP(C159,'BG 032022'!A:C,3,FALSE),0),0)</f>
        <v>7749999</v>
      </c>
      <c r="H159" s="496"/>
      <c r="I159" s="60">
        <f>IF(F159="I",IFERROR(VLOOKUP(C159,'BG 032022'!A:D,4,FALSE),0),0)</f>
        <v>1107.44</v>
      </c>
      <c r="J159" s="60"/>
      <c r="K159" s="70">
        <f>IF(F159="I",IFERROR(VLOOKUP(C159,'BG 2021'!A:C,3,FALSE),0),0)</f>
        <v>0</v>
      </c>
      <c r="L159" s="60"/>
      <c r="M159" s="60">
        <f>IF(F159="I",IFERROR(VLOOKUP(C159,'BG 2021'!A:D,4,FALSE),0),0)</f>
        <v>0</v>
      </c>
      <c r="N159" s="60"/>
      <c r="O159" s="70">
        <f>IF(F159="I",IFERROR(VLOOKUP(C159,'BG 032021'!A:C,3,FALSE),0),0)</f>
        <v>0</v>
      </c>
      <c r="P159" s="60"/>
      <c r="Q159" s="60">
        <f>IF(F159="I",IFERROR(VLOOKUP(C159,'BG 032021'!A:D,4,FALSE),0),0)</f>
        <v>0</v>
      </c>
    </row>
    <row r="160" spans="1:17" s="499" customFormat="1" ht="12.75" hidden="1" customHeight="1">
      <c r="A160" s="496" t="s">
        <v>95</v>
      </c>
      <c r="B160" s="496"/>
      <c r="C160" s="497">
        <v>5010115</v>
      </c>
      <c r="D160" s="497" t="s">
        <v>199</v>
      </c>
      <c r="E160" s="498" t="s">
        <v>6</v>
      </c>
      <c r="F160" s="498" t="s">
        <v>114</v>
      </c>
      <c r="G160" s="70">
        <f>IF(F160="I",IFERROR(VLOOKUP(C160,'BG 032022'!A:C,3,FALSE),0),0)</f>
        <v>0</v>
      </c>
      <c r="H160" s="496"/>
      <c r="I160" s="60">
        <f>IF(F160="I",IFERROR(VLOOKUP(C160,'BG 032022'!A:D,4,FALSE),0),0)</f>
        <v>0</v>
      </c>
      <c r="J160" s="60"/>
      <c r="K160" s="70">
        <f>IF(F160="I",IFERROR(VLOOKUP(C160,'BG 2021'!A:C,3,FALSE),0),0)</f>
        <v>0</v>
      </c>
      <c r="L160" s="60"/>
      <c r="M160" s="60">
        <f>IF(F160="I",IFERROR(VLOOKUP(C160,'BG 2021'!A:D,4,FALSE),0),0)</f>
        <v>0</v>
      </c>
      <c r="N160" s="60"/>
      <c r="O160" s="70">
        <f>IF(F160="I",IFERROR(VLOOKUP(C160,'BG 032021'!A:C,3,FALSE),0),0)</f>
        <v>0</v>
      </c>
      <c r="P160" s="60"/>
      <c r="Q160" s="60">
        <f>IF(F160="I",IFERROR(VLOOKUP(C160,'BG 032021'!A:D,4,FALSE),0),0)</f>
        <v>0</v>
      </c>
    </row>
    <row r="161" spans="1:17" s="499" customFormat="1" ht="12.75" customHeight="1">
      <c r="A161" s="496" t="s">
        <v>95</v>
      </c>
      <c r="B161" s="496" t="s">
        <v>398</v>
      </c>
      <c r="C161" s="497">
        <v>5010115001</v>
      </c>
      <c r="D161" s="497" t="s">
        <v>75</v>
      </c>
      <c r="E161" s="498" t="s">
        <v>6</v>
      </c>
      <c r="F161" s="498" t="s">
        <v>115</v>
      </c>
      <c r="G161" s="70">
        <f>IF(F161="I",IFERROR(VLOOKUP(C161,'BG 032022'!A:C,3,FALSE),0),0)</f>
        <v>160000</v>
      </c>
      <c r="H161" s="496"/>
      <c r="I161" s="60">
        <f>IF(F161="I",IFERROR(VLOOKUP(C161,'BG 032022'!A:D,4,FALSE),0),0)</f>
        <v>23.11</v>
      </c>
      <c r="J161" s="60"/>
      <c r="K161" s="70">
        <f>IF(F161="I",IFERROR(VLOOKUP(C161,'BG 2021'!A:C,3,FALSE),0),0)</f>
        <v>0</v>
      </c>
      <c r="L161" s="60"/>
      <c r="M161" s="60">
        <f>IF(F161="I",IFERROR(VLOOKUP(C161,'BG 2021'!A:D,4,FALSE),0),0)</f>
        <v>0</v>
      </c>
      <c r="N161" s="60"/>
      <c r="O161" s="70">
        <f>IF(F161="I",IFERROR(VLOOKUP(C161,'BG 032021'!A:C,3,FALSE),0),0)</f>
        <v>0</v>
      </c>
      <c r="P161" s="60"/>
      <c r="Q161" s="60">
        <f>IF(F161="I",IFERROR(VLOOKUP(C161,'BG 032021'!A:D,4,FALSE),0),0)</f>
        <v>0</v>
      </c>
    </row>
    <row r="162" spans="1:17" s="499" customFormat="1" ht="12.75" customHeight="1">
      <c r="A162" s="496" t="s">
        <v>95</v>
      </c>
      <c r="B162" s="496" t="s">
        <v>398</v>
      </c>
      <c r="C162" s="497">
        <v>5010115002</v>
      </c>
      <c r="D162" s="497" t="s">
        <v>703</v>
      </c>
      <c r="E162" s="498" t="s">
        <v>6</v>
      </c>
      <c r="F162" s="498" t="s">
        <v>115</v>
      </c>
      <c r="G162" s="70">
        <f>IF(F162="I",IFERROR(VLOOKUP(C162,'BG 032022'!A:C,3,FALSE),0),0)</f>
        <v>69091</v>
      </c>
      <c r="H162" s="496"/>
      <c r="I162" s="60">
        <f>IF(F162="I",IFERROR(VLOOKUP(C162,'BG 032022'!A:D,4,FALSE),0),0)</f>
        <v>9.92</v>
      </c>
      <c r="J162" s="60"/>
      <c r="K162" s="70">
        <f>IF(F162="I",IFERROR(VLOOKUP(C162,'BG 2021'!A:C,3,FALSE),0),0)</f>
        <v>0</v>
      </c>
      <c r="L162" s="60"/>
      <c r="M162" s="60">
        <f>IF(F162="I",IFERROR(VLOOKUP(C162,'BG 2021'!A:D,4,FALSE),0),0)</f>
        <v>0</v>
      </c>
      <c r="N162" s="60"/>
      <c r="O162" s="70">
        <f>IF(F162="I",IFERROR(VLOOKUP(C162,'BG 032021'!A:C,3,FALSE),0),0)</f>
        <v>0</v>
      </c>
      <c r="P162" s="60"/>
      <c r="Q162" s="60">
        <f>IF(F162="I",IFERROR(VLOOKUP(C162,'BG 032021'!A:D,4,FALSE),0),0)</f>
        <v>0</v>
      </c>
    </row>
    <row r="163" spans="1:17" s="499" customFormat="1" ht="12.75" hidden="1" customHeight="1">
      <c r="A163" s="496" t="s">
        <v>95</v>
      </c>
      <c r="B163" s="496"/>
      <c r="C163" s="497">
        <v>50102</v>
      </c>
      <c r="D163" s="497" t="s">
        <v>494</v>
      </c>
      <c r="E163" s="498" t="s">
        <v>6</v>
      </c>
      <c r="F163" s="498" t="s">
        <v>114</v>
      </c>
      <c r="G163" s="70">
        <f>IF(F163="I",IFERROR(VLOOKUP(C163,'BG 032022'!A:C,3,FALSE),0),0)</f>
        <v>0</v>
      </c>
      <c r="H163" s="496"/>
      <c r="I163" s="60">
        <f>IF(F163="I",IFERROR(VLOOKUP(C163,'BG 032022'!A:D,4,FALSE),0),0)</f>
        <v>0</v>
      </c>
      <c r="J163" s="60"/>
      <c r="K163" s="70">
        <f>IF(F163="I",IFERROR(VLOOKUP(C163,'BG 2021'!A:C,3,FALSE),0),0)</f>
        <v>0</v>
      </c>
      <c r="L163" s="60"/>
      <c r="M163" s="60">
        <f>IF(F163="I",IFERROR(VLOOKUP(C163,'BG 2021'!A:D,4,FALSE),0),0)</f>
        <v>0</v>
      </c>
      <c r="N163" s="60"/>
      <c r="O163" s="70">
        <f>IF(F163="I",IFERROR(VLOOKUP(C163,'BG 032021'!A:C,3,FALSE),0),0)</f>
        <v>0</v>
      </c>
      <c r="P163" s="60"/>
      <c r="Q163" s="60">
        <f>IF(F163="I",IFERROR(VLOOKUP(C163,'BG 032021'!A:D,4,FALSE),0),0)</f>
        <v>0</v>
      </c>
    </row>
    <row r="164" spans="1:17" s="499" customFormat="1" ht="12.75" hidden="1" customHeight="1">
      <c r="A164" s="496" t="s">
        <v>95</v>
      </c>
      <c r="B164" s="496"/>
      <c r="C164" s="497">
        <v>5010202</v>
      </c>
      <c r="D164" s="497" t="s">
        <v>495</v>
      </c>
      <c r="E164" s="498" t="s">
        <v>6</v>
      </c>
      <c r="F164" s="498" t="s">
        <v>114</v>
      </c>
      <c r="G164" s="70">
        <f>IF(F164="I",IFERROR(VLOOKUP(C164,'BG 032022'!A:C,3,FALSE),0),0)</f>
        <v>0</v>
      </c>
      <c r="H164" s="496"/>
      <c r="I164" s="60">
        <f>IF(F164="I",IFERROR(VLOOKUP(C164,'BG 032022'!A:D,4,FALSE),0),0)</f>
        <v>0</v>
      </c>
      <c r="J164" s="60"/>
      <c r="K164" s="70">
        <f>IF(F164="I",IFERROR(VLOOKUP(C164,'BG 2021'!A:C,3,FALSE),0),0)</f>
        <v>0</v>
      </c>
      <c r="L164" s="60"/>
      <c r="M164" s="60">
        <f>IF(F164="I",IFERROR(VLOOKUP(C164,'BG 2021'!A:D,4,FALSE),0),0)</f>
        <v>0</v>
      </c>
      <c r="N164" s="60"/>
      <c r="O164" s="70">
        <f>IF(F164="I",IFERROR(VLOOKUP(C164,'BG 032021'!A:C,3,FALSE),0),0)</f>
        <v>0</v>
      </c>
      <c r="P164" s="60"/>
      <c r="Q164" s="60">
        <f>IF(F164="I",IFERROR(VLOOKUP(C164,'BG 032021'!A:D,4,FALSE),0),0)</f>
        <v>0</v>
      </c>
    </row>
    <row r="165" spans="1:17" s="499" customFormat="1" ht="12.75" hidden="1" customHeight="1">
      <c r="A165" s="496" t="s">
        <v>95</v>
      </c>
      <c r="B165" s="496" t="s">
        <v>169</v>
      </c>
      <c r="C165" s="497">
        <v>5010202001</v>
      </c>
      <c r="D165" s="497" t="s">
        <v>496</v>
      </c>
      <c r="E165" s="498" t="s">
        <v>6</v>
      </c>
      <c r="F165" s="498" t="s">
        <v>115</v>
      </c>
      <c r="G165" s="70">
        <f>IF(F165="I",IFERROR(VLOOKUP(C165,'BG 032022'!A:C,3,FALSE),0),0)</f>
        <v>20000001</v>
      </c>
      <c r="H165" s="496"/>
      <c r="I165" s="60">
        <f>IF(F165="I",IFERROR(VLOOKUP(C165,'BG 032022'!A:D,4,FALSE),0),0)</f>
        <v>2857.89</v>
      </c>
      <c r="J165" s="60"/>
      <c r="K165" s="70">
        <f>IF(F165="I",IFERROR(VLOOKUP(C165,'BG 2021'!A:C,3,FALSE),0),0)</f>
        <v>0</v>
      </c>
      <c r="L165" s="60"/>
      <c r="M165" s="60">
        <f>IF(F165="I",IFERROR(VLOOKUP(C165,'BG 2021'!A:D,4,FALSE),0),0)</f>
        <v>0</v>
      </c>
      <c r="N165" s="60"/>
      <c r="O165" s="70">
        <f>IF(F165="I",IFERROR(VLOOKUP(C165,'BG 032021'!A:C,3,FALSE),0),0)</f>
        <v>0</v>
      </c>
      <c r="P165" s="60"/>
      <c r="Q165" s="60">
        <f>IF(F165="I",IFERROR(VLOOKUP(C165,'BG 032021'!A:D,4,FALSE),0),0)</f>
        <v>0</v>
      </c>
    </row>
    <row r="166" spans="1:17" s="499" customFormat="1" ht="12.75" hidden="1" customHeight="1">
      <c r="A166" s="496" t="s">
        <v>95</v>
      </c>
      <c r="B166" s="496"/>
      <c r="C166" s="497">
        <v>5010203</v>
      </c>
      <c r="D166" s="497" t="s">
        <v>620</v>
      </c>
      <c r="E166" s="498" t="s">
        <v>6</v>
      </c>
      <c r="F166" s="498" t="s">
        <v>114</v>
      </c>
      <c r="G166" s="70">
        <f>IF(F166="I",IFERROR(VLOOKUP(C166,'BG 032022'!A:C,3,FALSE),0),0)</f>
        <v>0</v>
      </c>
      <c r="H166" s="496"/>
      <c r="I166" s="60">
        <f>IF(F166="I",IFERROR(VLOOKUP(C166,'BG 032022'!A:D,4,FALSE),0),0)</f>
        <v>0</v>
      </c>
      <c r="J166" s="60"/>
      <c r="K166" s="70">
        <f>IF(F166="I",IFERROR(VLOOKUP(C166,'BG 2021'!A:C,3,FALSE),0),0)</f>
        <v>0</v>
      </c>
      <c r="L166" s="60"/>
      <c r="M166" s="60">
        <f>IF(F166="I",IFERROR(VLOOKUP(C166,'BG 2021'!A:D,4,FALSE),0),0)</f>
        <v>0</v>
      </c>
      <c r="N166" s="60"/>
      <c r="O166" s="70">
        <f>IF(F166="I",IFERROR(VLOOKUP(C166,'BG 032021'!A:C,3,FALSE),0),0)</f>
        <v>0</v>
      </c>
      <c r="P166" s="60"/>
      <c r="Q166" s="60">
        <f>IF(F166="I",IFERROR(VLOOKUP(C166,'BG 032021'!A:D,4,FALSE),0),0)</f>
        <v>0</v>
      </c>
    </row>
    <row r="167" spans="1:17" s="499" customFormat="1" ht="12.75" hidden="1" customHeight="1">
      <c r="A167" s="496" t="s">
        <v>95</v>
      </c>
      <c r="B167" s="496" t="s">
        <v>393</v>
      </c>
      <c r="C167" s="497">
        <v>5010203001</v>
      </c>
      <c r="D167" s="497" t="s">
        <v>621</v>
      </c>
      <c r="E167" s="498" t="s">
        <v>6</v>
      </c>
      <c r="F167" s="498" t="s">
        <v>115</v>
      </c>
      <c r="G167" s="70">
        <f>IF(F167="I",IFERROR(VLOOKUP(C167,'BG 032022'!A:C,3,FALSE),0),0)</f>
        <v>26400000</v>
      </c>
      <c r="H167" s="496"/>
      <c r="I167" s="60">
        <f>IF(F167="I",IFERROR(VLOOKUP(C167,'BG 032022'!A:D,4,FALSE),0),0)</f>
        <v>3772.42</v>
      </c>
      <c r="J167" s="60"/>
      <c r="K167" s="70">
        <f>IF(F167="I",IFERROR(VLOOKUP(C167,'BG 2021'!A:C,3,FALSE),0),0)</f>
        <v>0</v>
      </c>
      <c r="L167" s="60"/>
      <c r="M167" s="60">
        <f>IF(F167="I",IFERROR(VLOOKUP(C167,'BG 2021'!A:D,4,FALSE),0),0)</f>
        <v>0</v>
      </c>
      <c r="N167" s="60"/>
      <c r="O167" s="70">
        <f>IF(F167="I",IFERROR(VLOOKUP(C167,'BG 032021'!A:C,3,FALSE),0),0)</f>
        <v>0</v>
      </c>
      <c r="P167" s="60"/>
      <c r="Q167" s="60">
        <f>IF(F167="I",IFERROR(VLOOKUP(C167,'BG 032021'!A:D,4,FALSE),0),0)</f>
        <v>0</v>
      </c>
    </row>
    <row r="168" spans="1:17" s="499" customFormat="1" ht="12.75" hidden="1" customHeight="1">
      <c r="A168" s="496" t="s">
        <v>95</v>
      </c>
      <c r="B168" s="496"/>
      <c r="C168" s="497">
        <v>50103</v>
      </c>
      <c r="D168" s="497" t="s">
        <v>74</v>
      </c>
      <c r="E168" s="498" t="s">
        <v>6</v>
      </c>
      <c r="F168" s="498" t="s">
        <v>114</v>
      </c>
      <c r="G168" s="70">
        <f>IF(F168="I",IFERROR(VLOOKUP(C168,'BG 032022'!A:C,3,FALSE),0),0)</f>
        <v>0</v>
      </c>
      <c r="H168" s="496"/>
      <c r="I168" s="60">
        <f>IF(F168="I",IFERROR(VLOOKUP(C168,'BG 032022'!A:D,4,FALSE),0),0)</f>
        <v>0</v>
      </c>
      <c r="J168" s="60"/>
      <c r="K168" s="70">
        <f>IF(F168="I",IFERROR(VLOOKUP(C168,'BG 2021'!A:C,3,FALSE),0),0)</f>
        <v>0</v>
      </c>
      <c r="L168" s="60"/>
      <c r="M168" s="60">
        <f>IF(F168="I",IFERROR(VLOOKUP(C168,'BG 2021'!A:D,4,FALSE),0),0)</f>
        <v>0</v>
      </c>
      <c r="N168" s="60"/>
      <c r="O168" s="70">
        <f>IF(F168="I",IFERROR(VLOOKUP(C168,'BG 032021'!A:C,3,FALSE),0),0)</f>
        <v>0</v>
      </c>
      <c r="P168" s="60"/>
      <c r="Q168" s="60">
        <f>IF(F168="I",IFERROR(VLOOKUP(C168,'BG 032021'!A:D,4,FALSE),0),0)</f>
        <v>0</v>
      </c>
    </row>
    <row r="169" spans="1:17" s="499" customFormat="1" ht="12.75" hidden="1" customHeight="1">
      <c r="A169" s="496" t="s">
        <v>95</v>
      </c>
      <c r="B169" s="496"/>
      <c r="C169" s="497">
        <v>5010301</v>
      </c>
      <c r="D169" s="497" t="s">
        <v>200</v>
      </c>
      <c r="E169" s="498" t="s">
        <v>6</v>
      </c>
      <c r="F169" s="498" t="s">
        <v>114</v>
      </c>
      <c r="G169" s="70">
        <f>IF(F169="I",IFERROR(VLOOKUP(C169,'BG 032022'!A:C,3,FALSE),0),0)</f>
        <v>0</v>
      </c>
      <c r="H169" s="496"/>
      <c r="I169" s="60">
        <f>IF(F169="I",IFERROR(VLOOKUP(C169,'BG 032022'!A:D,4,FALSE),0),0)</f>
        <v>0</v>
      </c>
      <c r="J169" s="60"/>
      <c r="K169" s="70">
        <f>IF(F169="I",IFERROR(VLOOKUP(C169,'BG 2021'!A:C,3,FALSE),0),0)</f>
        <v>0</v>
      </c>
      <c r="L169" s="60"/>
      <c r="M169" s="60">
        <f>IF(F169="I",IFERROR(VLOOKUP(C169,'BG 2021'!A:D,4,FALSE),0),0)</f>
        <v>0</v>
      </c>
      <c r="N169" s="60"/>
      <c r="O169" s="70">
        <f>IF(F169="I",IFERROR(VLOOKUP(C169,'BG 032021'!A:C,3,FALSE),0),0)</f>
        <v>0</v>
      </c>
      <c r="P169" s="60"/>
      <c r="Q169" s="60">
        <f>IF(F169="I",IFERROR(VLOOKUP(C169,'BG 032021'!A:D,4,FALSE),0),0)</f>
        <v>0</v>
      </c>
    </row>
    <row r="170" spans="1:17" s="499" customFormat="1" ht="12.75" customHeight="1">
      <c r="A170" s="496" t="s">
        <v>95</v>
      </c>
      <c r="B170" s="496" t="s">
        <v>398</v>
      </c>
      <c r="C170" s="497">
        <v>5010301002</v>
      </c>
      <c r="D170" s="497" t="s">
        <v>622</v>
      </c>
      <c r="E170" s="498" t="s">
        <v>6</v>
      </c>
      <c r="F170" s="498" t="s">
        <v>115</v>
      </c>
      <c r="G170" s="70">
        <f>IF(F170="I",IFERROR(VLOOKUP(C170,'BG 032022'!A:C,3,FALSE),0),0)</f>
        <v>12800</v>
      </c>
      <c r="H170" s="496"/>
      <c r="I170" s="60">
        <f>IF(F170="I",IFERROR(VLOOKUP(C170,'BG 032022'!A:D,4,FALSE),0),0)</f>
        <v>1.83</v>
      </c>
      <c r="J170" s="60"/>
      <c r="K170" s="70">
        <f>IF(F170="I",IFERROR(VLOOKUP(C170,'BG 2021'!A:C,3,FALSE),0),0)</f>
        <v>0</v>
      </c>
      <c r="L170" s="60"/>
      <c r="M170" s="60">
        <f>IF(F170="I",IFERROR(VLOOKUP(C170,'BG 2021'!A:D,4,FALSE),0),0)</f>
        <v>0</v>
      </c>
      <c r="N170" s="60"/>
      <c r="O170" s="70">
        <f>IF(F170="I",IFERROR(VLOOKUP(C170,'BG 032021'!A:C,3,FALSE),0),0)</f>
        <v>0</v>
      </c>
      <c r="P170" s="60"/>
      <c r="Q170" s="60">
        <f>IF(F170="I",IFERROR(VLOOKUP(C170,'BG 032021'!A:D,4,FALSE),0),0)</f>
        <v>0</v>
      </c>
    </row>
    <row r="171" spans="1:17" s="499" customFormat="1" ht="12.75" hidden="1" customHeight="1">
      <c r="A171" s="496" t="s">
        <v>95</v>
      </c>
      <c r="B171" s="496" t="s">
        <v>169</v>
      </c>
      <c r="C171" s="497">
        <v>5010301005</v>
      </c>
      <c r="D171" s="497" t="s">
        <v>201</v>
      </c>
      <c r="E171" s="498" t="s">
        <v>6</v>
      </c>
      <c r="F171" s="498" t="s">
        <v>115</v>
      </c>
      <c r="G171" s="70">
        <f>IF(F171="I",IFERROR(VLOOKUP(C171,'BG 032022'!A:C,3,FALSE),0),0)</f>
        <v>0</v>
      </c>
      <c r="H171" s="496"/>
      <c r="I171" s="60">
        <f>IF(F171="I",IFERROR(VLOOKUP(C171,'BG 032022'!A:D,4,FALSE),0),0)</f>
        <v>0</v>
      </c>
      <c r="J171" s="60"/>
      <c r="K171" s="70">
        <f>IF(F171="I",IFERROR(VLOOKUP(C171,'BG 2021'!A:C,3,FALSE),0),0)</f>
        <v>0</v>
      </c>
      <c r="L171" s="60"/>
      <c r="M171" s="60">
        <f>IF(F171="I",IFERROR(VLOOKUP(C171,'BG 2021'!A:D,4,FALSE),0),0)</f>
        <v>0</v>
      </c>
      <c r="N171" s="60"/>
      <c r="O171" s="70">
        <f>IF(F171="I",IFERROR(VLOOKUP(C171,'BG 032021'!A:C,3,FALSE),0),0)</f>
        <v>0</v>
      </c>
      <c r="P171" s="60"/>
      <c r="Q171" s="60">
        <f>IF(F171="I",IFERROR(VLOOKUP(C171,'BG 032021'!A:D,4,FALSE),0),0)</f>
        <v>0</v>
      </c>
    </row>
    <row r="172" spans="1:17" s="499" customFormat="1" ht="12.75" hidden="1" customHeight="1">
      <c r="A172" s="496" t="s">
        <v>95</v>
      </c>
      <c r="B172" s="496" t="s">
        <v>169</v>
      </c>
      <c r="C172" s="497">
        <v>5010301008</v>
      </c>
      <c r="D172" s="497" t="s">
        <v>202</v>
      </c>
      <c r="E172" s="498" t="s">
        <v>6</v>
      </c>
      <c r="F172" s="498" t="s">
        <v>115</v>
      </c>
      <c r="G172" s="70">
        <f>IF(F172="I",IFERROR(VLOOKUP(C172,'BG 032022'!A:C,3,FALSE),0),0)</f>
        <v>0</v>
      </c>
      <c r="H172" s="496"/>
      <c r="I172" s="60">
        <f>IF(F172="I",IFERROR(VLOOKUP(C172,'BG 032022'!A:D,4,FALSE),0),0)</f>
        <v>0</v>
      </c>
      <c r="J172" s="60"/>
      <c r="K172" s="70">
        <f>IF(F172="I",IFERROR(VLOOKUP(C172,'BG 2021'!A:C,3,FALSE),0),0)</f>
        <v>0</v>
      </c>
      <c r="L172" s="60"/>
      <c r="M172" s="60">
        <f>IF(F172="I",IFERROR(VLOOKUP(C172,'BG 2021'!A:D,4,FALSE),0),0)</f>
        <v>0</v>
      </c>
      <c r="N172" s="60"/>
      <c r="O172" s="70">
        <f>IF(F172="I",IFERROR(VLOOKUP(C172,'BG 032021'!A:C,3,FALSE),0),0)</f>
        <v>0</v>
      </c>
      <c r="P172" s="60"/>
      <c r="Q172" s="60">
        <f>IF(F172="I",IFERROR(VLOOKUP(C172,'BG 032021'!A:D,4,FALSE),0),0)</f>
        <v>0</v>
      </c>
    </row>
    <row r="173" spans="1:17" s="499" customFormat="1" ht="12.75" hidden="1" customHeight="1">
      <c r="A173" s="496" t="s">
        <v>95</v>
      </c>
      <c r="B173" s="496" t="s">
        <v>169</v>
      </c>
      <c r="C173" s="497">
        <v>5010301003</v>
      </c>
      <c r="D173" s="497" t="s">
        <v>321</v>
      </c>
      <c r="E173" s="498" t="s">
        <v>6</v>
      </c>
      <c r="F173" s="498" t="s">
        <v>115</v>
      </c>
      <c r="G173" s="70">
        <f>IF(F173="I",IFERROR(VLOOKUP(C173,'BG 032022'!A:C,3,FALSE),0),0)</f>
        <v>554294</v>
      </c>
      <c r="H173" s="496"/>
      <c r="I173" s="60">
        <f>IF(F173="I",IFERROR(VLOOKUP(C173,'BG 032022'!A:D,4,FALSE),0),0)</f>
        <v>78.760000000000005</v>
      </c>
      <c r="J173" s="60"/>
      <c r="K173" s="70">
        <f>IF(F173="I",IFERROR(VLOOKUP(C173,'BG 2021'!A:C,3,FALSE),0),0)</f>
        <v>0</v>
      </c>
      <c r="L173" s="60"/>
      <c r="M173" s="60">
        <f>IF(F173="I",IFERROR(VLOOKUP(C173,'BG 2021'!A:D,4,FALSE),0),0)</f>
        <v>0</v>
      </c>
      <c r="N173" s="60"/>
      <c r="O173" s="70">
        <f>IF(F173="I",IFERROR(VLOOKUP(C173,'BG 032021'!A:C,3,FALSE),0),0)</f>
        <v>0</v>
      </c>
      <c r="P173" s="60"/>
      <c r="Q173" s="60">
        <f>IF(F173="I",IFERROR(VLOOKUP(C173,'BG 032021'!A:D,4,FALSE),0),0)</f>
        <v>0</v>
      </c>
    </row>
    <row r="174" spans="1:17" s="499" customFormat="1" ht="12.75" customHeight="1">
      <c r="A174" s="496" t="s">
        <v>95</v>
      </c>
      <c r="B174" s="496" t="s">
        <v>398</v>
      </c>
      <c r="C174" s="497">
        <v>5010301006</v>
      </c>
      <c r="D174" s="497" t="s">
        <v>455</v>
      </c>
      <c r="E174" s="498" t="s">
        <v>6</v>
      </c>
      <c r="F174" s="498" t="s">
        <v>115</v>
      </c>
      <c r="G174" s="70">
        <f>IF(F174="I",IFERROR(VLOOKUP(C174,'BG 032022'!A:C,3,FALSE),0),0)</f>
        <v>0</v>
      </c>
      <c r="H174" s="496"/>
      <c r="I174" s="60">
        <f>IF(F174="I",IFERROR(VLOOKUP(C174,'BG 032022'!A:D,4,FALSE),0),0)</f>
        <v>0</v>
      </c>
      <c r="J174" s="60"/>
      <c r="K174" s="70">
        <f>IF(F174="I",IFERROR(VLOOKUP(C174,'BG 2021'!A:C,3,FALSE),0),0)</f>
        <v>0</v>
      </c>
      <c r="L174" s="60"/>
      <c r="M174" s="60">
        <f>IF(F174="I",IFERROR(VLOOKUP(C174,'BG 2021'!A:D,4,FALSE),0),0)</f>
        <v>0</v>
      </c>
      <c r="N174" s="60"/>
      <c r="O174" s="70">
        <f>IF(F174="I",IFERROR(VLOOKUP(C174,'BG 032021'!A:C,3,FALSE),0),0)</f>
        <v>3409841</v>
      </c>
      <c r="P174" s="60"/>
      <c r="Q174" s="60">
        <f>IF(F174="I",IFERROR(VLOOKUP(C174,'BG 032021'!A:D,4,FALSE),0),0)</f>
        <v>516.46</v>
      </c>
    </row>
    <row r="175" spans="1:17" s="499" customFormat="1" ht="12.75" customHeight="1">
      <c r="A175" s="496" t="s">
        <v>95</v>
      </c>
      <c r="B175" s="496" t="s">
        <v>398</v>
      </c>
      <c r="C175" s="497">
        <v>5010301007</v>
      </c>
      <c r="D175" s="497" t="s">
        <v>456</v>
      </c>
      <c r="E175" s="498" t="s">
        <v>6</v>
      </c>
      <c r="F175" s="498" t="s">
        <v>115</v>
      </c>
      <c r="G175" s="70">
        <f>IF(F175="I",IFERROR(VLOOKUP(C175,'BG 032022'!A:C,3,FALSE),0),0)</f>
        <v>440255</v>
      </c>
      <c r="H175" s="496"/>
      <c r="I175" s="60">
        <f>IF(F175="I",IFERROR(VLOOKUP(C175,'BG 032022'!A:D,4,FALSE),0),0)</f>
        <v>63.3</v>
      </c>
      <c r="J175" s="60"/>
      <c r="K175" s="70">
        <f>IF(F175="I",IFERROR(VLOOKUP(C175,'BG 2021'!A:C,3,FALSE),0),0)</f>
        <v>0</v>
      </c>
      <c r="L175" s="60"/>
      <c r="M175" s="60">
        <f>IF(F175="I",IFERROR(VLOOKUP(C175,'BG 2021'!A:D,4,FALSE),0),0)</f>
        <v>0</v>
      </c>
      <c r="N175" s="60"/>
      <c r="O175" s="70">
        <f>IF(F175="I",IFERROR(VLOOKUP(C175,'BG 032021'!A:C,3,FALSE),0),0)</f>
        <v>632550</v>
      </c>
      <c r="P175" s="60"/>
      <c r="Q175" s="60">
        <f>IF(F175="I",IFERROR(VLOOKUP(C175,'BG 032021'!A:D,4,FALSE),0),0)</f>
        <v>96.93</v>
      </c>
    </row>
    <row r="176" spans="1:17" s="499" customFormat="1" ht="12.75" hidden="1" customHeight="1">
      <c r="A176" s="496" t="s">
        <v>95</v>
      </c>
      <c r="B176" s="496"/>
      <c r="C176" s="497">
        <v>5010302</v>
      </c>
      <c r="D176" s="497" t="s">
        <v>105</v>
      </c>
      <c r="E176" s="498" t="s">
        <v>6</v>
      </c>
      <c r="F176" s="498" t="s">
        <v>114</v>
      </c>
      <c r="G176" s="70">
        <f>IF(F176="I",IFERROR(VLOOKUP(C176,'BG 032022'!A:C,3,FALSE),0),0)</f>
        <v>0</v>
      </c>
      <c r="H176" s="496"/>
      <c r="I176" s="60">
        <f>IF(F176="I",IFERROR(VLOOKUP(C176,'BG 032022'!A:D,4,FALSE),0),0)</f>
        <v>0</v>
      </c>
      <c r="J176" s="60"/>
      <c r="K176" s="70">
        <f>IF(F176="I",IFERROR(VLOOKUP(C176,'BG 2021'!A:C,3,FALSE),0),0)</f>
        <v>0</v>
      </c>
      <c r="L176" s="60"/>
      <c r="M176" s="60">
        <f>IF(F176="I",IFERROR(VLOOKUP(C176,'BG 2021'!A:D,4,FALSE),0),0)</f>
        <v>0</v>
      </c>
      <c r="N176" s="60"/>
      <c r="O176" s="70">
        <f>IF(F176="I",IFERROR(VLOOKUP(C176,'BG 032021'!A:C,3,FALSE),0),0)</f>
        <v>0</v>
      </c>
      <c r="P176" s="60"/>
      <c r="Q176" s="60">
        <f>IF(F176="I",IFERROR(VLOOKUP(C176,'BG 032021'!A:D,4,FALSE),0),0)</f>
        <v>0</v>
      </c>
    </row>
    <row r="177" spans="1:17" s="499" customFormat="1" ht="12.75" customHeight="1">
      <c r="A177" s="496" t="s">
        <v>95</v>
      </c>
      <c r="B177" s="496" t="s">
        <v>397</v>
      </c>
      <c r="C177" s="497">
        <v>5010302001</v>
      </c>
      <c r="D177" s="497" t="s">
        <v>203</v>
      </c>
      <c r="E177" s="498" t="s">
        <v>6</v>
      </c>
      <c r="F177" s="498" t="s">
        <v>115</v>
      </c>
      <c r="G177" s="70">
        <f>IF(F177="I",IFERROR(VLOOKUP(C177,'BG 032022'!A:C,3,FALSE),0),0)</f>
        <v>106487150</v>
      </c>
      <c r="H177" s="496"/>
      <c r="I177" s="60">
        <f>IF(F177="I",IFERROR(VLOOKUP(C177,'BG 032022'!A:D,4,FALSE),0),0)</f>
        <v>832066.83</v>
      </c>
      <c r="J177" s="60"/>
      <c r="K177" s="70">
        <f>IF(F177="I",IFERROR(VLOOKUP(C177,'BG 2021'!A:C,3,FALSE),0),0)</f>
        <v>0</v>
      </c>
      <c r="L177" s="60"/>
      <c r="M177" s="60">
        <f>IF(F177="I",IFERROR(VLOOKUP(C177,'BG 2021'!A:D,4,FALSE),0),0)</f>
        <v>0</v>
      </c>
      <c r="N177" s="60"/>
      <c r="O177" s="70">
        <f>IF(F177="I",IFERROR(VLOOKUP(C177,'BG 032021'!A:C,3,FALSE),0),0)</f>
        <v>11891536</v>
      </c>
      <c r="P177" s="60"/>
      <c r="Q177" s="60">
        <f>IF(F177="I",IFERROR(VLOOKUP(C177,'BG 032021'!A:D,4,FALSE),0),0)</f>
        <v>7978.03</v>
      </c>
    </row>
    <row r="178" spans="1:17" s="499" customFormat="1" ht="12.75" hidden="1" customHeight="1">
      <c r="A178" s="496" t="s">
        <v>95</v>
      </c>
      <c r="B178" s="496"/>
      <c r="C178" s="497">
        <v>502</v>
      </c>
      <c r="D178" s="497" t="s">
        <v>457</v>
      </c>
      <c r="E178" s="498" t="s">
        <v>6</v>
      </c>
      <c r="F178" s="498" t="s">
        <v>114</v>
      </c>
      <c r="G178" s="70">
        <f>IF(F178="I",IFERROR(VLOOKUP(C178,'BG 032022'!A:C,3,FALSE),0),0)</f>
        <v>0</v>
      </c>
      <c r="H178" s="496"/>
      <c r="I178" s="60">
        <f>IF(F178="I",IFERROR(VLOOKUP(C178,'BG 032022'!A:D,4,FALSE),0),0)</f>
        <v>0</v>
      </c>
      <c r="J178" s="60"/>
      <c r="K178" s="70">
        <f>IF(F178="I",IFERROR(VLOOKUP(C178,'BG 2021'!A:C,3,FALSE),0),0)</f>
        <v>0</v>
      </c>
      <c r="L178" s="60"/>
      <c r="M178" s="60">
        <f>IF(F178="I",IFERROR(VLOOKUP(C178,'BG 2021'!A:D,4,FALSE),0),0)</f>
        <v>0</v>
      </c>
      <c r="N178" s="60"/>
      <c r="O178" s="70">
        <f>IF(F178="I",IFERROR(VLOOKUP(C178,'BG 032021'!A:C,3,FALSE),0),0)</f>
        <v>0</v>
      </c>
      <c r="P178" s="60"/>
      <c r="Q178" s="60">
        <f>IF(F178="I",IFERROR(VLOOKUP(C178,'BG 032021'!A:D,4,FALSE),0),0)</f>
        <v>0</v>
      </c>
    </row>
    <row r="179" spans="1:17" s="499" customFormat="1" ht="12.75" hidden="1" customHeight="1">
      <c r="A179" s="496" t="s">
        <v>95</v>
      </c>
      <c r="B179" s="496"/>
      <c r="C179" s="497">
        <v>50202</v>
      </c>
      <c r="D179" s="497" t="s">
        <v>458</v>
      </c>
      <c r="E179" s="498" t="s">
        <v>6</v>
      </c>
      <c r="F179" s="498" t="s">
        <v>114</v>
      </c>
      <c r="G179" s="70">
        <f>IF(F179="I",IFERROR(VLOOKUP(C179,'BG 032022'!A:C,3,FALSE),0),0)</f>
        <v>0</v>
      </c>
      <c r="H179" s="496"/>
      <c r="I179" s="60">
        <f>IF(F179="I",IFERROR(VLOOKUP(C179,'BG 032022'!A:D,4,FALSE),0),0)</f>
        <v>0</v>
      </c>
      <c r="J179" s="60"/>
      <c r="K179" s="70">
        <f>IF(F179="I",IFERROR(VLOOKUP(C179,'BG 2021'!A:C,3,FALSE),0),0)</f>
        <v>0</v>
      </c>
      <c r="L179" s="60"/>
      <c r="M179" s="60">
        <f>IF(F179="I",IFERROR(VLOOKUP(C179,'BG 2021'!A:D,4,FALSE),0),0)</f>
        <v>0</v>
      </c>
      <c r="N179" s="60"/>
      <c r="O179" s="70">
        <f>IF(F179="I",IFERROR(VLOOKUP(C179,'BG 032021'!A:C,3,FALSE),0),0)</f>
        <v>0</v>
      </c>
      <c r="P179" s="60"/>
      <c r="Q179" s="60">
        <f>IF(F179="I",IFERROR(VLOOKUP(C179,'BG 032021'!A:D,4,FALSE),0),0)</f>
        <v>0</v>
      </c>
    </row>
    <row r="180" spans="1:17" s="499" customFormat="1" ht="12.75" customHeight="1">
      <c r="A180" s="496" t="s">
        <v>95</v>
      </c>
      <c r="B180" s="496" t="s">
        <v>398</v>
      </c>
      <c r="C180" s="497">
        <v>5020201</v>
      </c>
      <c r="D180" s="497" t="s">
        <v>459</v>
      </c>
      <c r="E180" s="498" t="s">
        <v>6</v>
      </c>
      <c r="F180" s="498" t="s">
        <v>115</v>
      </c>
      <c r="G180" s="70">
        <f>IF(F180="I",IFERROR(VLOOKUP(C180,'BG 032022'!A:C,3,FALSE),0),0)</f>
        <v>19990353</v>
      </c>
      <c r="H180" s="496"/>
      <c r="I180" s="60">
        <f>IF(F180="I",IFERROR(VLOOKUP(C180,'BG 032022'!A:D,4,FALSE),0),0)</f>
        <v>2959.59</v>
      </c>
      <c r="J180" s="60"/>
      <c r="K180" s="70">
        <f>IF(F180="I",IFERROR(VLOOKUP(C180,'BG 2021'!A:C,3,FALSE),0),0)</f>
        <v>0</v>
      </c>
      <c r="L180" s="60"/>
      <c r="M180" s="60">
        <f>IF(F180="I",IFERROR(VLOOKUP(C180,'BG 2021'!A:D,4,FALSE),0),0)</f>
        <v>0</v>
      </c>
      <c r="N180" s="60"/>
      <c r="O180" s="70">
        <f>IF(F180="I",IFERROR(VLOOKUP(C180,'BG 032021'!A:C,3,FALSE),0),0)</f>
        <v>19990353</v>
      </c>
      <c r="P180" s="60"/>
      <c r="Q180" s="60">
        <f>IF(F180="I",IFERROR(VLOOKUP(C180,'BG 032021'!A:D,4,FALSE),0),0)</f>
        <v>2959.59</v>
      </c>
    </row>
    <row r="181" spans="1:17" s="499" customFormat="1" ht="12.75" customHeight="1">
      <c r="A181" s="496" t="s">
        <v>95</v>
      </c>
      <c r="B181" s="496" t="s">
        <v>398</v>
      </c>
      <c r="C181" s="497">
        <v>5020202</v>
      </c>
      <c r="D181" s="497" t="s">
        <v>460</v>
      </c>
      <c r="E181" s="498" t="s">
        <v>6</v>
      </c>
      <c r="F181" s="498" t="s">
        <v>115</v>
      </c>
      <c r="G181" s="70">
        <f>IF(F181="I",IFERROR(VLOOKUP(C181,'BG 032022'!A:C,3,FALSE),0),0)</f>
        <v>12838299</v>
      </c>
      <c r="H181" s="496"/>
      <c r="I181" s="60">
        <f>IF(F181="I",IFERROR(VLOOKUP(C181,'BG 032022'!A:D,4,FALSE),0),0)</f>
        <v>1899.99</v>
      </c>
      <c r="J181" s="60"/>
      <c r="K181" s="70">
        <f>IF(F181="I",IFERROR(VLOOKUP(C181,'BG 2021'!A:C,3,FALSE),0),0)</f>
        <v>0</v>
      </c>
      <c r="L181" s="60"/>
      <c r="M181" s="60">
        <f>IF(F181="I",IFERROR(VLOOKUP(C181,'BG 2021'!A:D,4,FALSE),0),0)</f>
        <v>0</v>
      </c>
      <c r="N181" s="60"/>
      <c r="O181" s="70">
        <f>IF(F181="I",IFERROR(VLOOKUP(C181,'BG 032021'!A:C,3,FALSE),0),0)</f>
        <v>12838299</v>
      </c>
      <c r="P181" s="60"/>
      <c r="Q181" s="60">
        <f>IF(F181="I",IFERROR(VLOOKUP(C181,'BG 032021'!A:D,4,FALSE),0),0)</f>
        <v>1899.99</v>
      </c>
    </row>
    <row r="182" spans="1:17" s="499" customFormat="1" ht="12.75" hidden="1" customHeight="1">
      <c r="A182" s="496" t="s">
        <v>95</v>
      </c>
      <c r="B182" s="496"/>
      <c r="C182" s="497">
        <v>504</v>
      </c>
      <c r="D182" s="497" t="s">
        <v>204</v>
      </c>
      <c r="E182" s="498" t="s">
        <v>6</v>
      </c>
      <c r="F182" s="498" t="s">
        <v>114</v>
      </c>
      <c r="G182" s="70">
        <f>IF(F182="I",IFERROR(VLOOKUP(C182,'BG 032022'!A:C,3,FALSE),0),0)</f>
        <v>0</v>
      </c>
      <c r="H182" s="496"/>
      <c r="I182" s="60">
        <f>IF(F182="I",IFERROR(VLOOKUP(C182,'BG 032022'!A:D,4,FALSE),0),0)</f>
        <v>0</v>
      </c>
      <c r="J182" s="60"/>
      <c r="K182" s="70">
        <f>IF(F182="I",IFERROR(VLOOKUP(C182,'BG 2021'!A:C,3,FALSE),0),0)</f>
        <v>0</v>
      </c>
      <c r="L182" s="60"/>
      <c r="M182" s="60">
        <f>IF(F182="I",IFERROR(VLOOKUP(C182,'BG 2021'!A:D,4,FALSE),0),0)</f>
        <v>0</v>
      </c>
      <c r="N182" s="60"/>
      <c r="O182" s="70">
        <f>IF(F182="I",IFERROR(VLOOKUP(C182,'BG 032021'!A:C,3,FALSE),0),0)</f>
        <v>0</v>
      </c>
      <c r="P182" s="60"/>
      <c r="Q182" s="60">
        <f>IF(F182="I",IFERROR(VLOOKUP(C182,'BG 032021'!A:D,4,FALSE),0),0)</f>
        <v>0</v>
      </c>
    </row>
    <row r="183" spans="1:17" s="499" customFormat="1" ht="12.75" hidden="1" customHeight="1">
      <c r="A183" s="496" t="s">
        <v>95</v>
      </c>
      <c r="B183" s="496" t="s">
        <v>169</v>
      </c>
      <c r="C183" s="497">
        <v>50401</v>
      </c>
      <c r="D183" s="497" t="s">
        <v>205</v>
      </c>
      <c r="E183" s="498" t="s">
        <v>6</v>
      </c>
      <c r="F183" s="498" t="s">
        <v>115</v>
      </c>
      <c r="G183" s="70">
        <f>IF(F183="I",IFERROR(VLOOKUP(C183,'BG 032022'!A:C,3,FALSE),0),0)</f>
        <v>0</v>
      </c>
      <c r="H183" s="496"/>
      <c r="I183" s="60">
        <f>IF(F183="I",IFERROR(VLOOKUP(C183,'BG 032022'!A:D,4,FALSE),0),0)</f>
        <v>0</v>
      </c>
      <c r="J183" s="60"/>
      <c r="K183" s="70">
        <f>IF(F183="I",IFERROR(VLOOKUP(C183,'BG 2021'!A:C,3,FALSE),0),0)</f>
        <v>0</v>
      </c>
      <c r="L183" s="60"/>
      <c r="M183" s="60">
        <f>IF(F183="I",IFERROR(VLOOKUP(C183,'BG 2021'!A:D,4,FALSE),0),0)</f>
        <v>0</v>
      </c>
      <c r="N183" s="60"/>
      <c r="O183" s="70">
        <f>IF(F183="I",IFERROR(VLOOKUP(C183,'BG 032021'!A:C,3,FALSE),0),0)</f>
        <v>0</v>
      </c>
      <c r="P183" s="60"/>
      <c r="Q183" s="60">
        <f>IF(F183="I",IFERROR(VLOOKUP(C183,'BG 032021'!A:D,4,FALSE),0),0)</f>
        <v>0</v>
      </c>
    </row>
    <row r="184" spans="1:17" s="499" customFormat="1" ht="12.75" hidden="1" customHeight="1">
      <c r="A184" s="496" t="s">
        <v>95</v>
      </c>
      <c r="B184" s="496" t="s">
        <v>169</v>
      </c>
      <c r="C184" s="497">
        <v>50402</v>
      </c>
      <c r="D184" s="497" t="s">
        <v>206</v>
      </c>
      <c r="E184" s="498" t="s">
        <v>6</v>
      </c>
      <c r="F184" s="498" t="s">
        <v>115</v>
      </c>
      <c r="G184" s="70">
        <f>IF(F184="I",IFERROR(VLOOKUP(C184,'BG 032022'!A:C,3,FALSE),0),0)</f>
        <v>18068412</v>
      </c>
      <c r="H184" s="496"/>
      <c r="I184" s="60">
        <f>IF(F184="I",IFERROR(VLOOKUP(C184,'BG 032022'!A:D,4,FALSE),0),0)</f>
        <v>1865.71</v>
      </c>
      <c r="J184" s="60"/>
      <c r="K184" s="70">
        <f>IF(F184="I",IFERROR(VLOOKUP(C184,'BG 2021'!A:C,3,FALSE),0),0)</f>
        <v>0</v>
      </c>
      <c r="L184" s="60"/>
      <c r="M184" s="60">
        <f>IF(F184="I",IFERROR(VLOOKUP(C184,'BG 2021'!A:D,4,FALSE),0),0)</f>
        <v>0</v>
      </c>
      <c r="N184" s="60"/>
      <c r="O184" s="70">
        <f>IF(F184="I",IFERROR(VLOOKUP(C184,'BG 032021'!A:C,3,FALSE),0),0)</f>
        <v>0</v>
      </c>
      <c r="P184" s="60"/>
      <c r="Q184" s="60">
        <f>IF(F184="I",IFERROR(VLOOKUP(C184,'BG 032021'!A:D,4,FALSE),0),0)</f>
        <v>0</v>
      </c>
    </row>
    <row r="185" spans="1:17">
      <c r="G185" s="61"/>
      <c r="K185" s="61"/>
      <c r="O185" s="61"/>
    </row>
    <row r="186" spans="1:17">
      <c r="E186" s="62" t="s">
        <v>3</v>
      </c>
      <c r="F186" s="62"/>
      <c r="G186" s="63">
        <f>SUMIF(A:A,E186,G:G)</f>
        <v>8732003156</v>
      </c>
      <c r="I186" s="64">
        <f>SUMIF(A:A,E186,I:I)</f>
        <v>1263343.8699999999</v>
      </c>
      <c r="J186" s="65"/>
      <c r="K186" s="63">
        <f>SUMIF(A:A,E186,K:K)</f>
        <v>7724572285</v>
      </c>
      <c r="M186" s="64">
        <f>SUMIF(A:A,E186,M:M)</f>
        <v>1125565.0999999999</v>
      </c>
      <c r="N186" s="65"/>
      <c r="O186" s="63">
        <f>SUMIF(E:E,I186,O:O)</f>
        <v>0</v>
      </c>
      <c r="Q186" s="64">
        <f>SUMIF(E:E,I186,Q:Q)</f>
        <v>0</v>
      </c>
    </row>
    <row r="187" spans="1:17">
      <c r="E187" s="62" t="s">
        <v>8</v>
      </c>
      <c r="F187" s="62"/>
      <c r="G187" s="63">
        <f>SUMIF(A:A,E187,G:G)</f>
        <v>918075129.79999995</v>
      </c>
      <c r="I187" s="64">
        <f>SUMIF(A:A,E187,I:I)</f>
        <v>132450.28999999998</v>
      </c>
      <c r="J187" s="65"/>
      <c r="K187" s="63">
        <f>SUMIF(A:A,E187,K:K)</f>
        <v>676580277</v>
      </c>
      <c r="M187" s="64">
        <f>SUMIF(A:A,E187,M:M)</f>
        <v>98234.5</v>
      </c>
      <c r="N187" s="65"/>
      <c r="O187" s="63">
        <f>SUMIF(E:E,I187,O:O)</f>
        <v>0</v>
      </c>
      <c r="Q187" s="64">
        <f>SUMIF(E:E,I187,Q:Q)</f>
        <v>0</v>
      </c>
    </row>
    <row r="188" spans="1:17">
      <c r="E188" s="62" t="s">
        <v>18</v>
      </c>
      <c r="F188" s="62"/>
      <c r="G188" s="63">
        <f>SUMIF(A:A,E188,G:G)</f>
        <v>7813928026</v>
      </c>
      <c r="I188" s="64">
        <f>SUMIF(A:A,E188,I:I)</f>
        <v>1130893.5799999998</v>
      </c>
      <c r="J188" s="65"/>
      <c r="K188" s="63">
        <f>SUMIF(A:A,E188,K:K)</f>
        <v>7047992008</v>
      </c>
      <c r="M188" s="64">
        <f>SUMIF(A:A,E188,M:M)</f>
        <v>1027330.5999999999</v>
      </c>
      <c r="N188" s="65"/>
      <c r="O188" s="63">
        <f>SUMIF(E:E,I188,O:O)</f>
        <v>0</v>
      </c>
      <c r="Q188" s="64">
        <f>SUMIF(E:E,I188,Q:Q)</f>
        <v>0</v>
      </c>
    </row>
    <row r="189" spans="1:17" s="66" customFormat="1" ht="12">
      <c r="C189" s="67"/>
      <c r="D189" s="67"/>
      <c r="E189" s="68" t="s">
        <v>97</v>
      </c>
      <c r="F189" s="68"/>
      <c r="G189" s="66">
        <f>+G186-G187-G188</f>
        <v>0.19999980926513672</v>
      </c>
      <c r="H189" s="66" t="s">
        <v>96</v>
      </c>
      <c r="I189" s="66">
        <f>+I186-I187-I188</f>
        <v>0</v>
      </c>
      <c r="K189" s="66">
        <f>+K186-K187-K188</f>
        <v>0</v>
      </c>
      <c r="L189" s="66" t="s">
        <v>96</v>
      </c>
      <c r="M189" s="66">
        <f>+M186-M187-M188</f>
        <v>0</v>
      </c>
      <c r="O189" s="66">
        <f>+O186-O187-O188</f>
        <v>0</v>
      </c>
      <c r="P189" s="66" t="s">
        <v>96</v>
      </c>
      <c r="Q189" s="66">
        <f>+Q186-Q187-Q188</f>
        <v>0</v>
      </c>
    </row>
    <row r="190" spans="1:17">
      <c r="E190" s="62" t="s">
        <v>94</v>
      </c>
      <c r="F190" s="62"/>
      <c r="G190" s="63">
        <f>SUMIF(A:A,E190,G:G)</f>
        <v>1503213705</v>
      </c>
      <c r="I190" s="69">
        <f>SUMIF(A:A,E190,I:I)</f>
        <v>1025283.53</v>
      </c>
      <c r="J190" s="65"/>
      <c r="K190" s="63">
        <f>SUMIF(A:A,E190,K:K)</f>
        <v>0</v>
      </c>
      <c r="M190" s="69">
        <f>SUMIF(A:A,E190,M:M)</f>
        <v>0</v>
      </c>
      <c r="N190" s="65"/>
      <c r="O190" s="63">
        <f>SUMIF(A:A,E190,O:O)</f>
        <v>477911577</v>
      </c>
      <c r="Q190" s="69">
        <f>SUMIF(A:A,E190,Q:Q)</f>
        <v>123278.28000000001</v>
      </c>
    </row>
    <row r="191" spans="1:17">
      <c r="E191" s="62" t="s">
        <v>95</v>
      </c>
      <c r="F191" s="62"/>
      <c r="G191" s="63">
        <f>SUMIF(A:A,E191,G:G)</f>
        <v>737277687</v>
      </c>
      <c r="I191" s="69">
        <f>SUMIF(A:A,E191,I:I)</f>
        <v>921720.54999999993</v>
      </c>
      <c r="J191" s="65"/>
      <c r="K191" s="63">
        <f>SUMIF(A:A,E191,K:K)</f>
        <v>0</v>
      </c>
      <c r="L191" s="63"/>
      <c r="M191" s="69">
        <f>SUMIF(A:A,E191,M:M)</f>
        <v>0</v>
      </c>
      <c r="N191" s="65"/>
      <c r="O191" s="63">
        <f>SUMIF(A:A,E191,O:O)</f>
        <v>189141535</v>
      </c>
      <c r="Q191" s="69">
        <f>SUMIF(A:A,E191,Q:Q)</f>
        <v>34757.829999999994</v>
      </c>
    </row>
    <row r="192" spans="1:17" s="66" customFormat="1" ht="12">
      <c r="C192" s="67"/>
      <c r="D192" s="67"/>
      <c r="E192" s="68" t="s">
        <v>97</v>
      </c>
      <c r="F192" s="68"/>
      <c r="G192" s="66">
        <f>G190-G191-'BG 032022'!C84</f>
        <v>0</v>
      </c>
      <c r="H192" s="66" t="s">
        <v>96</v>
      </c>
      <c r="I192" s="66">
        <f>I190-I191-'BG 032022'!D84</f>
        <v>0</v>
      </c>
      <c r="L192" s="66" t="s">
        <v>96</v>
      </c>
      <c r="O192" s="66">
        <f>+O190-O191-'BG 032021'!C49</f>
        <v>0</v>
      </c>
      <c r="P192" s="66" t="s">
        <v>96</v>
      </c>
      <c r="Q192" s="66">
        <f>+Q190-Q191-'BG 032021'!D49</f>
        <v>0</v>
      </c>
    </row>
    <row r="193" spans="7:17">
      <c r="G193" s="61"/>
      <c r="I193" s="61"/>
      <c r="K193" s="61"/>
      <c r="M193" s="61"/>
      <c r="O193" s="61"/>
      <c r="Q193" s="61"/>
    </row>
    <row r="194" spans="7:17">
      <c r="G194" s="61"/>
      <c r="I194" s="61"/>
      <c r="K194" s="61"/>
      <c r="M194" s="61"/>
      <c r="O194" s="61"/>
      <c r="Q194" s="61"/>
    </row>
    <row r="196" spans="7:17">
      <c r="G196" s="61"/>
      <c r="K196" s="61"/>
      <c r="O196" s="61"/>
    </row>
  </sheetData>
  <autoFilter ref="A4:Q184" xr:uid="{9029454D-0235-40C5-9A8D-E0B24BD4A148}">
    <filterColumn colId="1">
      <filters>
        <filter val="Gastos de Administracion"/>
      </filters>
    </filterColumn>
  </autoFilter>
  <mergeCells count="3">
    <mergeCell ref="G3:I3"/>
    <mergeCell ref="K3:M3"/>
    <mergeCell ref="O3:Q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377F-007F-46A6-BBC1-D2DDA7374371}">
  <sheetPr>
    <tabColor rgb="FFFFC000"/>
  </sheetPr>
  <dimension ref="A1:AL191"/>
  <sheetViews>
    <sheetView zoomScale="90" zoomScaleNormal="90" workbookViewId="0">
      <pane xSplit="3" ySplit="3" topLeftCell="P152" activePane="bottomRight" state="frozen"/>
      <selection activeCell="E82" sqref="E82"/>
      <selection pane="topRight" activeCell="E82" sqref="E82"/>
      <selection pane="bottomLeft" activeCell="E82" sqref="E82"/>
      <selection pane="bottomRight" activeCell="Y183" sqref="Y183"/>
    </sheetView>
  </sheetViews>
  <sheetFormatPr baseColWidth="10" defaultColWidth="9.109375" defaultRowHeight="15" customHeight="1" outlineLevelCol="1"/>
  <cols>
    <col min="1" max="1" width="10.33203125" style="527" bestFit="1" customWidth="1"/>
    <col min="2" max="2" width="33.6640625" style="1" customWidth="1"/>
    <col min="3" max="3" width="16" style="1" customWidth="1"/>
    <col min="4" max="5" width="15" style="1" customWidth="1" outlineLevel="1"/>
    <col min="6" max="6" width="17.5546875" style="21" customWidth="1" outlineLevel="1"/>
    <col min="7" max="7" width="20.33203125" style="21" customWidth="1"/>
    <col min="8" max="8" width="19.6640625" style="1" customWidth="1"/>
    <col min="9" max="9" width="20.44140625" style="1" bestFit="1" customWidth="1"/>
    <col min="10" max="10" width="16" style="1" bestFit="1" customWidth="1"/>
    <col min="11" max="11" width="16.6640625" style="1" bestFit="1" customWidth="1"/>
    <col min="12" max="12" width="13.21875" style="1" bestFit="1" customWidth="1"/>
    <col min="13" max="13" width="13.88671875" style="1" customWidth="1"/>
    <col min="14" max="14" width="13.33203125" style="1" customWidth="1"/>
    <col min="15" max="17" width="15.5546875" style="1" customWidth="1"/>
    <col min="18" max="18" width="13.88671875" style="1" customWidth="1"/>
    <col min="19" max="19" width="15.5546875" style="1" customWidth="1"/>
    <col min="20" max="20" width="16.109375" style="1" bestFit="1" customWidth="1"/>
    <col min="21" max="22" width="12.44140625" style="1" bestFit="1" customWidth="1"/>
    <col min="23" max="23" width="14.88671875" style="1" bestFit="1" customWidth="1"/>
    <col min="24" max="24" width="17.6640625" style="1" bestFit="1" customWidth="1"/>
    <col min="25" max="25" width="14.88671875" style="1" bestFit="1" customWidth="1"/>
    <col min="26" max="26" width="15.88671875" style="1" bestFit="1" customWidth="1"/>
    <col min="27" max="260" width="9.109375" style="1"/>
    <col min="261" max="261" width="33.6640625" style="1" customWidth="1"/>
    <col min="262" max="262" width="16" style="1" customWidth="1"/>
    <col min="263" max="264" width="15" style="1" bestFit="1" customWidth="1"/>
    <col min="265" max="265" width="16.5546875" style="1" bestFit="1" customWidth="1"/>
    <col min="266" max="266" width="12.5546875" style="1" customWidth="1"/>
    <col min="267" max="267" width="17.5546875" style="1" bestFit="1" customWidth="1"/>
    <col min="268" max="269" width="18.109375" style="1" bestFit="1" customWidth="1"/>
    <col min="270" max="270" width="12.88671875" style="1" bestFit="1" customWidth="1"/>
    <col min="271" max="272" width="16.5546875" style="1" bestFit="1" customWidth="1"/>
    <col min="273" max="274" width="13.109375" style="1" bestFit="1" customWidth="1"/>
    <col min="275" max="275" width="15.5546875" style="1" bestFit="1" customWidth="1"/>
    <col min="276" max="276" width="13.6640625" style="1" bestFit="1" customWidth="1"/>
    <col min="277" max="279" width="12.33203125" style="1" bestFit="1" customWidth="1"/>
    <col min="280" max="280" width="17.5546875" style="1" bestFit="1" customWidth="1"/>
    <col min="281" max="281" width="12.33203125" style="1" bestFit="1" customWidth="1"/>
    <col min="282" max="282" width="13.44140625" style="1" bestFit="1" customWidth="1"/>
    <col min="283" max="516" width="9.109375" style="1"/>
    <col min="517" max="517" width="33.6640625" style="1" customWidth="1"/>
    <col min="518" max="518" width="16" style="1" customWidth="1"/>
    <col min="519" max="520" width="15" style="1" bestFit="1" customWidth="1"/>
    <col min="521" max="521" width="16.5546875" style="1" bestFit="1" customWidth="1"/>
    <col min="522" max="522" width="12.5546875" style="1" customWidth="1"/>
    <col min="523" max="523" width="17.5546875" style="1" bestFit="1" customWidth="1"/>
    <col min="524" max="525" width="18.109375" style="1" bestFit="1" customWidth="1"/>
    <col min="526" max="526" width="12.88671875" style="1" bestFit="1" customWidth="1"/>
    <col min="527" max="528" width="16.5546875" style="1" bestFit="1" customWidth="1"/>
    <col min="529" max="530" width="13.109375" style="1" bestFit="1" customWidth="1"/>
    <col min="531" max="531" width="15.5546875" style="1" bestFit="1" customWidth="1"/>
    <col min="532" max="532" width="13.6640625" style="1" bestFit="1" customWidth="1"/>
    <col min="533" max="535" width="12.33203125" style="1" bestFit="1" customWidth="1"/>
    <col min="536" max="536" width="17.5546875" style="1" bestFit="1" customWidth="1"/>
    <col min="537" max="537" width="12.33203125" style="1" bestFit="1" customWidth="1"/>
    <col min="538" max="538" width="13.44140625" style="1" bestFit="1" customWidth="1"/>
    <col min="539" max="772" width="9.109375" style="1"/>
    <col min="773" max="773" width="33.6640625" style="1" customWidth="1"/>
    <col min="774" max="774" width="16" style="1" customWidth="1"/>
    <col min="775" max="776" width="15" style="1" bestFit="1" customWidth="1"/>
    <col min="777" max="777" width="16.5546875" style="1" bestFit="1" customWidth="1"/>
    <col min="778" max="778" width="12.5546875" style="1" customWidth="1"/>
    <col min="779" max="779" width="17.5546875" style="1" bestFit="1" customWidth="1"/>
    <col min="780" max="781" width="18.109375" style="1" bestFit="1" customWidth="1"/>
    <col min="782" max="782" width="12.88671875" style="1" bestFit="1" customWidth="1"/>
    <col min="783" max="784" width="16.5546875" style="1" bestFit="1" customWidth="1"/>
    <col min="785" max="786" width="13.109375" style="1" bestFit="1" customWidth="1"/>
    <col min="787" max="787" width="15.5546875" style="1" bestFit="1" customWidth="1"/>
    <col min="788" max="788" width="13.6640625" style="1" bestFit="1" customWidth="1"/>
    <col min="789" max="791" width="12.33203125" style="1" bestFit="1" customWidth="1"/>
    <col min="792" max="792" width="17.5546875" style="1" bestFit="1" customWidth="1"/>
    <col min="793" max="793" width="12.33203125" style="1" bestFit="1" customWidth="1"/>
    <col min="794" max="794" width="13.44140625" style="1" bestFit="1" customWidth="1"/>
    <col min="795" max="1028" width="9.109375" style="1"/>
    <col min="1029" max="1029" width="33.6640625" style="1" customWidth="1"/>
    <col min="1030" max="1030" width="16" style="1" customWidth="1"/>
    <col min="1031" max="1032" width="15" style="1" bestFit="1" customWidth="1"/>
    <col min="1033" max="1033" width="16.5546875" style="1" bestFit="1" customWidth="1"/>
    <col min="1034" max="1034" width="12.5546875" style="1" customWidth="1"/>
    <col min="1035" max="1035" width="17.5546875" style="1" bestFit="1" customWidth="1"/>
    <col min="1036" max="1037" width="18.109375" style="1" bestFit="1" customWidth="1"/>
    <col min="1038" max="1038" width="12.88671875" style="1" bestFit="1" customWidth="1"/>
    <col min="1039" max="1040" width="16.5546875" style="1" bestFit="1" customWidth="1"/>
    <col min="1041" max="1042" width="13.109375" style="1" bestFit="1" customWidth="1"/>
    <col min="1043" max="1043" width="15.5546875" style="1" bestFit="1" customWidth="1"/>
    <col min="1044" max="1044" width="13.6640625" style="1" bestFit="1" customWidth="1"/>
    <col min="1045" max="1047" width="12.33203125" style="1" bestFit="1" customWidth="1"/>
    <col min="1048" max="1048" width="17.5546875" style="1" bestFit="1" customWidth="1"/>
    <col min="1049" max="1049" width="12.33203125" style="1" bestFit="1" customWidth="1"/>
    <col min="1050" max="1050" width="13.44140625" style="1" bestFit="1" customWidth="1"/>
    <col min="1051" max="1284" width="9.109375" style="1"/>
    <col min="1285" max="1285" width="33.6640625" style="1" customWidth="1"/>
    <col min="1286" max="1286" width="16" style="1" customWidth="1"/>
    <col min="1287" max="1288" width="15" style="1" bestFit="1" customWidth="1"/>
    <col min="1289" max="1289" width="16.5546875" style="1" bestFit="1" customWidth="1"/>
    <col min="1290" max="1290" width="12.5546875" style="1" customWidth="1"/>
    <col min="1291" max="1291" width="17.5546875" style="1" bestFit="1" customWidth="1"/>
    <col min="1292" max="1293" width="18.109375" style="1" bestFit="1" customWidth="1"/>
    <col min="1294" max="1294" width="12.88671875" style="1" bestFit="1" customWidth="1"/>
    <col min="1295" max="1296" width="16.5546875" style="1" bestFit="1" customWidth="1"/>
    <col min="1297" max="1298" width="13.109375" style="1" bestFit="1" customWidth="1"/>
    <col min="1299" max="1299" width="15.5546875" style="1" bestFit="1" customWidth="1"/>
    <col min="1300" max="1300" width="13.6640625" style="1" bestFit="1" customWidth="1"/>
    <col min="1301" max="1303" width="12.33203125" style="1" bestFit="1" customWidth="1"/>
    <col min="1304" max="1304" width="17.5546875" style="1" bestFit="1" customWidth="1"/>
    <col min="1305" max="1305" width="12.33203125" style="1" bestFit="1" customWidth="1"/>
    <col min="1306" max="1306" width="13.44140625" style="1" bestFit="1" customWidth="1"/>
    <col min="1307" max="1540" width="9.109375" style="1"/>
    <col min="1541" max="1541" width="33.6640625" style="1" customWidth="1"/>
    <col min="1542" max="1542" width="16" style="1" customWidth="1"/>
    <col min="1543" max="1544" width="15" style="1" bestFit="1" customWidth="1"/>
    <col min="1545" max="1545" width="16.5546875" style="1" bestFit="1" customWidth="1"/>
    <col min="1546" max="1546" width="12.5546875" style="1" customWidth="1"/>
    <col min="1547" max="1547" width="17.5546875" style="1" bestFit="1" customWidth="1"/>
    <col min="1548" max="1549" width="18.109375" style="1" bestFit="1" customWidth="1"/>
    <col min="1550" max="1550" width="12.88671875" style="1" bestFit="1" customWidth="1"/>
    <col min="1551" max="1552" width="16.5546875" style="1" bestFit="1" customWidth="1"/>
    <col min="1553" max="1554" width="13.109375" style="1" bestFit="1" customWidth="1"/>
    <col min="1555" max="1555" width="15.5546875" style="1" bestFit="1" customWidth="1"/>
    <col min="1556" max="1556" width="13.6640625" style="1" bestFit="1" customWidth="1"/>
    <col min="1557" max="1559" width="12.33203125" style="1" bestFit="1" customWidth="1"/>
    <col min="1560" max="1560" width="17.5546875" style="1" bestFit="1" customWidth="1"/>
    <col min="1561" max="1561" width="12.33203125" style="1" bestFit="1" customWidth="1"/>
    <col min="1562" max="1562" width="13.44140625" style="1" bestFit="1" customWidth="1"/>
    <col min="1563" max="1796" width="9.109375" style="1"/>
    <col min="1797" max="1797" width="33.6640625" style="1" customWidth="1"/>
    <col min="1798" max="1798" width="16" style="1" customWidth="1"/>
    <col min="1799" max="1800" width="15" style="1" bestFit="1" customWidth="1"/>
    <col min="1801" max="1801" width="16.5546875" style="1" bestFit="1" customWidth="1"/>
    <col min="1802" max="1802" width="12.5546875" style="1" customWidth="1"/>
    <col min="1803" max="1803" width="17.5546875" style="1" bestFit="1" customWidth="1"/>
    <col min="1804" max="1805" width="18.109375" style="1" bestFit="1" customWidth="1"/>
    <col min="1806" max="1806" width="12.88671875" style="1" bestFit="1" customWidth="1"/>
    <col min="1807" max="1808" width="16.5546875" style="1" bestFit="1" customWidth="1"/>
    <col min="1809" max="1810" width="13.109375" style="1" bestFit="1" customWidth="1"/>
    <col min="1811" max="1811" width="15.5546875" style="1" bestFit="1" customWidth="1"/>
    <col min="1812" max="1812" width="13.6640625" style="1" bestFit="1" customWidth="1"/>
    <col min="1813" max="1815" width="12.33203125" style="1" bestFit="1" customWidth="1"/>
    <col min="1816" max="1816" width="17.5546875" style="1" bestFit="1" customWidth="1"/>
    <col min="1817" max="1817" width="12.33203125" style="1" bestFit="1" customWidth="1"/>
    <col min="1818" max="1818" width="13.44140625" style="1" bestFit="1" customWidth="1"/>
    <col min="1819" max="2052" width="9.109375" style="1"/>
    <col min="2053" max="2053" width="33.6640625" style="1" customWidth="1"/>
    <col min="2054" max="2054" width="16" style="1" customWidth="1"/>
    <col min="2055" max="2056" width="15" style="1" bestFit="1" customWidth="1"/>
    <col min="2057" max="2057" width="16.5546875" style="1" bestFit="1" customWidth="1"/>
    <col min="2058" max="2058" width="12.5546875" style="1" customWidth="1"/>
    <col min="2059" max="2059" width="17.5546875" style="1" bestFit="1" customWidth="1"/>
    <col min="2060" max="2061" width="18.109375" style="1" bestFit="1" customWidth="1"/>
    <col min="2062" max="2062" width="12.88671875" style="1" bestFit="1" customWidth="1"/>
    <col min="2063" max="2064" width="16.5546875" style="1" bestFit="1" customWidth="1"/>
    <col min="2065" max="2066" width="13.109375" style="1" bestFit="1" customWidth="1"/>
    <col min="2067" max="2067" width="15.5546875" style="1" bestFit="1" customWidth="1"/>
    <col min="2068" max="2068" width="13.6640625" style="1" bestFit="1" customWidth="1"/>
    <col min="2069" max="2071" width="12.33203125" style="1" bestFit="1" customWidth="1"/>
    <col min="2072" max="2072" width="17.5546875" style="1" bestFit="1" customWidth="1"/>
    <col min="2073" max="2073" width="12.33203125" style="1" bestFit="1" customWidth="1"/>
    <col min="2074" max="2074" width="13.44140625" style="1" bestFit="1" customWidth="1"/>
    <col min="2075" max="2308" width="9.109375" style="1"/>
    <col min="2309" max="2309" width="33.6640625" style="1" customWidth="1"/>
    <col min="2310" max="2310" width="16" style="1" customWidth="1"/>
    <col min="2311" max="2312" width="15" style="1" bestFit="1" customWidth="1"/>
    <col min="2313" max="2313" width="16.5546875" style="1" bestFit="1" customWidth="1"/>
    <col min="2314" max="2314" width="12.5546875" style="1" customWidth="1"/>
    <col min="2315" max="2315" width="17.5546875" style="1" bestFit="1" customWidth="1"/>
    <col min="2316" max="2317" width="18.109375" style="1" bestFit="1" customWidth="1"/>
    <col min="2318" max="2318" width="12.88671875" style="1" bestFit="1" customWidth="1"/>
    <col min="2319" max="2320" width="16.5546875" style="1" bestFit="1" customWidth="1"/>
    <col min="2321" max="2322" width="13.109375" style="1" bestFit="1" customWidth="1"/>
    <col min="2323" max="2323" width="15.5546875" style="1" bestFit="1" customWidth="1"/>
    <col min="2324" max="2324" width="13.6640625" style="1" bestFit="1" customWidth="1"/>
    <col min="2325" max="2327" width="12.33203125" style="1" bestFit="1" customWidth="1"/>
    <col min="2328" max="2328" width="17.5546875" style="1" bestFit="1" customWidth="1"/>
    <col min="2329" max="2329" width="12.33203125" style="1" bestFit="1" customWidth="1"/>
    <col min="2330" max="2330" width="13.44140625" style="1" bestFit="1" customWidth="1"/>
    <col min="2331" max="2564" width="9.109375" style="1"/>
    <col min="2565" max="2565" width="33.6640625" style="1" customWidth="1"/>
    <col min="2566" max="2566" width="16" style="1" customWidth="1"/>
    <col min="2567" max="2568" width="15" style="1" bestFit="1" customWidth="1"/>
    <col min="2569" max="2569" width="16.5546875" style="1" bestFit="1" customWidth="1"/>
    <col min="2570" max="2570" width="12.5546875" style="1" customWidth="1"/>
    <col min="2571" max="2571" width="17.5546875" style="1" bestFit="1" customWidth="1"/>
    <col min="2572" max="2573" width="18.109375" style="1" bestFit="1" customWidth="1"/>
    <col min="2574" max="2574" width="12.88671875" style="1" bestFit="1" customWidth="1"/>
    <col min="2575" max="2576" width="16.5546875" style="1" bestFit="1" customWidth="1"/>
    <col min="2577" max="2578" width="13.109375" style="1" bestFit="1" customWidth="1"/>
    <col min="2579" max="2579" width="15.5546875" style="1" bestFit="1" customWidth="1"/>
    <col min="2580" max="2580" width="13.6640625" style="1" bestFit="1" customWidth="1"/>
    <col min="2581" max="2583" width="12.33203125" style="1" bestFit="1" customWidth="1"/>
    <col min="2584" max="2584" width="17.5546875" style="1" bestFit="1" customWidth="1"/>
    <col min="2585" max="2585" width="12.33203125" style="1" bestFit="1" customWidth="1"/>
    <col min="2586" max="2586" width="13.44140625" style="1" bestFit="1" customWidth="1"/>
    <col min="2587" max="2820" width="9.109375" style="1"/>
    <col min="2821" max="2821" width="33.6640625" style="1" customWidth="1"/>
    <col min="2822" max="2822" width="16" style="1" customWidth="1"/>
    <col min="2823" max="2824" width="15" style="1" bestFit="1" customWidth="1"/>
    <col min="2825" max="2825" width="16.5546875" style="1" bestFit="1" customWidth="1"/>
    <col min="2826" max="2826" width="12.5546875" style="1" customWidth="1"/>
    <col min="2827" max="2827" width="17.5546875" style="1" bestFit="1" customWidth="1"/>
    <col min="2828" max="2829" width="18.109375" style="1" bestFit="1" customWidth="1"/>
    <col min="2830" max="2830" width="12.88671875" style="1" bestFit="1" customWidth="1"/>
    <col min="2831" max="2832" width="16.5546875" style="1" bestFit="1" customWidth="1"/>
    <col min="2833" max="2834" width="13.109375" style="1" bestFit="1" customWidth="1"/>
    <col min="2835" max="2835" width="15.5546875" style="1" bestFit="1" customWidth="1"/>
    <col min="2836" max="2836" width="13.6640625" style="1" bestFit="1" customWidth="1"/>
    <col min="2837" max="2839" width="12.33203125" style="1" bestFit="1" customWidth="1"/>
    <col min="2840" max="2840" width="17.5546875" style="1" bestFit="1" customWidth="1"/>
    <col min="2841" max="2841" width="12.33203125" style="1" bestFit="1" customWidth="1"/>
    <col min="2842" max="2842" width="13.44140625" style="1" bestFit="1" customWidth="1"/>
    <col min="2843" max="3076" width="9.109375" style="1"/>
    <col min="3077" max="3077" width="33.6640625" style="1" customWidth="1"/>
    <col min="3078" max="3078" width="16" style="1" customWidth="1"/>
    <col min="3079" max="3080" width="15" style="1" bestFit="1" customWidth="1"/>
    <col min="3081" max="3081" width="16.5546875" style="1" bestFit="1" customWidth="1"/>
    <col min="3082" max="3082" width="12.5546875" style="1" customWidth="1"/>
    <col min="3083" max="3083" width="17.5546875" style="1" bestFit="1" customWidth="1"/>
    <col min="3084" max="3085" width="18.109375" style="1" bestFit="1" customWidth="1"/>
    <col min="3086" max="3086" width="12.88671875" style="1" bestFit="1" customWidth="1"/>
    <col min="3087" max="3088" width="16.5546875" style="1" bestFit="1" customWidth="1"/>
    <col min="3089" max="3090" width="13.109375" style="1" bestFit="1" customWidth="1"/>
    <col min="3091" max="3091" width="15.5546875" style="1" bestFit="1" customWidth="1"/>
    <col min="3092" max="3092" width="13.6640625" style="1" bestFit="1" customWidth="1"/>
    <col min="3093" max="3095" width="12.33203125" style="1" bestFit="1" customWidth="1"/>
    <col min="3096" max="3096" width="17.5546875" style="1" bestFit="1" customWidth="1"/>
    <col min="3097" max="3097" width="12.33203125" style="1" bestFit="1" customWidth="1"/>
    <col min="3098" max="3098" width="13.44140625" style="1" bestFit="1" customWidth="1"/>
    <col min="3099" max="3332" width="9.109375" style="1"/>
    <col min="3333" max="3333" width="33.6640625" style="1" customWidth="1"/>
    <col min="3334" max="3334" width="16" style="1" customWidth="1"/>
    <col min="3335" max="3336" width="15" style="1" bestFit="1" customWidth="1"/>
    <col min="3337" max="3337" width="16.5546875" style="1" bestFit="1" customWidth="1"/>
    <col min="3338" max="3338" width="12.5546875" style="1" customWidth="1"/>
    <col min="3339" max="3339" width="17.5546875" style="1" bestFit="1" customWidth="1"/>
    <col min="3340" max="3341" width="18.109375" style="1" bestFit="1" customWidth="1"/>
    <col min="3342" max="3342" width="12.88671875" style="1" bestFit="1" customWidth="1"/>
    <col min="3343" max="3344" width="16.5546875" style="1" bestFit="1" customWidth="1"/>
    <col min="3345" max="3346" width="13.109375" style="1" bestFit="1" customWidth="1"/>
    <col min="3347" max="3347" width="15.5546875" style="1" bestFit="1" customWidth="1"/>
    <col min="3348" max="3348" width="13.6640625" style="1" bestFit="1" customWidth="1"/>
    <col min="3349" max="3351" width="12.33203125" style="1" bestFit="1" customWidth="1"/>
    <col min="3352" max="3352" width="17.5546875" style="1" bestFit="1" customWidth="1"/>
    <col min="3353" max="3353" width="12.33203125" style="1" bestFit="1" customWidth="1"/>
    <col min="3354" max="3354" width="13.44140625" style="1" bestFit="1" customWidth="1"/>
    <col min="3355" max="3588" width="9.109375" style="1"/>
    <col min="3589" max="3589" width="33.6640625" style="1" customWidth="1"/>
    <col min="3590" max="3590" width="16" style="1" customWidth="1"/>
    <col min="3591" max="3592" width="15" style="1" bestFit="1" customWidth="1"/>
    <col min="3593" max="3593" width="16.5546875" style="1" bestFit="1" customWidth="1"/>
    <col min="3594" max="3594" width="12.5546875" style="1" customWidth="1"/>
    <col min="3595" max="3595" width="17.5546875" style="1" bestFit="1" customWidth="1"/>
    <col min="3596" max="3597" width="18.109375" style="1" bestFit="1" customWidth="1"/>
    <col min="3598" max="3598" width="12.88671875" style="1" bestFit="1" customWidth="1"/>
    <col min="3599" max="3600" width="16.5546875" style="1" bestFit="1" customWidth="1"/>
    <col min="3601" max="3602" width="13.109375" style="1" bestFit="1" customWidth="1"/>
    <col min="3603" max="3603" width="15.5546875" style="1" bestFit="1" customWidth="1"/>
    <col min="3604" max="3604" width="13.6640625" style="1" bestFit="1" customWidth="1"/>
    <col min="3605" max="3607" width="12.33203125" style="1" bestFit="1" customWidth="1"/>
    <col min="3608" max="3608" width="17.5546875" style="1" bestFit="1" customWidth="1"/>
    <col min="3609" max="3609" width="12.33203125" style="1" bestFit="1" customWidth="1"/>
    <col min="3610" max="3610" width="13.44140625" style="1" bestFit="1" customWidth="1"/>
    <col min="3611" max="3844" width="9.109375" style="1"/>
    <col min="3845" max="3845" width="33.6640625" style="1" customWidth="1"/>
    <col min="3846" max="3846" width="16" style="1" customWidth="1"/>
    <col min="3847" max="3848" width="15" style="1" bestFit="1" customWidth="1"/>
    <col min="3849" max="3849" width="16.5546875" style="1" bestFit="1" customWidth="1"/>
    <col min="3850" max="3850" width="12.5546875" style="1" customWidth="1"/>
    <col min="3851" max="3851" width="17.5546875" style="1" bestFit="1" customWidth="1"/>
    <col min="3852" max="3853" width="18.109375" style="1" bestFit="1" customWidth="1"/>
    <col min="3854" max="3854" width="12.88671875" style="1" bestFit="1" customWidth="1"/>
    <col min="3855" max="3856" width="16.5546875" style="1" bestFit="1" customWidth="1"/>
    <col min="3857" max="3858" width="13.109375" style="1" bestFit="1" customWidth="1"/>
    <col min="3859" max="3859" width="15.5546875" style="1" bestFit="1" customWidth="1"/>
    <col min="3860" max="3860" width="13.6640625" style="1" bestFit="1" customWidth="1"/>
    <col min="3861" max="3863" width="12.33203125" style="1" bestFit="1" customWidth="1"/>
    <col min="3864" max="3864" width="17.5546875" style="1" bestFit="1" customWidth="1"/>
    <col min="3865" max="3865" width="12.33203125" style="1" bestFit="1" customWidth="1"/>
    <col min="3866" max="3866" width="13.44140625" style="1" bestFit="1" customWidth="1"/>
    <col min="3867" max="4100" width="9.109375" style="1"/>
    <col min="4101" max="4101" width="33.6640625" style="1" customWidth="1"/>
    <col min="4102" max="4102" width="16" style="1" customWidth="1"/>
    <col min="4103" max="4104" width="15" style="1" bestFit="1" customWidth="1"/>
    <col min="4105" max="4105" width="16.5546875" style="1" bestFit="1" customWidth="1"/>
    <col min="4106" max="4106" width="12.5546875" style="1" customWidth="1"/>
    <col min="4107" max="4107" width="17.5546875" style="1" bestFit="1" customWidth="1"/>
    <col min="4108" max="4109" width="18.109375" style="1" bestFit="1" customWidth="1"/>
    <col min="4110" max="4110" width="12.88671875" style="1" bestFit="1" customWidth="1"/>
    <col min="4111" max="4112" width="16.5546875" style="1" bestFit="1" customWidth="1"/>
    <col min="4113" max="4114" width="13.109375" style="1" bestFit="1" customWidth="1"/>
    <col min="4115" max="4115" width="15.5546875" style="1" bestFit="1" customWidth="1"/>
    <col min="4116" max="4116" width="13.6640625" style="1" bestFit="1" customWidth="1"/>
    <col min="4117" max="4119" width="12.33203125" style="1" bestFit="1" customWidth="1"/>
    <col min="4120" max="4120" width="17.5546875" style="1" bestFit="1" customWidth="1"/>
    <col min="4121" max="4121" width="12.33203125" style="1" bestFit="1" customWidth="1"/>
    <col min="4122" max="4122" width="13.44140625" style="1" bestFit="1" customWidth="1"/>
    <col min="4123" max="4356" width="9.109375" style="1"/>
    <col min="4357" max="4357" width="33.6640625" style="1" customWidth="1"/>
    <col min="4358" max="4358" width="16" style="1" customWidth="1"/>
    <col min="4359" max="4360" width="15" style="1" bestFit="1" customWidth="1"/>
    <col min="4361" max="4361" width="16.5546875" style="1" bestFit="1" customWidth="1"/>
    <col min="4362" max="4362" width="12.5546875" style="1" customWidth="1"/>
    <col min="4363" max="4363" width="17.5546875" style="1" bestFit="1" customWidth="1"/>
    <col min="4364" max="4365" width="18.109375" style="1" bestFit="1" customWidth="1"/>
    <col min="4366" max="4366" width="12.88671875" style="1" bestFit="1" customWidth="1"/>
    <col min="4367" max="4368" width="16.5546875" style="1" bestFit="1" customWidth="1"/>
    <col min="4369" max="4370" width="13.109375" style="1" bestFit="1" customWidth="1"/>
    <col min="4371" max="4371" width="15.5546875" style="1" bestFit="1" customWidth="1"/>
    <col min="4372" max="4372" width="13.6640625" style="1" bestFit="1" customWidth="1"/>
    <col min="4373" max="4375" width="12.33203125" style="1" bestFit="1" customWidth="1"/>
    <col min="4376" max="4376" width="17.5546875" style="1" bestFit="1" customWidth="1"/>
    <col min="4377" max="4377" width="12.33203125" style="1" bestFit="1" customWidth="1"/>
    <col min="4378" max="4378" width="13.44140625" style="1" bestFit="1" customWidth="1"/>
    <col min="4379" max="4612" width="9.109375" style="1"/>
    <col min="4613" max="4613" width="33.6640625" style="1" customWidth="1"/>
    <col min="4614" max="4614" width="16" style="1" customWidth="1"/>
    <col min="4615" max="4616" width="15" style="1" bestFit="1" customWidth="1"/>
    <col min="4617" max="4617" width="16.5546875" style="1" bestFit="1" customWidth="1"/>
    <col min="4618" max="4618" width="12.5546875" style="1" customWidth="1"/>
    <col min="4619" max="4619" width="17.5546875" style="1" bestFit="1" customWidth="1"/>
    <col min="4620" max="4621" width="18.109375" style="1" bestFit="1" customWidth="1"/>
    <col min="4622" max="4622" width="12.88671875" style="1" bestFit="1" customWidth="1"/>
    <col min="4623" max="4624" width="16.5546875" style="1" bestFit="1" customWidth="1"/>
    <col min="4625" max="4626" width="13.109375" style="1" bestFit="1" customWidth="1"/>
    <col min="4627" max="4627" width="15.5546875" style="1" bestFit="1" customWidth="1"/>
    <col min="4628" max="4628" width="13.6640625" style="1" bestFit="1" customWidth="1"/>
    <col min="4629" max="4631" width="12.33203125" style="1" bestFit="1" customWidth="1"/>
    <col min="4632" max="4632" width="17.5546875" style="1" bestFit="1" customWidth="1"/>
    <col min="4633" max="4633" width="12.33203125" style="1" bestFit="1" customWidth="1"/>
    <col min="4634" max="4634" width="13.44140625" style="1" bestFit="1" customWidth="1"/>
    <col min="4635" max="4868" width="9.109375" style="1"/>
    <col min="4869" max="4869" width="33.6640625" style="1" customWidth="1"/>
    <col min="4870" max="4870" width="16" style="1" customWidth="1"/>
    <col min="4871" max="4872" width="15" style="1" bestFit="1" customWidth="1"/>
    <col min="4873" max="4873" width="16.5546875" style="1" bestFit="1" customWidth="1"/>
    <col min="4874" max="4874" width="12.5546875" style="1" customWidth="1"/>
    <col min="4875" max="4875" width="17.5546875" style="1" bestFit="1" customWidth="1"/>
    <col min="4876" max="4877" width="18.109375" style="1" bestFit="1" customWidth="1"/>
    <col min="4878" max="4878" width="12.88671875" style="1" bestFit="1" customWidth="1"/>
    <col min="4879" max="4880" width="16.5546875" style="1" bestFit="1" customWidth="1"/>
    <col min="4881" max="4882" width="13.109375" style="1" bestFit="1" customWidth="1"/>
    <col min="4883" max="4883" width="15.5546875" style="1" bestFit="1" customWidth="1"/>
    <col min="4884" max="4884" width="13.6640625" style="1" bestFit="1" customWidth="1"/>
    <col min="4885" max="4887" width="12.33203125" style="1" bestFit="1" customWidth="1"/>
    <col min="4888" max="4888" width="17.5546875" style="1" bestFit="1" customWidth="1"/>
    <col min="4889" max="4889" width="12.33203125" style="1" bestFit="1" customWidth="1"/>
    <col min="4890" max="4890" width="13.44140625" style="1" bestFit="1" customWidth="1"/>
    <col min="4891" max="5124" width="9.109375" style="1"/>
    <col min="5125" max="5125" width="33.6640625" style="1" customWidth="1"/>
    <col min="5126" max="5126" width="16" style="1" customWidth="1"/>
    <col min="5127" max="5128" width="15" style="1" bestFit="1" customWidth="1"/>
    <col min="5129" max="5129" width="16.5546875" style="1" bestFit="1" customWidth="1"/>
    <col min="5130" max="5130" width="12.5546875" style="1" customWidth="1"/>
    <col min="5131" max="5131" width="17.5546875" style="1" bestFit="1" customWidth="1"/>
    <col min="5132" max="5133" width="18.109375" style="1" bestFit="1" customWidth="1"/>
    <col min="5134" max="5134" width="12.88671875" style="1" bestFit="1" customWidth="1"/>
    <col min="5135" max="5136" width="16.5546875" style="1" bestFit="1" customWidth="1"/>
    <col min="5137" max="5138" width="13.109375" style="1" bestFit="1" customWidth="1"/>
    <col min="5139" max="5139" width="15.5546875" style="1" bestFit="1" customWidth="1"/>
    <col min="5140" max="5140" width="13.6640625" style="1" bestFit="1" customWidth="1"/>
    <col min="5141" max="5143" width="12.33203125" style="1" bestFit="1" customWidth="1"/>
    <col min="5144" max="5144" width="17.5546875" style="1" bestFit="1" customWidth="1"/>
    <col min="5145" max="5145" width="12.33203125" style="1" bestFit="1" customWidth="1"/>
    <col min="5146" max="5146" width="13.44140625" style="1" bestFit="1" customWidth="1"/>
    <col min="5147" max="5380" width="9.109375" style="1"/>
    <col min="5381" max="5381" width="33.6640625" style="1" customWidth="1"/>
    <col min="5382" max="5382" width="16" style="1" customWidth="1"/>
    <col min="5383" max="5384" width="15" style="1" bestFit="1" customWidth="1"/>
    <col min="5385" max="5385" width="16.5546875" style="1" bestFit="1" customWidth="1"/>
    <col min="5386" max="5386" width="12.5546875" style="1" customWidth="1"/>
    <col min="5387" max="5387" width="17.5546875" style="1" bestFit="1" customWidth="1"/>
    <col min="5388" max="5389" width="18.109375" style="1" bestFit="1" customWidth="1"/>
    <col min="5390" max="5390" width="12.88671875" style="1" bestFit="1" customWidth="1"/>
    <col min="5391" max="5392" width="16.5546875" style="1" bestFit="1" customWidth="1"/>
    <col min="5393" max="5394" width="13.109375" style="1" bestFit="1" customWidth="1"/>
    <col min="5395" max="5395" width="15.5546875" style="1" bestFit="1" customWidth="1"/>
    <col min="5396" max="5396" width="13.6640625" style="1" bestFit="1" customWidth="1"/>
    <col min="5397" max="5399" width="12.33203125" style="1" bestFit="1" customWidth="1"/>
    <col min="5400" max="5400" width="17.5546875" style="1" bestFit="1" customWidth="1"/>
    <col min="5401" max="5401" width="12.33203125" style="1" bestFit="1" customWidth="1"/>
    <col min="5402" max="5402" width="13.44140625" style="1" bestFit="1" customWidth="1"/>
    <col min="5403" max="5636" width="9.109375" style="1"/>
    <col min="5637" max="5637" width="33.6640625" style="1" customWidth="1"/>
    <col min="5638" max="5638" width="16" style="1" customWidth="1"/>
    <col min="5639" max="5640" width="15" style="1" bestFit="1" customWidth="1"/>
    <col min="5641" max="5641" width="16.5546875" style="1" bestFit="1" customWidth="1"/>
    <col min="5642" max="5642" width="12.5546875" style="1" customWidth="1"/>
    <col min="5643" max="5643" width="17.5546875" style="1" bestFit="1" customWidth="1"/>
    <col min="5644" max="5645" width="18.109375" style="1" bestFit="1" customWidth="1"/>
    <col min="5646" max="5646" width="12.88671875" style="1" bestFit="1" customWidth="1"/>
    <col min="5647" max="5648" width="16.5546875" style="1" bestFit="1" customWidth="1"/>
    <col min="5649" max="5650" width="13.109375" style="1" bestFit="1" customWidth="1"/>
    <col min="5651" max="5651" width="15.5546875" style="1" bestFit="1" customWidth="1"/>
    <col min="5652" max="5652" width="13.6640625" style="1" bestFit="1" customWidth="1"/>
    <col min="5653" max="5655" width="12.33203125" style="1" bestFit="1" customWidth="1"/>
    <col min="5656" max="5656" width="17.5546875" style="1" bestFit="1" customWidth="1"/>
    <col min="5657" max="5657" width="12.33203125" style="1" bestFit="1" customWidth="1"/>
    <col min="5658" max="5658" width="13.44140625" style="1" bestFit="1" customWidth="1"/>
    <col min="5659" max="5892" width="9.109375" style="1"/>
    <col min="5893" max="5893" width="33.6640625" style="1" customWidth="1"/>
    <col min="5894" max="5894" width="16" style="1" customWidth="1"/>
    <col min="5895" max="5896" width="15" style="1" bestFit="1" customWidth="1"/>
    <col min="5897" max="5897" width="16.5546875" style="1" bestFit="1" customWidth="1"/>
    <col min="5898" max="5898" width="12.5546875" style="1" customWidth="1"/>
    <col min="5899" max="5899" width="17.5546875" style="1" bestFit="1" customWidth="1"/>
    <col min="5900" max="5901" width="18.109375" style="1" bestFit="1" customWidth="1"/>
    <col min="5902" max="5902" width="12.88671875" style="1" bestFit="1" customWidth="1"/>
    <col min="5903" max="5904" width="16.5546875" style="1" bestFit="1" customWidth="1"/>
    <col min="5905" max="5906" width="13.109375" style="1" bestFit="1" customWidth="1"/>
    <col min="5907" max="5907" width="15.5546875" style="1" bestFit="1" customWidth="1"/>
    <col min="5908" max="5908" width="13.6640625" style="1" bestFit="1" customWidth="1"/>
    <col min="5909" max="5911" width="12.33203125" style="1" bestFit="1" customWidth="1"/>
    <col min="5912" max="5912" width="17.5546875" style="1" bestFit="1" customWidth="1"/>
    <col min="5913" max="5913" width="12.33203125" style="1" bestFit="1" customWidth="1"/>
    <col min="5914" max="5914" width="13.44140625" style="1" bestFit="1" customWidth="1"/>
    <col min="5915" max="6148" width="9.109375" style="1"/>
    <col min="6149" max="6149" width="33.6640625" style="1" customWidth="1"/>
    <col min="6150" max="6150" width="16" style="1" customWidth="1"/>
    <col min="6151" max="6152" width="15" style="1" bestFit="1" customWidth="1"/>
    <col min="6153" max="6153" width="16.5546875" style="1" bestFit="1" customWidth="1"/>
    <col min="6154" max="6154" width="12.5546875" style="1" customWidth="1"/>
    <col min="6155" max="6155" width="17.5546875" style="1" bestFit="1" customWidth="1"/>
    <col min="6156" max="6157" width="18.109375" style="1" bestFit="1" customWidth="1"/>
    <col min="6158" max="6158" width="12.88671875" style="1" bestFit="1" customWidth="1"/>
    <col min="6159" max="6160" width="16.5546875" style="1" bestFit="1" customWidth="1"/>
    <col min="6161" max="6162" width="13.109375" style="1" bestFit="1" customWidth="1"/>
    <col min="6163" max="6163" width="15.5546875" style="1" bestFit="1" customWidth="1"/>
    <col min="6164" max="6164" width="13.6640625" style="1" bestFit="1" customWidth="1"/>
    <col min="6165" max="6167" width="12.33203125" style="1" bestFit="1" customWidth="1"/>
    <col min="6168" max="6168" width="17.5546875" style="1" bestFit="1" customWidth="1"/>
    <col min="6169" max="6169" width="12.33203125" style="1" bestFit="1" customWidth="1"/>
    <col min="6170" max="6170" width="13.44140625" style="1" bestFit="1" customWidth="1"/>
    <col min="6171" max="6404" width="9.109375" style="1"/>
    <col min="6405" max="6405" width="33.6640625" style="1" customWidth="1"/>
    <col min="6406" max="6406" width="16" style="1" customWidth="1"/>
    <col min="6407" max="6408" width="15" style="1" bestFit="1" customWidth="1"/>
    <col min="6409" max="6409" width="16.5546875" style="1" bestFit="1" customWidth="1"/>
    <col min="6410" max="6410" width="12.5546875" style="1" customWidth="1"/>
    <col min="6411" max="6411" width="17.5546875" style="1" bestFit="1" customWidth="1"/>
    <col min="6412" max="6413" width="18.109375" style="1" bestFit="1" customWidth="1"/>
    <col min="6414" max="6414" width="12.88671875" style="1" bestFit="1" customWidth="1"/>
    <col min="6415" max="6416" width="16.5546875" style="1" bestFit="1" customWidth="1"/>
    <col min="6417" max="6418" width="13.109375" style="1" bestFit="1" customWidth="1"/>
    <col min="6419" max="6419" width="15.5546875" style="1" bestFit="1" customWidth="1"/>
    <col min="6420" max="6420" width="13.6640625" style="1" bestFit="1" customWidth="1"/>
    <col min="6421" max="6423" width="12.33203125" style="1" bestFit="1" customWidth="1"/>
    <col min="6424" max="6424" width="17.5546875" style="1" bestFit="1" customWidth="1"/>
    <col min="6425" max="6425" width="12.33203125" style="1" bestFit="1" customWidth="1"/>
    <col min="6426" max="6426" width="13.44140625" style="1" bestFit="1" customWidth="1"/>
    <col min="6427" max="6660" width="9.109375" style="1"/>
    <col min="6661" max="6661" width="33.6640625" style="1" customWidth="1"/>
    <col min="6662" max="6662" width="16" style="1" customWidth="1"/>
    <col min="6663" max="6664" width="15" style="1" bestFit="1" customWidth="1"/>
    <col min="6665" max="6665" width="16.5546875" style="1" bestFit="1" customWidth="1"/>
    <col min="6666" max="6666" width="12.5546875" style="1" customWidth="1"/>
    <col min="6667" max="6667" width="17.5546875" style="1" bestFit="1" customWidth="1"/>
    <col min="6668" max="6669" width="18.109375" style="1" bestFit="1" customWidth="1"/>
    <col min="6670" max="6670" width="12.88671875" style="1" bestFit="1" customWidth="1"/>
    <col min="6671" max="6672" width="16.5546875" style="1" bestFit="1" customWidth="1"/>
    <col min="6673" max="6674" width="13.109375" style="1" bestFit="1" customWidth="1"/>
    <col min="6675" max="6675" width="15.5546875" style="1" bestFit="1" customWidth="1"/>
    <col min="6676" max="6676" width="13.6640625" style="1" bestFit="1" customWidth="1"/>
    <col min="6677" max="6679" width="12.33203125" style="1" bestFit="1" customWidth="1"/>
    <col min="6680" max="6680" width="17.5546875" style="1" bestFit="1" customWidth="1"/>
    <col min="6681" max="6681" width="12.33203125" style="1" bestFit="1" customWidth="1"/>
    <col min="6682" max="6682" width="13.44140625" style="1" bestFit="1" customWidth="1"/>
    <col min="6683" max="6916" width="9.109375" style="1"/>
    <col min="6917" max="6917" width="33.6640625" style="1" customWidth="1"/>
    <col min="6918" max="6918" width="16" style="1" customWidth="1"/>
    <col min="6919" max="6920" width="15" style="1" bestFit="1" customWidth="1"/>
    <col min="6921" max="6921" width="16.5546875" style="1" bestFit="1" customWidth="1"/>
    <col min="6922" max="6922" width="12.5546875" style="1" customWidth="1"/>
    <col min="6923" max="6923" width="17.5546875" style="1" bestFit="1" customWidth="1"/>
    <col min="6924" max="6925" width="18.109375" style="1" bestFit="1" customWidth="1"/>
    <col min="6926" max="6926" width="12.88671875" style="1" bestFit="1" customWidth="1"/>
    <col min="6927" max="6928" width="16.5546875" style="1" bestFit="1" customWidth="1"/>
    <col min="6929" max="6930" width="13.109375" style="1" bestFit="1" customWidth="1"/>
    <col min="6931" max="6931" width="15.5546875" style="1" bestFit="1" customWidth="1"/>
    <col min="6932" max="6932" width="13.6640625" style="1" bestFit="1" customWidth="1"/>
    <col min="6933" max="6935" width="12.33203125" style="1" bestFit="1" customWidth="1"/>
    <col min="6936" max="6936" width="17.5546875" style="1" bestFit="1" customWidth="1"/>
    <col min="6937" max="6937" width="12.33203125" style="1" bestFit="1" customWidth="1"/>
    <col min="6938" max="6938" width="13.44140625" style="1" bestFit="1" customWidth="1"/>
    <col min="6939" max="7172" width="9.109375" style="1"/>
    <col min="7173" max="7173" width="33.6640625" style="1" customWidth="1"/>
    <col min="7174" max="7174" width="16" style="1" customWidth="1"/>
    <col min="7175" max="7176" width="15" style="1" bestFit="1" customWidth="1"/>
    <col min="7177" max="7177" width="16.5546875" style="1" bestFit="1" customWidth="1"/>
    <col min="7178" max="7178" width="12.5546875" style="1" customWidth="1"/>
    <col min="7179" max="7179" width="17.5546875" style="1" bestFit="1" customWidth="1"/>
    <col min="7180" max="7181" width="18.109375" style="1" bestFit="1" customWidth="1"/>
    <col min="7182" max="7182" width="12.88671875" style="1" bestFit="1" customWidth="1"/>
    <col min="7183" max="7184" width="16.5546875" style="1" bestFit="1" customWidth="1"/>
    <col min="7185" max="7186" width="13.109375" style="1" bestFit="1" customWidth="1"/>
    <col min="7187" max="7187" width="15.5546875" style="1" bestFit="1" customWidth="1"/>
    <col min="7188" max="7188" width="13.6640625" style="1" bestFit="1" customWidth="1"/>
    <col min="7189" max="7191" width="12.33203125" style="1" bestFit="1" customWidth="1"/>
    <col min="7192" max="7192" width="17.5546875" style="1" bestFit="1" customWidth="1"/>
    <col min="7193" max="7193" width="12.33203125" style="1" bestFit="1" customWidth="1"/>
    <col min="7194" max="7194" width="13.44140625" style="1" bestFit="1" customWidth="1"/>
    <col min="7195" max="7428" width="9.109375" style="1"/>
    <col min="7429" max="7429" width="33.6640625" style="1" customWidth="1"/>
    <col min="7430" max="7430" width="16" style="1" customWidth="1"/>
    <col min="7431" max="7432" width="15" style="1" bestFit="1" customWidth="1"/>
    <col min="7433" max="7433" width="16.5546875" style="1" bestFit="1" customWidth="1"/>
    <col min="7434" max="7434" width="12.5546875" style="1" customWidth="1"/>
    <col min="7435" max="7435" width="17.5546875" style="1" bestFit="1" customWidth="1"/>
    <col min="7436" max="7437" width="18.109375" style="1" bestFit="1" customWidth="1"/>
    <col min="7438" max="7438" width="12.88671875" style="1" bestFit="1" customWidth="1"/>
    <col min="7439" max="7440" width="16.5546875" style="1" bestFit="1" customWidth="1"/>
    <col min="7441" max="7442" width="13.109375" style="1" bestFit="1" customWidth="1"/>
    <col min="7443" max="7443" width="15.5546875" style="1" bestFit="1" customWidth="1"/>
    <col min="7444" max="7444" width="13.6640625" style="1" bestFit="1" customWidth="1"/>
    <col min="7445" max="7447" width="12.33203125" style="1" bestFit="1" customWidth="1"/>
    <col min="7448" max="7448" width="17.5546875" style="1" bestFit="1" customWidth="1"/>
    <col min="7449" max="7449" width="12.33203125" style="1" bestFit="1" customWidth="1"/>
    <col min="7450" max="7450" width="13.44140625" style="1" bestFit="1" customWidth="1"/>
    <col min="7451" max="7684" width="9.109375" style="1"/>
    <col min="7685" max="7685" width="33.6640625" style="1" customWidth="1"/>
    <col min="7686" max="7686" width="16" style="1" customWidth="1"/>
    <col min="7687" max="7688" width="15" style="1" bestFit="1" customWidth="1"/>
    <col min="7689" max="7689" width="16.5546875" style="1" bestFit="1" customWidth="1"/>
    <col min="7690" max="7690" width="12.5546875" style="1" customWidth="1"/>
    <col min="7691" max="7691" width="17.5546875" style="1" bestFit="1" customWidth="1"/>
    <col min="7692" max="7693" width="18.109375" style="1" bestFit="1" customWidth="1"/>
    <col min="7694" max="7694" width="12.88671875" style="1" bestFit="1" customWidth="1"/>
    <col min="7695" max="7696" width="16.5546875" style="1" bestFit="1" customWidth="1"/>
    <col min="7697" max="7698" width="13.109375" style="1" bestFit="1" customWidth="1"/>
    <col min="7699" max="7699" width="15.5546875" style="1" bestFit="1" customWidth="1"/>
    <col min="7700" max="7700" width="13.6640625" style="1" bestFit="1" customWidth="1"/>
    <col min="7701" max="7703" width="12.33203125" style="1" bestFit="1" customWidth="1"/>
    <col min="7704" max="7704" width="17.5546875" style="1" bestFit="1" customWidth="1"/>
    <col min="7705" max="7705" width="12.33203125" style="1" bestFit="1" customWidth="1"/>
    <col min="7706" max="7706" width="13.44140625" style="1" bestFit="1" customWidth="1"/>
    <col min="7707" max="7940" width="9.109375" style="1"/>
    <col min="7941" max="7941" width="33.6640625" style="1" customWidth="1"/>
    <col min="7942" max="7942" width="16" style="1" customWidth="1"/>
    <col min="7943" max="7944" width="15" style="1" bestFit="1" customWidth="1"/>
    <col min="7945" max="7945" width="16.5546875" style="1" bestFit="1" customWidth="1"/>
    <col min="7946" max="7946" width="12.5546875" style="1" customWidth="1"/>
    <col min="7947" max="7947" width="17.5546875" style="1" bestFit="1" customWidth="1"/>
    <col min="7948" max="7949" width="18.109375" style="1" bestFit="1" customWidth="1"/>
    <col min="7950" max="7950" width="12.88671875" style="1" bestFit="1" customWidth="1"/>
    <col min="7951" max="7952" width="16.5546875" style="1" bestFit="1" customWidth="1"/>
    <col min="7953" max="7954" width="13.109375" style="1" bestFit="1" customWidth="1"/>
    <col min="7955" max="7955" width="15.5546875" style="1" bestFit="1" customWidth="1"/>
    <col min="7956" max="7956" width="13.6640625" style="1" bestFit="1" customWidth="1"/>
    <col min="7957" max="7959" width="12.33203125" style="1" bestFit="1" customWidth="1"/>
    <col min="7960" max="7960" width="17.5546875" style="1" bestFit="1" customWidth="1"/>
    <col min="7961" max="7961" width="12.33203125" style="1" bestFit="1" customWidth="1"/>
    <col min="7962" max="7962" width="13.44140625" style="1" bestFit="1" customWidth="1"/>
    <col min="7963" max="8196" width="9.109375" style="1"/>
    <col min="8197" max="8197" width="33.6640625" style="1" customWidth="1"/>
    <col min="8198" max="8198" width="16" style="1" customWidth="1"/>
    <col min="8199" max="8200" width="15" style="1" bestFit="1" customWidth="1"/>
    <col min="8201" max="8201" width="16.5546875" style="1" bestFit="1" customWidth="1"/>
    <col min="8202" max="8202" width="12.5546875" style="1" customWidth="1"/>
    <col min="8203" max="8203" width="17.5546875" style="1" bestFit="1" customWidth="1"/>
    <col min="8204" max="8205" width="18.109375" style="1" bestFit="1" customWidth="1"/>
    <col min="8206" max="8206" width="12.88671875" style="1" bestFit="1" customWidth="1"/>
    <col min="8207" max="8208" width="16.5546875" style="1" bestFit="1" customWidth="1"/>
    <col min="8209" max="8210" width="13.109375" style="1" bestFit="1" customWidth="1"/>
    <col min="8211" max="8211" width="15.5546875" style="1" bestFit="1" customWidth="1"/>
    <col min="8212" max="8212" width="13.6640625" style="1" bestFit="1" customWidth="1"/>
    <col min="8213" max="8215" width="12.33203125" style="1" bestFit="1" customWidth="1"/>
    <col min="8216" max="8216" width="17.5546875" style="1" bestFit="1" customWidth="1"/>
    <col min="8217" max="8217" width="12.33203125" style="1" bestFit="1" customWidth="1"/>
    <col min="8218" max="8218" width="13.44140625" style="1" bestFit="1" customWidth="1"/>
    <col min="8219" max="8452" width="9.109375" style="1"/>
    <col min="8453" max="8453" width="33.6640625" style="1" customWidth="1"/>
    <col min="8454" max="8454" width="16" style="1" customWidth="1"/>
    <col min="8455" max="8456" width="15" style="1" bestFit="1" customWidth="1"/>
    <col min="8457" max="8457" width="16.5546875" style="1" bestFit="1" customWidth="1"/>
    <col min="8458" max="8458" width="12.5546875" style="1" customWidth="1"/>
    <col min="8459" max="8459" width="17.5546875" style="1" bestFit="1" customWidth="1"/>
    <col min="8460" max="8461" width="18.109375" style="1" bestFit="1" customWidth="1"/>
    <col min="8462" max="8462" width="12.88671875" style="1" bestFit="1" customWidth="1"/>
    <col min="8463" max="8464" width="16.5546875" style="1" bestFit="1" customWidth="1"/>
    <col min="8465" max="8466" width="13.109375" style="1" bestFit="1" customWidth="1"/>
    <col min="8467" max="8467" width="15.5546875" style="1" bestFit="1" customWidth="1"/>
    <col min="8468" max="8468" width="13.6640625" style="1" bestFit="1" customWidth="1"/>
    <col min="8469" max="8471" width="12.33203125" style="1" bestFit="1" customWidth="1"/>
    <col min="8472" max="8472" width="17.5546875" style="1" bestFit="1" customWidth="1"/>
    <col min="8473" max="8473" width="12.33203125" style="1" bestFit="1" customWidth="1"/>
    <col min="8474" max="8474" width="13.44140625" style="1" bestFit="1" customWidth="1"/>
    <col min="8475" max="8708" width="9.109375" style="1"/>
    <col min="8709" max="8709" width="33.6640625" style="1" customWidth="1"/>
    <col min="8710" max="8710" width="16" style="1" customWidth="1"/>
    <col min="8711" max="8712" width="15" style="1" bestFit="1" customWidth="1"/>
    <col min="8713" max="8713" width="16.5546875" style="1" bestFit="1" customWidth="1"/>
    <col min="8714" max="8714" width="12.5546875" style="1" customWidth="1"/>
    <col min="8715" max="8715" width="17.5546875" style="1" bestFit="1" customWidth="1"/>
    <col min="8716" max="8717" width="18.109375" style="1" bestFit="1" customWidth="1"/>
    <col min="8718" max="8718" width="12.88671875" style="1" bestFit="1" customWidth="1"/>
    <col min="8719" max="8720" width="16.5546875" style="1" bestFit="1" customWidth="1"/>
    <col min="8721" max="8722" width="13.109375" style="1" bestFit="1" customWidth="1"/>
    <col min="8723" max="8723" width="15.5546875" style="1" bestFit="1" customWidth="1"/>
    <col min="8724" max="8724" width="13.6640625" style="1" bestFit="1" customWidth="1"/>
    <col min="8725" max="8727" width="12.33203125" style="1" bestFit="1" customWidth="1"/>
    <col min="8728" max="8728" width="17.5546875" style="1" bestFit="1" customWidth="1"/>
    <col min="8729" max="8729" width="12.33203125" style="1" bestFit="1" customWidth="1"/>
    <col min="8730" max="8730" width="13.44140625" style="1" bestFit="1" customWidth="1"/>
    <col min="8731" max="8964" width="9.109375" style="1"/>
    <col min="8965" max="8965" width="33.6640625" style="1" customWidth="1"/>
    <col min="8966" max="8966" width="16" style="1" customWidth="1"/>
    <col min="8967" max="8968" width="15" style="1" bestFit="1" customWidth="1"/>
    <col min="8969" max="8969" width="16.5546875" style="1" bestFit="1" customWidth="1"/>
    <col min="8970" max="8970" width="12.5546875" style="1" customWidth="1"/>
    <col min="8971" max="8971" width="17.5546875" style="1" bestFit="1" customWidth="1"/>
    <col min="8972" max="8973" width="18.109375" style="1" bestFit="1" customWidth="1"/>
    <col min="8974" max="8974" width="12.88671875" style="1" bestFit="1" customWidth="1"/>
    <col min="8975" max="8976" width="16.5546875" style="1" bestFit="1" customWidth="1"/>
    <col min="8977" max="8978" width="13.109375" style="1" bestFit="1" customWidth="1"/>
    <col min="8979" max="8979" width="15.5546875" style="1" bestFit="1" customWidth="1"/>
    <col min="8980" max="8980" width="13.6640625" style="1" bestFit="1" customWidth="1"/>
    <col min="8981" max="8983" width="12.33203125" style="1" bestFit="1" customWidth="1"/>
    <col min="8984" max="8984" width="17.5546875" style="1" bestFit="1" customWidth="1"/>
    <col min="8985" max="8985" width="12.33203125" style="1" bestFit="1" customWidth="1"/>
    <col min="8986" max="8986" width="13.44140625" style="1" bestFit="1" customWidth="1"/>
    <col min="8987" max="9220" width="9.109375" style="1"/>
    <col min="9221" max="9221" width="33.6640625" style="1" customWidth="1"/>
    <col min="9222" max="9222" width="16" style="1" customWidth="1"/>
    <col min="9223" max="9224" width="15" style="1" bestFit="1" customWidth="1"/>
    <col min="9225" max="9225" width="16.5546875" style="1" bestFit="1" customWidth="1"/>
    <col min="9226" max="9226" width="12.5546875" style="1" customWidth="1"/>
    <col min="9227" max="9227" width="17.5546875" style="1" bestFit="1" customWidth="1"/>
    <col min="9228" max="9229" width="18.109375" style="1" bestFit="1" customWidth="1"/>
    <col min="9230" max="9230" width="12.88671875" style="1" bestFit="1" customWidth="1"/>
    <col min="9231" max="9232" width="16.5546875" style="1" bestFit="1" customWidth="1"/>
    <col min="9233" max="9234" width="13.109375" style="1" bestFit="1" customWidth="1"/>
    <col min="9235" max="9235" width="15.5546875" style="1" bestFit="1" customWidth="1"/>
    <col min="9236" max="9236" width="13.6640625" style="1" bestFit="1" customWidth="1"/>
    <col min="9237" max="9239" width="12.33203125" style="1" bestFit="1" customWidth="1"/>
    <col min="9240" max="9240" width="17.5546875" style="1" bestFit="1" customWidth="1"/>
    <col min="9241" max="9241" width="12.33203125" style="1" bestFit="1" customWidth="1"/>
    <col min="9242" max="9242" width="13.44140625" style="1" bestFit="1" customWidth="1"/>
    <col min="9243" max="9476" width="9.109375" style="1"/>
    <col min="9477" max="9477" width="33.6640625" style="1" customWidth="1"/>
    <col min="9478" max="9478" width="16" style="1" customWidth="1"/>
    <col min="9479" max="9480" width="15" style="1" bestFit="1" customWidth="1"/>
    <col min="9481" max="9481" width="16.5546875" style="1" bestFit="1" customWidth="1"/>
    <col min="9482" max="9482" width="12.5546875" style="1" customWidth="1"/>
    <col min="9483" max="9483" width="17.5546875" style="1" bestFit="1" customWidth="1"/>
    <col min="9484" max="9485" width="18.109375" style="1" bestFit="1" customWidth="1"/>
    <col min="9486" max="9486" width="12.88671875" style="1" bestFit="1" customWidth="1"/>
    <col min="9487" max="9488" width="16.5546875" style="1" bestFit="1" customWidth="1"/>
    <col min="9489" max="9490" width="13.109375" style="1" bestFit="1" customWidth="1"/>
    <col min="9491" max="9491" width="15.5546875" style="1" bestFit="1" customWidth="1"/>
    <col min="9492" max="9492" width="13.6640625" style="1" bestFit="1" customWidth="1"/>
    <col min="9493" max="9495" width="12.33203125" style="1" bestFit="1" customWidth="1"/>
    <col min="9496" max="9496" width="17.5546875" style="1" bestFit="1" customWidth="1"/>
    <col min="9497" max="9497" width="12.33203125" style="1" bestFit="1" customWidth="1"/>
    <col min="9498" max="9498" width="13.44140625" style="1" bestFit="1" customWidth="1"/>
    <col min="9499" max="9732" width="9.109375" style="1"/>
    <col min="9733" max="9733" width="33.6640625" style="1" customWidth="1"/>
    <col min="9734" max="9734" width="16" style="1" customWidth="1"/>
    <col min="9735" max="9736" width="15" style="1" bestFit="1" customWidth="1"/>
    <col min="9737" max="9737" width="16.5546875" style="1" bestFit="1" customWidth="1"/>
    <col min="9738" max="9738" width="12.5546875" style="1" customWidth="1"/>
    <col min="9739" max="9739" width="17.5546875" style="1" bestFit="1" customWidth="1"/>
    <col min="9740" max="9741" width="18.109375" style="1" bestFit="1" customWidth="1"/>
    <col min="9742" max="9742" width="12.88671875" style="1" bestFit="1" customWidth="1"/>
    <col min="9743" max="9744" width="16.5546875" style="1" bestFit="1" customWidth="1"/>
    <col min="9745" max="9746" width="13.109375" style="1" bestFit="1" customWidth="1"/>
    <col min="9747" max="9747" width="15.5546875" style="1" bestFit="1" customWidth="1"/>
    <col min="9748" max="9748" width="13.6640625" style="1" bestFit="1" customWidth="1"/>
    <col min="9749" max="9751" width="12.33203125" style="1" bestFit="1" customWidth="1"/>
    <col min="9752" max="9752" width="17.5546875" style="1" bestFit="1" customWidth="1"/>
    <col min="9753" max="9753" width="12.33203125" style="1" bestFit="1" customWidth="1"/>
    <col min="9754" max="9754" width="13.44140625" style="1" bestFit="1" customWidth="1"/>
    <col min="9755" max="9988" width="9.109375" style="1"/>
    <col min="9989" max="9989" width="33.6640625" style="1" customWidth="1"/>
    <col min="9990" max="9990" width="16" style="1" customWidth="1"/>
    <col min="9991" max="9992" width="15" style="1" bestFit="1" customWidth="1"/>
    <col min="9993" max="9993" width="16.5546875" style="1" bestFit="1" customWidth="1"/>
    <col min="9994" max="9994" width="12.5546875" style="1" customWidth="1"/>
    <col min="9995" max="9995" width="17.5546875" style="1" bestFit="1" customWidth="1"/>
    <col min="9996" max="9997" width="18.109375" style="1" bestFit="1" customWidth="1"/>
    <col min="9998" max="9998" width="12.88671875" style="1" bestFit="1" customWidth="1"/>
    <col min="9999" max="10000" width="16.5546875" style="1" bestFit="1" customWidth="1"/>
    <col min="10001" max="10002" width="13.109375" style="1" bestFit="1" customWidth="1"/>
    <col min="10003" max="10003" width="15.5546875" style="1" bestFit="1" customWidth="1"/>
    <col min="10004" max="10004" width="13.6640625" style="1" bestFit="1" customWidth="1"/>
    <col min="10005" max="10007" width="12.33203125" style="1" bestFit="1" customWidth="1"/>
    <col min="10008" max="10008" width="17.5546875" style="1" bestFit="1" customWidth="1"/>
    <col min="10009" max="10009" width="12.33203125" style="1" bestFit="1" customWidth="1"/>
    <col min="10010" max="10010" width="13.44140625" style="1" bestFit="1" customWidth="1"/>
    <col min="10011" max="10244" width="9.109375" style="1"/>
    <col min="10245" max="10245" width="33.6640625" style="1" customWidth="1"/>
    <col min="10246" max="10246" width="16" style="1" customWidth="1"/>
    <col min="10247" max="10248" width="15" style="1" bestFit="1" customWidth="1"/>
    <col min="10249" max="10249" width="16.5546875" style="1" bestFit="1" customWidth="1"/>
    <col min="10250" max="10250" width="12.5546875" style="1" customWidth="1"/>
    <col min="10251" max="10251" width="17.5546875" style="1" bestFit="1" customWidth="1"/>
    <col min="10252" max="10253" width="18.109375" style="1" bestFit="1" customWidth="1"/>
    <col min="10254" max="10254" width="12.88671875" style="1" bestFit="1" customWidth="1"/>
    <col min="10255" max="10256" width="16.5546875" style="1" bestFit="1" customWidth="1"/>
    <col min="10257" max="10258" width="13.109375" style="1" bestFit="1" customWidth="1"/>
    <col min="10259" max="10259" width="15.5546875" style="1" bestFit="1" customWidth="1"/>
    <col min="10260" max="10260" width="13.6640625" style="1" bestFit="1" customWidth="1"/>
    <col min="10261" max="10263" width="12.33203125" style="1" bestFit="1" customWidth="1"/>
    <col min="10264" max="10264" width="17.5546875" style="1" bestFit="1" customWidth="1"/>
    <col min="10265" max="10265" width="12.33203125" style="1" bestFit="1" customWidth="1"/>
    <col min="10266" max="10266" width="13.44140625" style="1" bestFit="1" customWidth="1"/>
    <col min="10267" max="10500" width="9.109375" style="1"/>
    <col min="10501" max="10501" width="33.6640625" style="1" customWidth="1"/>
    <col min="10502" max="10502" width="16" style="1" customWidth="1"/>
    <col min="10503" max="10504" width="15" style="1" bestFit="1" customWidth="1"/>
    <col min="10505" max="10505" width="16.5546875" style="1" bestFit="1" customWidth="1"/>
    <col min="10506" max="10506" width="12.5546875" style="1" customWidth="1"/>
    <col min="10507" max="10507" width="17.5546875" style="1" bestFit="1" customWidth="1"/>
    <col min="10508" max="10509" width="18.109375" style="1" bestFit="1" customWidth="1"/>
    <col min="10510" max="10510" width="12.88671875" style="1" bestFit="1" customWidth="1"/>
    <col min="10511" max="10512" width="16.5546875" style="1" bestFit="1" customWidth="1"/>
    <col min="10513" max="10514" width="13.109375" style="1" bestFit="1" customWidth="1"/>
    <col min="10515" max="10515" width="15.5546875" style="1" bestFit="1" customWidth="1"/>
    <col min="10516" max="10516" width="13.6640625" style="1" bestFit="1" customWidth="1"/>
    <col min="10517" max="10519" width="12.33203125" style="1" bestFit="1" customWidth="1"/>
    <col min="10520" max="10520" width="17.5546875" style="1" bestFit="1" customWidth="1"/>
    <col min="10521" max="10521" width="12.33203125" style="1" bestFit="1" customWidth="1"/>
    <col min="10522" max="10522" width="13.44140625" style="1" bestFit="1" customWidth="1"/>
    <col min="10523" max="10756" width="9.109375" style="1"/>
    <col min="10757" max="10757" width="33.6640625" style="1" customWidth="1"/>
    <col min="10758" max="10758" width="16" style="1" customWidth="1"/>
    <col min="10759" max="10760" width="15" style="1" bestFit="1" customWidth="1"/>
    <col min="10761" max="10761" width="16.5546875" style="1" bestFit="1" customWidth="1"/>
    <col min="10762" max="10762" width="12.5546875" style="1" customWidth="1"/>
    <col min="10763" max="10763" width="17.5546875" style="1" bestFit="1" customWidth="1"/>
    <col min="10764" max="10765" width="18.109375" style="1" bestFit="1" customWidth="1"/>
    <col min="10766" max="10766" width="12.88671875" style="1" bestFit="1" customWidth="1"/>
    <col min="10767" max="10768" width="16.5546875" style="1" bestFit="1" customWidth="1"/>
    <col min="10769" max="10770" width="13.109375" style="1" bestFit="1" customWidth="1"/>
    <col min="10771" max="10771" width="15.5546875" style="1" bestFit="1" customWidth="1"/>
    <col min="10772" max="10772" width="13.6640625" style="1" bestFit="1" customWidth="1"/>
    <col min="10773" max="10775" width="12.33203125" style="1" bestFit="1" customWidth="1"/>
    <col min="10776" max="10776" width="17.5546875" style="1" bestFit="1" customWidth="1"/>
    <col min="10777" max="10777" width="12.33203125" style="1" bestFit="1" customWidth="1"/>
    <col min="10778" max="10778" width="13.44140625" style="1" bestFit="1" customWidth="1"/>
    <col min="10779" max="11012" width="9.109375" style="1"/>
    <col min="11013" max="11013" width="33.6640625" style="1" customWidth="1"/>
    <col min="11014" max="11014" width="16" style="1" customWidth="1"/>
    <col min="11015" max="11016" width="15" style="1" bestFit="1" customWidth="1"/>
    <col min="11017" max="11017" width="16.5546875" style="1" bestFit="1" customWidth="1"/>
    <col min="11018" max="11018" width="12.5546875" style="1" customWidth="1"/>
    <col min="11019" max="11019" width="17.5546875" style="1" bestFit="1" customWidth="1"/>
    <col min="11020" max="11021" width="18.109375" style="1" bestFit="1" customWidth="1"/>
    <col min="11022" max="11022" width="12.88671875" style="1" bestFit="1" customWidth="1"/>
    <col min="11023" max="11024" width="16.5546875" style="1" bestFit="1" customWidth="1"/>
    <col min="11025" max="11026" width="13.109375" style="1" bestFit="1" customWidth="1"/>
    <col min="11027" max="11027" width="15.5546875" style="1" bestFit="1" customWidth="1"/>
    <col min="11028" max="11028" width="13.6640625" style="1" bestFit="1" customWidth="1"/>
    <col min="11029" max="11031" width="12.33203125" style="1" bestFit="1" customWidth="1"/>
    <col min="11032" max="11032" width="17.5546875" style="1" bestFit="1" customWidth="1"/>
    <col min="11033" max="11033" width="12.33203125" style="1" bestFit="1" customWidth="1"/>
    <col min="11034" max="11034" width="13.44140625" style="1" bestFit="1" customWidth="1"/>
    <col min="11035" max="11268" width="9.109375" style="1"/>
    <col min="11269" max="11269" width="33.6640625" style="1" customWidth="1"/>
    <col min="11270" max="11270" width="16" style="1" customWidth="1"/>
    <col min="11271" max="11272" width="15" style="1" bestFit="1" customWidth="1"/>
    <col min="11273" max="11273" width="16.5546875" style="1" bestFit="1" customWidth="1"/>
    <col min="11274" max="11274" width="12.5546875" style="1" customWidth="1"/>
    <col min="11275" max="11275" width="17.5546875" style="1" bestFit="1" customWidth="1"/>
    <col min="11276" max="11277" width="18.109375" style="1" bestFit="1" customWidth="1"/>
    <col min="11278" max="11278" width="12.88671875" style="1" bestFit="1" customWidth="1"/>
    <col min="11279" max="11280" width="16.5546875" style="1" bestFit="1" customWidth="1"/>
    <col min="11281" max="11282" width="13.109375" style="1" bestFit="1" customWidth="1"/>
    <col min="11283" max="11283" width="15.5546875" style="1" bestFit="1" customWidth="1"/>
    <col min="11284" max="11284" width="13.6640625" style="1" bestFit="1" customWidth="1"/>
    <col min="11285" max="11287" width="12.33203125" style="1" bestFit="1" customWidth="1"/>
    <col min="11288" max="11288" width="17.5546875" style="1" bestFit="1" customWidth="1"/>
    <col min="11289" max="11289" width="12.33203125" style="1" bestFit="1" customWidth="1"/>
    <col min="11290" max="11290" width="13.44140625" style="1" bestFit="1" customWidth="1"/>
    <col min="11291" max="11524" width="9.109375" style="1"/>
    <col min="11525" max="11525" width="33.6640625" style="1" customWidth="1"/>
    <col min="11526" max="11526" width="16" style="1" customWidth="1"/>
    <col min="11527" max="11528" width="15" style="1" bestFit="1" customWidth="1"/>
    <col min="11529" max="11529" width="16.5546875" style="1" bestFit="1" customWidth="1"/>
    <col min="11530" max="11530" width="12.5546875" style="1" customWidth="1"/>
    <col min="11531" max="11531" width="17.5546875" style="1" bestFit="1" customWidth="1"/>
    <col min="11532" max="11533" width="18.109375" style="1" bestFit="1" customWidth="1"/>
    <col min="11534" max="11534" width="12.88671875" style="1" bestFit="1" customWidth="1"/>
    <col min="11535" max="11536" width="16.5546875" style="1" bestFit="1" customWidth="1"/>
    <col min="11537" max="11538" width="13.109375" style="1" bestFit="1" customWidth="1"/>
    <col min="11539" max="11539" width="15.5546875" style="1" bestFit="1" customWidth="1"/>
    <col min="11540" max="11540" width="13.6640625" style="1" bestFit="1" customWidth="1"/>
    <col min="11541" max="11543" width="12.33203125" style="1" bestFit="1" customWidth="1"/>
    <col min="11544" max="11544" width="17.5546875" style="1" bestFit="1" customWidth="1"/>
    <col min="11545" max="11545" width="12.33203125" style="1" bestFit="1" customWidth="1"/>
    <col min="11546" max="11546" width="13.44140625" style="1" bestFit="1" customWidth="1"/>
    <col min="11547" max="11780" width="9.109375" style="1"/>
    <col min="11781" max="11781" width="33.6640625" style="1" customWidth="1"/>
    <col min="11782" max="11782" width="16" style="1" customWidth="1"/>
    <col min="11783" max="11784" width="15" style="1" bestFit="1" customWidth="1"/>
    <col min="11785" max="11785" width="16.5546875" style="1" bestFit="1" customWidth="1"/>
    <col min="11786" max="11786" width="12.5546875" style="1" customWidth="1"/>
    <col min="11787" max="11787" width="17.5546875" style="1" bestFit="1" customWidth="1"/>
    <col min="11788" max="11789" width="18.109375" style="1" bestFit="1" customWidth="1"/>
    <col min="11790" max="11790" width="12.88671875" style="1" bestFit="1" customWidth="1"/>
    <col min="11791" max="11792" width="16.5546875" style="1" bestFit="1" customWidth="1"/>
    <col min="11793" max="11794" width="13.109375" style="1" bestFit="1" customWidth="1"/>
    <col min="11795" max="11795" width="15.5546875" style="1" bestFit="1" customWidth="1"/>
    <col min="11796" max="11796" width="13.6640625" style="1" bestFit="1" customWidth="1"/>
    <col min="11797" max="11799" width="12.33203125" style="1" bestFit="1" customWidth="1"/>
    <col min="11800" max="11800" width="17.5546875" style="1" bestFit="1" customWidth="1"/>
    <col min="11801" max="11801" width="12.33203125" style="1" bestFit="1" customWidth="1"/>
    <col min="11802" max="11802" width="13.44140625" style="1" bestFit="1" customWidth="1"/>
    <col min="11803" max="12036" width="9.109375" style="1"/>
    <col min="12037" max="12037" width="33.6640625" style="1" customWidth="1"/>
    <col min="12038" max="12038" width="16" style="1" customWidth="1"/>
    <col min="12039" max="12040" width="15" style="1" bestFit="1" customWidth="1"/>
    <col min="12041" max="12041" width="16.5546875" style="1" bestFit="1" customWidth="1"/>
    <col min="12042" max="12042" width="12.5546875" style="1" customWidth="1"/>
    <col min="12043" max="12043" width="17.5546875" style="1" bestFit="1" customWidth="1"/>
    <col min="12044" max="12045" width="18.109375" style="1" bestFit="1" customWidth="1"/>
    <col min="12046" max="12046" width="12.88671875" style="1" bestFit="1" customWidth="1"/>
    <col min="12047" max="12048" width="16.5546875" style="1" bestFit="1" customWidth="1"/>
    <col min="12049" max="12050" width="13.109375" style="1" bestFit="1" customWidth="1"/>
    <col min="12051" max="12051" width="15.5546875" style="1" bestFit="1" customWidth="1"/>
    <col min="12052" max="12052" width="13.6640625" style="1" bestFit="1" customWidth="1"/>
    <col min="12053" max="12055" width="12.33203125" style="1" bestFit="1" customWidth="1"/>
    <col min="12056" max="12056" width="17.5546875" style="1" bestFit="1" customWidth="1"/>
    <col min="12057" max="12057" width="12.33203125" style="1" bestFit="1" customWidth="1"/>
    <col min="12058" max="12058" width="13.44140625" style="1" bestFit="1" customWidth="1"/>
    <col min="12059" max="12292" width="9.109375" style="1"/>
    <col min="12293" max="12293" width="33.6640625" style="1" customWidth="1"/>
    <col min="12294" max="12294" width="16" style="1" customWidth="1"/>
    <col min="12295" max="12296" width="15" style="1" bestFit="1" customWidth="1"/>
    <col min="12297" max="12297" width="16.5546875" style="1" bestFit="1" customWidth="1"/>
    <col min="12298" max="12298" width="12.5546875" style="1" customWidth="1"/>
    <col min="12299" max="12299" width="17.5546875" style="1" bestFit="1" customWidth="1"/>
    <col min="12300" max="12301" width="18.109375" style="1" bestFit="1" customWidth="1"/>
    <col min="12302" max="12302" width="12.88671875" style="1" bestFit="1" customWidth="1"/>
    <col min="12303" max="12304" width="16.5546875" style="1" bestFit="1" customWidth="1"/>
    <col min="12305" max="12306" width="13.109375" style="1" bestFit="1" customWidth="1"/>
    <col min="12307" max="12307" width="15.5546875" style="1" bestFit="1" customWidth="1"/>
    <col min="12308" max="12308" width="13.6640625" style="1" bestFit="1" customWidth="1"/>
    <col min="12309" max="12311" width="12.33203125" style="1" bestFit="1" customWidth="1"/>
    <col min="12312" max="12312" width="17.5546875" style="1" bestFit="1" customWidth="1"/>
    <col min="12313" max="12313" width="12.33203125" style="1" bestFit="1" customWidth="1"/>
    <col min="12314" max="12314" width="13.44140625" style="1" bestFit="1" customWidth="1"/>
    <col min="12315" max="12548" width="9.109375" style="1"/>
    <col min="12549" max="12549" width="33.6640625" style="1" customWidth="1"/>
    <col min="12550" max="12550" width="16" style="1" customWidth="1"/>
    <col min="12551" max="12552" width="15" style="1" bestFit="1" customWidth="1"/>
    <col min="12553" max="12553" width="16.5546875" style="1" bestFit="1" customWidth="1"/>
    <col min="12554" max="12554" width="12.5546875" style="1" customWidth="1"/>
    <col min="12555" max="12555" width="17.5546875" style="1" bestFit="1" customWidth="1"/>
    <col min="12556" max="12557" width="18.109375" style="1" bestFit="1" customWidth="1"/>
    <col min="12558" max="12558" width="12.88671875" style="1" bestFit="1" customWidth="1"/>
    <col min="12559" max="12560" width="16.5546875" style="1" bestFit="1" customWidth="1"/>
    <col min="12561" max="12562" width="13.109375" style="1" bestFit="1" customWidth="1"/>
    <col min="12563" max="12563" width="15.5546875" style="1" bestFit="1" customWidth="1"/>
    <col min="12564" max="12564" width="13.6640625" style="1" bestFit="1" customWidth="1"/>
    <col min="12565" max="12567" width="12.33203125" style="1" bestFit="1" customWidth="1"/>
    <col min="12568" max="12568" width="17.5546875" style="1" bestFit="1" customWidth="1"/>
    <col min="12569" max="12569" width="12.33203125" style="1" bestFit="1" customWidth="1"/>
    <col min="12570" max="12570" width="13.44140625" style="1" bestFit="1" customWidth="1"/>
    <col min="12571" max="12804" width="9.109375" style="1"/>
    <col min="12805" max="12805" width="33.6640625" style="1" customWidth="1"/>
    <col min="12806" max="12806" width="16" style="1" customWidth="1"/>
    <col min="12807" max="12808" width="15" style="1" bestFit="1" customWidth="1"/>
    <col min="12809" max="12809" width="16.5546875" style="1" bestFit="1" customWidth="1"/>
    <col min="12810" max="12810" width="12.5546875" style="1" customWidth="1"/>
    <col min="12811" max="12811" width="17.5546875" style="1" bestFit="1" customWidth="1"/>
    <col min="12812" max="12813" width="18.109375" style="1" bestFit="1" customWidth="1"/>
    <col min="12814" max="12814" width="12.88671875" style="1" bestFit="1" customWidth="1"/>
    <col min="12815" max="12816" width="16.5546875" style="1" bestFit="1" customWidth="1"/>
    <col min="12817" max="12818" width="13.109375" style="1" bestFit="1" customWidth="1"/>
    <col min="12819" max="12819" width="15.5546875" style="1" bestFit="1" customWidth="1"/>
    <col min="12820" max="12820" width="13.6640625" style="1" bestFit="1" customWidth="1"/>
    <col min="12821" max="12823" width="12.33203125" style="1" bestFit="1" customWidth="1"/>
    <col min="12824" max="12824" width="17.5546875" style="1" bestFit="1" customWidth="1"/>
    <col min="12825" max="12825" width="12.33203125" style="1" bestFit="1" customWidth="1"/>
    <col min="12826" max="12826" width="13.44140625" style="1" bestFit="1" customWidth="1"/>
    <col min="12827" max="13060" width="9.109375" style="1"/>
    <col min="13061" max="13061" width="33.6640625" style="1" customWidth="1"/>
    <col min="13062" max="13062" width="16" style="1" customWidth="1"/>
    <col min="13063" max="13064" width="15" style="1" bestFit="1" customWidth="1"/>
    <col min="13065" max="13065" width="16.5546875" style="1" bestFit="1" customWidth="1"/>
    <col min="13066" max="13066" width="12.5546875" style="1" customWidth="1"/>
    <col min="13067" max="13067" width="17.5546875" style="1" bestFit="1" customWidth="1"/>
    <col min="13068" max="13069" width="18.109375" style="1" bestFit="1" customWidth="1"/>
    <col min="13070" max="13070" width="12.88671875" style="1" bestFit="1" customWidth="1"/>
    <col min="13071" max="13072" width="16.5546875" style="1" bestFit="1" customWidth="1"/>
    <col min="13073" max="13074" width="13.109375" style="1" bestFit="1" customWidth="1"/>
    <col min="13075" max="13075" width="15.5546875" style="1" bestFit="1" customWidth="1"/>
    <col min="13076" max="13076" width="13.6640625" style="1" bestFit="1" customWidth="1"/>
    <col min="13077" max="13079" width="12.33203125" style="1" bestFit="1" customWidth="1"/>
    <col min="13080" max="13080" width="17.5546875" style="1" bestFit="1" customWidth="1"/>
    <col min="13081" max="13081" width="12.33203125" style="1" bestFit="1" customWidth="1"/>
    <col min="13082" max="13082" width="13.44140625" style="1" bestFit="1" customWidth="1"/>
    <col min="13083" max="13316" width="9.109375" style="1"/>
    <col min="13317" max="13317" width="33.6640625" style="1" customWidth="1"/>
    <col min="13318" max="13318" width="16" style="1" customWidth="1"/>
    <col min="13319" max="13320" width="15" style="1" bestFit="1" customWidth="1"/>
    <col min="13321" max="13321" width="16.5546875" style="1" bestFit="1" customWidth="1"/>
    <col min="13322" max="13322" width="12.5546875" style="1" customWidth="1"/>
    <col min="13323" max="13323" width="17.5546875" style="1" bestFit="1" customWidth="1"/>
    <col min="13324" max="13325" width="18.109375" style="1" bestFit="1" customWidth="1"/>
    <col min="13326" max="13326" width="12.88671875" style="1" bestFit="1" customWidth="1"/>
    <col min="13327" max="13328" width="16.5546875" style="1" bestFit="1" customWidth="1"/>
    <col min="13329" max="13330" width="13.109375" style="1" bestFit="1" customWidth="1"/>
    <col min="13331" max="13331" width="15.5546875" style="1" bestFit="1" customWidth="1"/>
    <col min="13332" max="13332" width="13.6640625" style="1" bestFit="1" customWidth="1"/>
    <col min="13333" max="13335" width="12.33203125" style="1" bestFit="1" customWidth="1"/>
    <col min="13336" max="13336" width="17.5546875" style="1" bestFit="1" customWidth="1"/>
    <col min="13337" max="13337" width="12.33203125" style="1" bestFit="1" customWidth="1"/>
    <col min="13338" max="13338" width="13.44140625" style="1" bestFit="1" customWidth="1"/>
    <col min="13339" max="13572" width="9.109375" style="1"/>
    <col min="13573" max="13573" width="33.6640625" style="1" customWidth="1"/>
    <col min="13574" max="13574" width="16" style="1" customWidth="1"/>
    <col min="13575" max="13576" width="15" style="1" bestFit="1" customWidth="1"/>
    <col min="13577" max="13577" width="16.5546875" style="1" bestFit="1" customWidth="1"/>
    <col min="13578" max="13578" width="12.5546875" style="1" customWidth="1"/>
    <col min="13579" max="13579" width="17.5546875" style="1" bestFit="1" customWidth="1"/>
    <col min="13580" max="13581" width="18.109375" style="1" bestFit="1" customWidth="1"/>
    <col min="13582" max="13582" width="12.88671875" style="1" bestFit="1" customWidth="1"/>
    <col min="13583" max="13584" width="16.5546875" style="1" bestFit="1" customWidth="1"/>
    <col min="13585" max="13586" width="13.109375" style="1" bestFit="1" customWidth="1"/>
    <col min="13587" max="13587" width="15.5546875" style="1" bestFit="1" customWidth="1"/>
    <col min="13588" max="13588" width="13.6640625" style="1" bestFit="1" customWidth="1"/>
    <col min="13589" max="13591" width="12.33203125" style="1" bestFit="1" customWidth="1"/>
    <col min="13592" max="13592" width="17.5546875" style="1" bestFit="1" customWidth="1"/>
    <col min="13593" max="13593" width="12.33203125" style="1" bestFit="1" customWidth="1"/>
    <col min="13594" max="13594" width="13.44140625" style="1" bestFit="1" customWidth="1"/>
    <col min="13595" max="13828" width="9.109375" style="1"/>
    <col min="13829" max="13829" width="33.6640625" style="1" customWidth="1"/>
    <col min="13830" max="13830" width="16" style="1" customWidth="1"/>
    <col min="13831" max="13832" width="15" style="1" bestFit="1" customWidth="1"/>
    <col min="13833" max="13833" width="16.5546875" style="1" bestFit="1" customWidth="1"/>
    <col min="13834" max="13834" width="12.5546875" style="1" customWidth="1"/>
    <col min="13835" max="13835" width="17.5546875" style="1" bestFit="1" customWidth="1"/>
    <col min="13836" max="13837" width="18.109375" style="1" bestFit="1" customWidth="1"/>
    <col min="13838" max="13838" width="12.88671875" style="1" bestFit="1" customWidth="1"/>
    <col min="13839" max="13840" width="16.5546875" style="1" bestFit="1" customWidth="1"/>
    <col min="13841" max="13842" width="13.109375" style="1" bestFit="1" customWidth="1"/>
    <col min="13843" max="13843" width="15.5546875" style="1" bestFit="1" customWidth="1"/>
    <col min="13844" max="13844" width="13.6640625" style="1" bestFit="1" customWidth="1"/>
    <col min="13845" max="13847" width="12.33203125" style="1" bestFit="1" customWidth="1"/>
    <col min="13848" max="13848" width="17.5546875" style="1" bestFit="1" customWidth="1"/>
    <col min="13849" max="13849" width="12.33203125" style="1" bestFit="1" customWidth="1"/>
    <col min="13850" max="13850" width="13.44140625" style="1" bestFit="1" customWidth="1"/>
    <col min="13851" max="14084" width="9.109375" style="1"/>
    <col min="14085" max="14085" width="33.6640625" style="1" customWidth="1"/>
    <col min="14086" max="14086" width="16" style="1" customWidth="1"/>
    <col min="14087" max="14088" width="15" style="1" bestFit="1" customWidth="1"/>
    <col min="14089" max="14089" width="16.5546875" style="1" bestFit="1" customWidth="1"/>
    <col min="14090" max="14090" width="12.5546875" style="1" customWidth="1"/>
    <col min="14091" max="14091" width="17.5546875" style="1" bestFit="1" customWidth="1"/>
    <col min="14092" max="14093" width="18.109375" style="1" bestFit="1" customWidth="1"/>
    <col min="14094" max="14094" width="12.88671875" style="1" bestFit="1" customWidth="1"/>
    <col min="14095" max="14096" width="16.5546875" style="1" bestFit="1" customWidth="1"/>
    <col min="14097" max="14098" width="13.109375" style="1" bestFit="1" customWidth="1"/>
    <col min="14099" max="14099" width="15.5546875" style="1" bestFit="1" customWidth="1"/>
    <col min="14100" max="14100" width="13.6640625" style="1" bestFit="1" customWidth="1"/>
    <col min="14101" max="14103" width="12.33203125" style="1" bestFit="1" customWidth="1"/>
    <col min="14104" max="14104" width="17.5546875" style="1" bestFit="1" customWidth="1"/>
    <col min="14105" max="14105" width="12.33203125" style="1" bestFit="1" customWidth="1"/>
    <col min="14106" max="14106" width="13.44140625" style="1" bestFit="1" customWidth="1"/>
    <col min="14107" max="14340" width="9.109375" style="1"/>
    <col min="14341" max="14341" width="33.6640625" style="1" customWidth="1"/>
    <col min="14342" max="14342" width="16" style="1" customWidth="1"/>
    <col min="14343" max="14344" width="15" style="1" bestFit="1" customWidth="1"/>
    <col min="14345" max="14345" width="16.5546875" style="1" bestFit="1" customWidth="1"/>
    <col min="14346" max="14346" width="12.5546875" style="1" customWidth="1"/>
    <col min="14347" max="14347" width="17.5546875" style="1" bestFit="1" customWidth="1"/>
    <col min="14348" max="14349" width="18.109375" style="1" bestFit="1" customWidth="1"/>
    <col min="14350" max="14350" width="12.88671875" style="1" bestFit="1" customWidth="1"/>
    <col min="14351" max="14352" width="16.5546875" style="1" bestFit="1" customWidth="1"/>
    <col min="14353" max="14354" width="13.109375" style="1" bestFit="1" customWidth="1"/>
    <col min="14355" max="14355" width="15.5546875" style="1" bestFit="1" customWidth="1"/>
    <col min="14356" max="14356" width="13.6640625" style="1" bestFit="1" customWidth="1"/>
    <col min="14357" max="14359" width="12.33203125" style="1" bestFit="1" customWidth="1"/>
    <col min="14360" max="14360" width="17.5546875" style="1" bestFit="1" customWidth="1"/>
    <col min="14361" max="14361" width="12.33203125" style="1" bestFit="1" customWidth="1"/>
    <col min="14362" max="14362" width="13.44140625" style="1" bestFit="1" customWidth="1"/>
    <col min="14363" max="14596" width="9.109375" style="1"/>
    <col min="14597" max="14597" width="33.6640625" style="1" customWidth="1"/>
    <col min="14598" max="14598" width="16" style="1" customWidth="1"/>
    <col min="14599" max="14600" width="15" style="1" bestFit="1" customWidth="1"/>
    <col min="14601" max="14601" width="16.5546875" style="1" bestFit="1" customWidth="1"/>
    <col min="14602" max="14602" width="12.5546875" style="1" customWidth="1"/>
    <col min="14603" max="14603" width="17.5546875" style="1" bestFit="1" customWidth="1"/>
    <col min="14604" max="14605" width="18.109375" style="1" bestFit="1" customWidth="1"/>
    <col min="14606" max="14606" width="12.88671875" style="1" bestFit="1" customWidth="1"/>
    <col min="14607" max="14608" width="16.5546875" style="1" bestFit="1" customWidth="1"/>
    <col min="14609" max="14610" width="13.109375" style="1" bestFit="1" customWidth="1"/>
    <col min="14611" max="14611" width="15.5546875" style="1" bestFit="1" customWidth="1"/>
    <col min="14612" max="14612" width="13.6640625" style="1" bestFit="1" customWidth="1"/>
    <col min="14613" max="14615" width="12.33203125" style="1" bestFit="1" customWidth="1"/>
    <col min="14616" max="14616" width="17.5546875" style="1" bestFit="1" customWidth="1"/>
    <col min="14617" max="14617" width="12.33203125" style="1" bestFit="1" customWidth="1"/>
    <col min="14618" max="14618" width="13.44140625" style="1" bestFit="1" customWidth="1"/>
    <col min="14619" max="14852" width="9.109375" style="1"/>
    <col min="14853" max="14853" width="33.6640625" style="1" customWidth="1"/>
    <col min="14854" max="14854" width="16" style="1" customWidth="1"/>
    <col min="14855" max="14856" width="15" style="1" bestFit="1" customWidth="1"/>
    <col min="14857" max="14857" width="16.5546875" style="1" bestFit="1" customWidth="1"/>
    <col min="14858" max="14858" width="12.5546875" style="1" customWidth="1"/>
    <col min="14859" max="14859" width="17.5546875" style="1" bestFit="1" customWidth="1"/>
    <col min="14860" max="14861" width="18.109375" style="1" bestFit="1" customWidth="1"/>
    <col min="14862" max="14862" width="12.88671875" style="1" bestFit="1" customWidth="1"/>
    <col min="14863" max="14864" width="16.5546875" style="1" bestFit="1" customWidth="1"/>
    <col min="14865" max="14866" width="13.109375" style="1" bestFit="1" customWidth="1"/>
    <col min="14867" max="14867" width="15.5546875" style="1" bestFit="1" customWidth="1"/>
    <col min="14868" max="14868" width="13.6640625" style="1" bestFit="1" customWidth="1"/>
    <col min="14869" max="14871" width="12.33203125" style="1" bestFit="1" customWidth="1"/>
    <col min="14872" max="14872" width="17.5546875" style="1" bestFit="1" customWidth="1"/>
    <col min="14873" max="14873" width="12.33203125" style="1" bestFit="1" customWidth="1"/>
    <col min="14874" max="14874" width="13.44140625" style="1" bestFit="1" customWidth="1"/>
    <col min="14875" max="15108" width="9.109375" style="1"/>
    <col min="15109" max="15109" width="33.6640625" style="1" customWidth="1"/>
    <col min="15110" max="15110" width="16" style="1" customWidth="1"/>
    <col min="15111" max="15112" width="15" style="1" bestFit="1" customWidth="1"/>
    <col min="15113" max="15113" width="16.5546875" style="1" bestFit="1" customWidth="1"/>
    <col min="15114" max="15114" width="12.5546875" style="1" customWidth="1"/>
    <col min="15115" max="15115" width="17.5546875" style="1" bestFit="1" customWidth="1"/>
    <col min="15116" max="15117" width="18.109375" style="1" bestFit="1" customWidth="1"/>
    <col min="15118" max="15118" width="12.88671875" style="1" bestFit="1" customWidth="1"/>
    <col min="15119" max="15120" width="16.5546875" style="1" bestFit="1" customWidth="1"/>
    <col min="15121" max="15122" width="13.109375" style="1" bestFit="1" customWidth="1"/>
    <col min="15123" max="15123" width="15.5546875" style="1" bestFit="1" customWidth="1"/>
    <col min="15124" max="15124" width="13.6640625" style="1" bestFit="1" customWidth="1"/>
    <col min="15125" max="15127" width="12.33203125" style="1" bestFit="1" customWidth="1"/>
    <col min="15128" max="15128" width="17.5546875" style="1" bestFit="1" customWidth="1"/>
    <col min="15129" max="15129" width="12.33203125" style="1" bestFit="1" customWidth="1"/>
    <col min="15130" max="15130" width="13.44140625" style="1" bestFit="1" customWidth="1"/>
    <col min="15131" max="15364" width="9.109375" style="1"/>
    <col min="15365" max="15365" width="33.6640625" style="1" customWidth="1"/>
    <col min="15366" max="15366" width="16" style="1" customWidth="1"/>
    <col min="15367" max="15368" width="15" style="1" bestFit="1" customWidth="1"/>
    <col min="15369" max="15369" width="16.5546875" style="1" bestFit="1" customWidth="1"/>
    <col min="15370" max="15370" width="12.5546875" style="1" customWidth="1"/>
    <col min="15371" max="15371" width="17.5546875" style="1" bestFit="1" customWidth="1"/>
    <col min="15372" max="15373" width="18.109375" style="1" bestFit="1" customWidth="1"/>
    <col min="15374" max="15374" width="12.88671875" style="1" bestFit="1" customWidth="1"/>
    <col min="15375" max="15376" width="16.5546875" style="1" bestFit="1" customWidth="1"/>
    <col min="15377" max="15378" width="13.109375" style="1" bestFit="1" customWidth="1"/>
    <col min="15379" max="15379" width="15.5546875" style="1" bestFit="1" customWidth="1"/>
    <col min="15380" max="15380" width="13.6640625" style="1" bestFit="1" customWidth="1"/>
    <col min="15381" max="15383" width="12.33203125" style="1" bestFit="1" customWidth="1"/>
    <col min="15384" max="15384" width="17.5546875" style="1" bestFit="1" customWidth="1"/>
    <col min="15385" max="15385" width="12.33203125" style="1" bestFit="1" customWidth="1"/>
    <col min="15386" max="15386" width="13.44140625" style="1" bestFit="1" customWidth="1"/>
    <col min="15387" max="15620" width="9.109375" style="1"/>
    <col min="15621" max="15621" width="33.6640625" style="1" customWidth="1"/>
    <col min="15622" max="15622" width="16" style="1" customWidth="1"/>
    <col min="15623" max="15624" width="15" style="1" bestFit="1" customWidth="1"/>
    <col min="15625" max="15625" width="16.5546875" style="1" bestFit="1" customWidth="1"/>
    <col min="15626" max="15626" width="12.5546875" style="1" customWidth="1"/>
    <col min="15627" max="15627" width="17.5546875" style="1" bestFit="1" customWidth="1"/>
    <col min="15628" max="15629" width="18.109375" style="1" bestFit="1" customWidth="1"/>
    <col min="15630" max="15630" width="12.88671875" style="1" bestFit="1" customWidth="1"/>
    <col min="15631" max="15632" width="16.5546875" style="1" bestFit="1" customWidth="1"/>
    <col min="15633" max="15634" width="13.109375" style="1" bestFit="1" customWidth="1"/>
    <col min="15635" max="15635" width="15.5546875" style="1" bestFit="1" customWidth="1"/>
    <col min="15636" max="15636" width="13.6640625" style="1" bestFit="1" customWidth="1"/>
    <col min="15637" max="15639" width="12.33203125" style="1" bestFit="1" customWidth="1"/>
    <col min="15640" max="15640" width="17.5546875" style="1" bestFit="1" customWidth="1"/>
    <col min="15641" max="15641" width="12.33203125" style="1" bestFit="1" customWidth="1"/>
    <col min="15642" max="15642" width="13.44140625" style="1" bestFit="1" customWidth="1"/>
    <col min="15643" max="15876" width="9.109375" style="1"/>
    <col min="15877" max="15877" width="33.6640625" style="1" customWidth="1"/>
    <col min="15878" max="15878" width="16" style="1" customWidth="1"/>
    <col min="15879" max="15880" width="15" style="1" bestFit="1" customWidth="1"/>
    <col min="15881" max="15881" width="16.5546875" style="1" bestFit="1" customWidth="1"/>
    <col min="15882" max="15882" width="12.5546875" style="1" customWidth="1"/>
    <col min="15883" max="15883" width="17.5546875" style="1" bestFit="1" customWidth="1"/>
    <col min="15884" max="15885" width="18.109375" style="1" bestFit="1" customWidth="1"/>
    <col min="15886" max="15886" width="12.88671875" style="1" bestFit="1" customWidth="1"/>
    <col min="15887" max="15888" width="16.5546875" style="1" bestFit="1" customWidth="1"/>
    <col min="15889" max="15890" width="13.109375" style="1" bestFit="1" customWidth="1"/>
    <col min="15891" max="15891" width="15.5546875" style="1" bestFit="1" customWidth="1"/>
    <col min="15892" max="15892" width="13.6640625" style="1" bestFit="1" customWidth="1"/>
    <col min="15893" max="15895" width="12.33203125" style="1" bestFit="1" customWidth="1"/>
    <col min="15896" max="15896" width="17.5546875" style="1" bestFit="1" customWidth="1"/>
    <col min="15897" max="15897" width="12.33203125" style="1" bestFit="1" customWidth="1"/>
    <col min="15898" max="15898" width="13.44140625" style="1" bestFit="1" customWidth="1"/>
    <col min="15899" max="16132" width="9.109375" style="1"/>
    <col min="16133" max="16133" width="33.6640625" style="1" customWidth="1"/>
    <col min="16134" max="16134" width="16" style="1" customWidth="1"/>
    <col min="16135" max="16136" width="15" style="1" bestFit="1" customWidth="1"/>
    <col min="16137" max="16137" width="16.5546875" style="1" bestFit="1" customWidth="1"/>
    <col min="16138" max="16138" width="12.5546875" style="1" customWidth="1"/>
    <col min="16139" max="16139" width="17.5546875" style="1" bestFit="1" customWidth="1"/>
    <col min="16140" max="16141" width="18.109375" style="1" bestFit="1" customWidth="1"/>
    <col min="16142" max="16142" width="12.88671875" style="1" bestFit="1" customWidth="1"/>
    <col min="16143" max="16144" width="16.5546875" style="1" bestFit="1" customWidth="1"/>
    <col min="16145" max="16146" width="13.109375" style="1" bestFit="1" customWidth="1"/>
    <col min="16147" max="16147" width="15.5546875" style="1" bestFit="1" customWidth="1"/>
    <col min="16148" max="16148" width="13.6640625" style="1" bestFit="1" customWidth="1"/>
    <col min="16149" max="16151" width="12.33203125" style="1" bestFit="1" customWidth="1"/>
    <col min="16152" max="16152" width="17.5546875" style="1" bestFit="1" customWidth="1"/>
    <col min="16153" max="16153" width="12.33203125" style="1" bestFit="1" customWidth="1"/>
    <col min="16154" max="16154" width="13.44140625" style="1" bestFit="1" customWidth="1"/>
    <col min="16155" max="16384" width="9.109375" style="1"/>
  </cols>
  <sheetData>
    <row r="1" spans="1:26" ht="14.4">
      <c r="B1" s="561"/>
      <c r="C1" s="561"/>
      <c r="D1" s="561"/>
      <c r="E1" s="561"/>
      <c r="F1" s="561"/>
      <c r="G1" s="561"/>
      <c r="H1" s="561"/>
      <c r="I1" s="561"/>
      <c r="J1" s="561"/>
      <c r="K1" s="561"/>
      <c r="L1" s="561"/>
      <c r="M1" s="561"/>
      <c r="N1" s="561"/>
      <c r="O1" s="561"/>
      <c r="P1" s="561"/>
      <c r="Q1" s="561"/>
      <c r="R1" s="561"/>
      <c r="S1" s="561"/>
      <c r="T1" s="561"/>
      <c r="U1" s="561"/>
      <c r="V1" s="561"/>
      <c r="W1" s="561"/>
      <c r="X1" s="561"/>
      <c r="Y1" s="561"/>
    </row>
    <row r="2" spans="1:26" s="15" customFormat="1" ht="31.5" customHeight="1">
      <c r="A2" s="527"/>
      <c r="B2" s="562" t="s">
        <v>98</v>
      </c>
      <c r="C2" s="366" t="s">
        <v>99</v>
      </c>
      <c r="D2" s="562" t="s">
        <v>100</v>
      </c>
      <c r="E2" s="562"/>
      <c r="F2" s="18" t="s">
        <v>99</v>
      </c>
      <c r="G2" s="18" t="s">
        <v>101</v>
      </c>
      <c r="H2" s="563" t="s">
        <v>102</v>
      </c>
      <c r="I2" s="564"/>
      <c r="J2" s="564"/>
      <c r="K2" s="564"/>
      <c r="L2" s="564"/>
      <c r="M2" s="564"/>
      <c r="N2" s="565"/>
      <c r="O2" s="566" t="s">
        <v>103</v>
      </c>
      <c r="P2" s="567"/>
      <c r="Q2" s="567"/>
      <c r="R2" s="567"/>
      <c r="S2" s="568"/>
      <c r="T2" s="569" t="s">
        <v>104</v>
      </c>
      <c r="U2" s="570"/>
      <c r="V2" s="570"/>
      <c r="W2" s="571"/>
      <c r="X2" s="572" t="s">
        <v>105</v>
      </c>
      <c r="Y2" s="574" t="s">
        <v>26</v>
      </c>
    </row>
    <row r="3" spans="1:26" s="15" customFormat="1" ht="39.6" customHeight="1">
      <c r="A3" s="527"/>
      <c r="B3" s="562"/>
      <c r="C3" s="10">
        <v>44651</v>
      </c>
      <c r="D3" s="366" t="s">
        <v>106</v>
      </c>
      <c r="E3" s="366" t="s">
        <v>71</v>
      </c>
      <c r="F3" s="25">
        <v>44561</v>
      </c>
      <c r="G3" s="18" t="s">
        <v>107</v>
      </c>
      <c r="H3" s="11" t="s">
        <v>213</v>
      </c>
      <c r="I3" s="12" t="s">
        <v>214</v>
      </c>
      <c r="J3" s="12" t="s">
        <v>108</v>
      </c>
      <c r="K3" s="12" t="s">
        <v>109</v>
      </c>
      <c r="L3" s="12" t="s">
        <v>555</v>
      </c>
      <c r="M3" s="12" t="s">
        <v>556</v>
      </c>
      <c r="N3" s="12" t="s">
        <v>557</v>
      </c>
      <c r="O3" s="13" t="s">
        <v>65</v>
      </c>
      <c r="P3" s="13" t="s">
        <v>215</v>
      </c>
      <c r="Q3" s="13" t="s">
        <v>216</v>
      </c>
      <c r="R3" s="13" t="s">
        <v>67</v>
      </c>
      <c r="S3" s="13" t="s">
        <v>68</v>
      </c>
      <c r="T3" s="14" t="s">
        <v>558</v>
      </c>
      <c r="U3" s="14" t="s">
        <v>217</v>
      </c>
      <c r="V3" s="14" t="s">
        <v>218</v>
      </c>
      <c r="W3" s="14" t="s">
        <v>219</v>
      </c>
      <c r="X3" s="573"/>
      <c r="Y3" s="574"/>
    </row>
    <row r="4" spans="1:26" s="440" customFormat="1" ht="12.75" customHeight="1">
      <c r="A4" s="3">
        <v>1</v>
      </c>
      <c r="B4" s="515" t="s">
        <v>3</v>
      </c>
      <c r="C4" s="518">
        <f>+SUM(C5:C47)-'BG 032022'!C7</f>
        <v>0</v>
      </c>
      <c r="D4" s="519"/>
      <c r="E4" s="519"/>
      <c r="F4" s="28">
        <f>SUMIF(Clasificación!C:C,'CA EF'!A4,Clasificación!K:K)</f>
        <v>0</v>
      </c>
      <c r="G4" s="19"/>
      <c r="H4" s="28">
        <v>0</v>
      </c>
      <c r="I4" s="28">
        <v>0</v>
      </c>
      <c r="J4" s="28">
        <v>0</v>
      </c>
      <c r="K4" s="28">
        <v>0</v>
      </c>
      <c r="L4" s="28">
        <v>0</v>
      </c>
      <c r="M4" s="28" t="s">
        <v>120</v>
      </c>
      <c r="N4" s="28">
        <v>0</v>
      </c>
      <c r="O4" s="28">
        <v>0</v>
      </c>
      <c r="P4" s="28">
        <v>0</v>
      </c>
      <c r="Q4" s="28">
        <v>0</v>
      </c>
      <c r="R4" s="28">
        <v>0</v>
      </c>
      <c r="S4" s="28">
        <v>0</v>
      </c>
      <c r="T4" s="28">
        <v>0</v>
      </c>
      <c r="U4" s="28">
        <v>0</v>
      </c>
      <c r="V4" s="28">
        <v>0</v>
      </c>
      <c r="W4" s="28">
        <v>0</v>
      </c>
      <c r="X4" s="28">
        <v>0</v>
      </c>
      <c r="Y4" s="519"/>
      <c r="Z4" s="520"/>
    </row>
    <row r="5" spans="1:26" s="516" customFormat="1" ht="12.75" customHeight="1">
      <c r="A5" s="528">
        <v>101</v>
      </c>
      <c r="B5" s="517" t="s">
        <v>4</v>
      </c>
      <c r="C5" s="518">
        <f>SUMIF(Clasificación!C:C,'CA EF'!A5,Clasificación!G:G)</f>
        <v>0</v>
      </c>
      <c r="D5" s="521"/>
      <c r="E5" s="521"/>
      <c r="F5" s="28">
        <f>SUMIF(Clasificación!C:C,'CA EF'!A5,Clasificación!K:K)</f>
        <v>0</v>
      </c>
      <c r="G5" s="28">
        <f>+C5-F5+D5-E5</f>
        <v>0</v>
      </c>
      <c r="H5" s="28">
        <v>0</v>
      </c>
      <c r="I5" s="28">
        <v>0</v>
      </c>
      <c r="J5" s="28">
        <v>0</v>
      </c>
      <c r="K5" s="28">
        <v>0</v>
      </c>
      <c r="L5" s="28">
        <v>0</v>
      </c>
      <c r="M5" s="28">
        <v>0</v>
      </c>
      <c r="N5" s="28">
        <v>0</v>
      </c>
      <c r="O5" s="28">
        <v>0</v>
      </c>
      <c r="P5" s="28">
        <v>0</v>
      </c>
      <c r="Q5" s="28">
        <v>0</v>
      </c>
      <c r="R5" s="28">
        <v>0</v>
      </c>
      <c r="S5" s="28">
        <v>0</v>
      </c>
      <c r="T5" s="28">
        <v>0</v>
      </c>
      <c r="U5" s="28">
        <v>0</v>
      </c>
      <c r="V5" s="28">
        <v>0</v>
      </c>
      <c r="W5" s="28">
        <v>0</v>
      </c>
      <c r="X5" s="28">
        <v>0</v>
      </c>
      <c r="Y5" s="521"/>
      <c r="Z5" s="522"/>
    </row>
    <row r="6" spans="1:26" s="516" customFormat="1" ht="12.75" customHeight="1">
      <c r="A6" s="528">
        <v>10101</v>
      </c>
      <c r="B6" s="517" t="s">
        <v>5</v>
      </c>
      <c r="C6" s="518">
        <f>SUMIF(Clasificación!C:C,'CA EF'!A6,Clasificación!G:G)</f>
        <v>0</v>
      </c>
      <c r="D6" s="521"/>
      <c r="E6" s="521"/>
      <c r="F6" s="28">
        <f>SUMIF(Clasificación!C:C,'CA EF'!A6,Clasificación!K:K)</f>
        <v>0</v>
      </c>
      <c r="G6" s="28">
        <f t="shared" ref="G6:G8" si="0">+C6-F6+D6-E6</f>
        <v>0</v>
      </c>
      <c r="H6" s="28">
        <v>0</v>
      </c>
      <c r="I6" s="28">
        <v>0</v>
      </c>
      <c r="J6" s="28">
        <v>0</v>
      </c>
      <c r="K6" s="28">
        <v>0</v>
      </c>
      <c r="L6" s="28">
        <v>0</v>
      </c>
      <c r="M6" s="28">
        <v>0</v>
      </c>
      <c r="N6" s="28">
        <v>0</v>
      </c>
      <c r="O6" s="28">
        <v>0</v>
      </c>
      <c r="P6" s="28">
        <v>0</v>
      </c>
      <c r="Q6" s="28">
        <v>0</v>
      </c>
      <c r="R6" s="28">
        <v>0</v>
      </c>
      <c r="S6" s="28">
        <v>0</v>
      </c>
      <c r="T6" s="28">
        <v>0</v>
      </c>
      <c r="U6" s="28">
        <v>0</v>
      </c>
      <c r="V6" s="28">
        <v>0</v>
      </c>
      <c r="W6" s="28">
        <v>0</v>
      </c>
      <c r="X6" s="28">
        <v>0</v>
      </c>
      <c r="Y6" s="521">
        <f t="shared" ref="Y6:Y8" si="1">SUM(G6:X6)</f>
        <v>0</v>
      </c>
      <c r="Z6" s="522"/>
    </row>
    <row r="7" spans="1:26" s="516" customFormat="1" ht="12.75" customHeight="1">
      <c r="A7" s="528">
        <v>1010102</v>
      </c>
      <c r="B7" s="517" t="s">
        <v>171</v>
      </c>
      <c r="C7" s="518">
        <f>SUMIF(Clasificación!C:C,'CA EF'!A7,Clasificación!G:G)</f>
        <v>0</v>
      </c>
      <c r="D7" s="521"/>
      <c r="E7" s="521"/>
      <c r="F7" s="28">
        <f>SUMIF(Clasificación!C:C,'CA EF'!A7,Clasificación!K:K)</f>
        <v>0</v>
      </c>
      <c r="G7" s="28">
        <f t="shared" si="0"/>
        <v>0</v>
      </c>
      <c r="H7" s="28">
        <v>0</v>
      </c>
      <c r="I7" s="28">
        <v>0</v>
      </c>
      <c r="J7" s="28">
        <v>0</v>
      </c>
      <c r="K7" s="28">
        <v>0</v>
      </c>
      <c r="L7" s="28">
        <v>0</v>
      </c>
      <c r="M7" s="28">
        <v>0</v>
      </c>
      <c r="N7" s="28">
        <v>0</v>
      </c>
      <c r="O7" s="28">
        <v>0</v>
      </c>
      <c r="P7" s="28">
        <v>0</v>
      </c>
      <c r="Q7" s="28">
        <v>0</v>
      </c>
      <c r="R7" s="28">
        <v>0</v>
      </c>
      <c r="S7" s="28">
        <v>0</v>
      </c>
      <c r="T7" s="28">
        <v>0</v>
      </c>
      <c r="U7" s="28">
        <v>0</v>
      </c>
      <c r="V7" s="28">
        <v>0</v>
      </c>
      <c r="W7" s="28">
        <v>0</v>
      </c>
      <c r="X7" s="28">
        <v>0</v>
      </c>
      <c r="Y7" s="521">
        <f t="shared" si="1"/>
        <v>0</v>
      </c>
      <c r="Z7" s="522"/>
    </row>
    <row r="8" spans="1:26" s="516" customFormat="1" ht="12.75" customHeight="1">
      <c r="A8" s="528">
        <v>101010201</v>
      </c>
      <c r="B8" s="517" t="s">
        <v>172</v>
      </c>
      <c r="C8" s="518">
        <f>SUMIF(Clasificación!C:C,'CA EF'!A8,Clasificación!G:G)</f>
        <v>25907349</v>
      </c>
      <c r="D8" s="521"/>
      <c r="E8" s="521"/>
      <c r="F8" s="28">
        <f>SUMIF(Clasificación!C:C,'CA EF'!A8,Clasificación!K:K)</f>
        <v>716173061</v>
      </c>
      <c r="G8" s="28">
        <f t="shared" si="0"/>
        <v>-690265712</v>
      </c>
      <c r="H8" s="28">
        <v>0</v>
      </c>
      <c r="I8" s="28">
        <v>0</v>
      </c>
      <c r="J8" s="28">
        <v>0</v>
      </c>
      <c r="K8" s="28">
        <v>0</v>
      </c>
      <c r="L8" s="28">
        <v>0</v>
      </c>
      <c r="M8" s="28">
        <v>0</v>
      </c>
      <c r="N8" s="28">
        <v>0</v>
      </c>
      <c r="O8" s="28">
        <v>0</v>
      </c>
      <c r="P8" s="28">
        <v>0</v>
      </c>
      <c r="Q8" s="28">
        <v>0</v>
      </c>
      <c r="R8" s="28">
        <v>0</v>
      </c>
      <c r="S8" s="28">
        <v>0</v>
      </c>
      <c r="T8" s="28">
        <v>0</v>
      </c>
      <c r="U8" s="28">
        <v>0</v>
      </c>
      <c r="V8" s="28">
        <v>0</v>
      </c>
      <c r="W8" s="28">
        <v>0</v>
      </c>
      <c r="X8" s="28">
        <v>0</v>
      </c>
      <c r="Y8" s="521">
        <f t="shared" si="1"/>
        <v>-690265712</v>
      </c>
      <c r="Z8" s="522"/>
    </row>
    <row r="9" spans="1:26" s="516" customFormat="1" ht="12.75" customHeight="1">
      <c r="A9" s="528">
        <v>101010202</v>
      </c>
      <c r="B9" s="517" t="s">
        <v>323</v>
      </c>
      <c r="C9" s="518">
        <f>SUMIF(Clasificación!C:C,'CA EF'!A9,Clasificación!G:G)</f>
        <v>1244543768</v>
      </c>
      <c r="D9" s="521"/>
      <c r="E9" s="521"/>
      <c r="F9" s="28">
        <f>SUMIF(Clasificación!C:C,'CA EF'!A9,Clasificación!K:K)</f>
        <v>760987004</v>
      </c>
      <c r="G9" s="28">
        <f t="shared" ref="G9:G72" si="2">+C9-F9+D9-E9</f>
        <v>483556764</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521">
        <f t="shared" ref="Y9:Y72" si="3">SUM(G9:X9)</f>
        <v>483556764</v>
      </c>
      <c r="Z9" s="522"/>
    </row>
    <row r="10" spans="1:26" s="516" customFormat="1" ht="12.75" customHeight="1">
      <c r="A10" s="528">
        <v>10102</v>
      </c>
      <c r="B10" s="517" t="s">
        <v>88</v>
      </c>
      <c r="C10" s="518">
        <f>SUMIF(Clasificación!C:C,'CA EF'!A10,Clasificación!G:G)</f>
        <v>0</v>
      </c>
      <c r="D10" s="521"/>
      <c r="E10" s="521"/>
      <c r="F10" s="28">
        <f>SUMIF(Clasificación!C:C,'CA EF'!A10,Clasificación!K:K)</f>
        <v>0</v>
      </c>
      <c r="G10" s="28">
        <f t="shared" si="2"/>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521">
        <f t="shared" si="3"/>
        <v>0</v>
      </c>
      <c r="Z10" s="522"/>
    </row>
    <row r="11" spans="1:26" s="516" customFormat="1" ht="12.75" customHeight="1">
      <c r="A11" s="528">
        <v>1010201</v>
      </c>
      <c r="B11" s="517" t="s">
        <v>173</v>
      </c>
      <c r="C11" s="518">
        <f>SUMIF(Clasificación!C:C,'CA EF'!A11,Clasificación!G:G)</f>
        <v>0</v>
      </c>
      <c r="D11" s="521"/>
      <c r="E11" s="521"/>
      <c r="F11" s="28">
        <f>SUMIF(Clasificación!C:C,'CA EF'!A11,Clasificación!K:K)</f>
        <v>0</v>
      </c>
      <c r="G11" s="28">
        <f t="shared" si="2"/>
        <v>0</v>
      </c>
      <c r="H11" s="28">
        <v>0</v>
      </c>
      <c r="I11" s="28">
        <v>0</v>
      </c>
      <c r="J11" s="28">
        <v>0</v>
      </c>
      <c r="K11" s="28">
        <v>0</v>
      </c>
      <c r="L11" s="28">
        <v>0</v>
      </c>
      <c r="M11" s="28">
        <v>0</v>
      </c>
      <c r="N11" s="28">
        <v>0</v>
      </c>
      <c r="O11" s="28">
        <v>0</v>
      </c>
      <c r="P11" s="28">
        <v>0</v>
      </c>
      <c r="Q11" s="28">
        <v>0</v>
      </c>
      <c r="R11" s="28">
        <v>0</v>
      </c>
      <c r="S11" s="28">
        <v>0</v>
      </c>
      <c r="T11" s="28">
        <v>0</v>
      </c>
      <c r="U11" s="28">
        <v>0</v>
      </c>
      <c r="V11" s="28">
        <v>0</v>
      </c>
      <c r="W11" s="28">
        <v>0</v>
      </c>
      <c r="X11" s="28">
        <v>0</v>
      </c>
      <c r="Y11" s="521">
        <f t="shared" si="3"/>
        <v>0</v>
      </c>
      <c r="Z11" s="522"/>
    </row>
    <row r="12" spans="1:26" s="516" customFormat="1" ht="12.75" customHeight="1">
      <c r="A12" s="528">
        <v>101020101</v>
      </c>
      <c r="B12" s="517" t="s">
        <v>174</v>
      </c>
      <c r="C12" s="518">
        <f>SUMIF(Clasificación!C:C,'CA EF'!A12,Clasificación!G:G)</f>
        <v>0</v>
      </c>
      <c r="D12" s="521"/>
      <c r="E12" s="521"/>
      <c r="F12" s="28">
        <f>SUMIF(Clasificación!C:C,'CA EF'!A12,Clasificación!K:K)</f>
        <v>0</v>
      </c>
      <c r="G12" s="28">
        <f t="shared" si="2"/>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521">
        <f t="shared" si="3"/>
        <v>0</v>
      </c>
      <c r="Z12" s="522"/>
    </row>
    <row r="13" spans="1:26" s="516" customFormat="1" ht="12.75" customHeight="1">
      <c r="A13" s="528">
        <v>10102010101</v>
      </c>
      <c r="B13" s="517" t="s">
        <v>175</v>
      </c>
      <c r="C13" s="518">
        <f>SUMIF(Clasificación!C:C,'CA EF'!A13,Clasificación!G:G)</f>
        <v>6000000000</v>
      </c>
      <c r="D13" s="521"/>
      <c r="E13" s="521"/>
      <c r="F13" s="28">
        <f>SUMIF(Clasificación!C:C,'CA EF'!A13,Clasificación!K:K)</f>
        <v>4800000000</v>
      </c>
      <c r="G13" s="28">
        <f t="shared" si="2"/>
        <v>1200000000</v>
      </c>
      <c r="H13" s="28">
        <v>0</v>
      </c>
      <c r="I13" s="28">
        <f>-G13</f>
        <v>-1200000000</v>
      </c>
      <c r="J13" s="28">
        <v>0</v>
      </c>
      <c r="K13" s="28">
        <v>0</v>
      </c>
      <c r="L13" s="28">
        <v>0</v>
      </c>
      <c r="M13" s="28">
        <v>0</v>
      </c>
      <c r="N13" s="28">
        <v>0</v>
      </c>
      <c r="O13" s="28">
        <v>0</v>
      </c>
      <c r="P13" s="28">
        <v>0</v>
      </c>
      <c r="Q13" s="28">
        <v>0</v>
      </c>
      <c r="R13" s="28">
        <v>0</v>
      </c>
      <c r="S13" s="28">
        <v>0</v>
      </c>
      <c r="T13" s="28">
        <v>0</v>
      </c>
      <c r="U13" s="28">
        <v>0</v>
      </c>
      <c r="V13" s="28">
        <v>0</v>
      </c>
      <c r="W13" s="28">
        <v>0</v>
      </c>
      <c r="X13" s="28">
        <v>0</v>
      </c>
      <c r="Y13" s="521">
        <f t="shared" si="3"/>
        <v>0</v>
      </c>
      <c r="Z13" s="522"/>
    </row>
    <row r="14" spans="1:26" s="516" customFormat="1" ht="12.75" customHeight="1">
      <c r="A14" s="528">
        <v>10102010102</v>
      </c>
      <c r="B14" s="517" t="s">
        <v>505</v>
      </c>
      <c r="C14" s="518">
        <f>SUMIF(Clasificación!C:C,'CA EF'!A14,Clasificación!G:G)</f>
        <v>173038000</v>
      </c>
      <c r="D14" s="521"/>
      <c r="E14" s="521"/>
      <c r="F14" s="28">
        <f>SUMIF(Clasificación!C:C,'CA EF'!A14,Clasificación!K:K)</f>
        <v>171770250</v>
      </c>
      <c r="G14" s="28">
        <f t="shared" si="2"/>
        <v>1267750</v>
      </c>
      <c r="H14" s="28">
        <v>0</v>
      </c>
      <c r="I14" s="28">
        <f t="shared" ref="I14" si="4">-G14</f>
        <v>-1267750</v>
      </c>
      <c r="J14" s="28">
        <v>0</v>
      </c>
      <c r="K14" s="28">
        <v>0</v>
      </c>
      <c r="L14" s="28">
        <v>0</v>
      </c>
      <c r="M14" s="28">
        <v>0</v>
      </c>
      <c r="N14" s="28">
        <v>0</v>
      </c>
      <c r="O14" s="28">
        <v>0</v>
      </c>
      <c r="P14" s="28">
        <v>0</v>
      </c>
      <c r="Q14" s="28">
        <v>0</v>
      </c>
      <c r="R14" s="28">
        <v>0</v>
      </c>
      <c r="S14" s="28">
        <v>0</v>
      </c>
      <c r="T14" s="28">
        <v>0</v>
      </c>
      <c r="U14" s="28">
        <v>0</v>
      </c>
      <c r="V14" s="28">
        <v>0</v>
      </c>
      <c r="W14" s="28">
        <v>0</v>
      </c>
      <c r="X14" s="28">
        <v>0</v>
      </c>
      <c r="Y14" s="521">
        <f t="shared" si="3"/>
        <v>0</v>
      </c>
      <c r="Z14" s="522"/>
    </row>
    <row r="15" spans="1:26" s="516" customFormat="1" ht="12.75" customHeight="1">
      <c r="A15" s="528">
        <v>10102010196</v>
      </c>
      <c r="B15" s="517" t="s">
        <v>506</v>
      </c>
      <c r="C15" s="518">
        <f>SUMIF(Clasificación!C:C,'CA EF'!A15,Clasificación!G:G)</f>
        <v>6106075</v>
      </c>
      <c r="D15" s="521"/>
      <c r="E15" s="521"/>
      <c r="F15" s="28">
        <f>SUMIF(Clasificación!C:C,'CA EF'!A15,Clasificación!K:K)</f>
        <v>7593207</v>
      </c>
      <c r="G15" s="28">
        <f t="shared" si="2"/>
        <v>-1487132</v>
      </c>
      <c r="H15" s="28">
        <v>0</v>
      </c>
      <c r="I15" s="28">
        <v>0</v>
      </c>
      <c r="J15" s="28">
        <v>0</v>
      </c>
      <c r="K15" s="28">
        <v>0</v>
      </c>
      <c r="L15" s="28">
        <v>0</v>
      </c>
      <c r="M15" s="28">
        <v>0</v>
      </c>
      <c r="N15" s="28">
        <v>0</v>
      </c>
      <c r="O15" s="28">
        <v>0</v>
      </c>
      <c r="P15" s="28">
        <v>0</v>
      </c>
      <c r="Q15" s="28">
        <v>0</v>
      </c>
      <c r="R15" s="28">
        <f>-G15</f>
        <v>1487132</v>
      </c>
      <c r="S15" s="28">
        <v>0</v>
      </c>
      <c r="T15" s="28">
        <v>0</v>
      </c>
      <c r="U15" s="28">
        <v>0</v>
      </c>
      <c r="V15" s="28">
        <v>0</v>
      </c>
      <c r="W15" s="28">
        <v>0</v>
      </c>
      <c r="X15" s="28">
        <v>0</v>
      </c>
      <c r="Y15" s="521">
        <f t="shared" si="3"/>
        <v>0</v>
      </c>
      <c r="Z15" s="522"/>
    </row>
    <row r="16" spans="1:26" s="516" customFormat="1" ht="12.75" customHeight="1">
      <c r="A16" s="528">
        <v>10102010197</v>
      </c>
      <c r="B16" s="517" t="s">
        <v>507</v>
      </c>
      <c r="C16" s="518">
        <f>SUMIF(Clasificación!C:C,'CA EF'!A16,Clasificación!G:G)</f>
        <v>-4861657</v>
      </c>
      <c r="D16" s="521"/>
      <c r="E16" s="521"/>
      <c r="F16" s="28">
        <f>SUMIF(Clasificación!C:C,'CA EF'!A16,Clasificación!K:K)</f>
        <v>-6308434</v>
      </c>
      <c r="G16" s="28">
        <f t="shared" si="2"/>
        <v>1446777</v>
      </c>
      <c r="H16" s="28">
        <v>0</v>
      </c>
      <c r="I16" s="28">
        <v>0</v>
      </c>
      <c r="J16" s="28">
        <v>0</v>
      </c>
      <c r="K16" s="28">
        <v>0</v>
      </c>
      <c r="L16" s="28">
        <v>0</v>
      </c>
      <c r="M16" s="28">
        <v>0</v>
      </c>
      <c r="N16" s="28">
        <v>0</v>
      </c>
      <c r="O16" s="28">
        <v>0</v>
      </c>
      <c r="P16" s="28">
        <v>0</v>
      </c>
      <c r="Q16" s="28">
        <v>0</v>
      </c>
      <c r="R16" s="28">
        <f t="shared" ref="R16" si="5">-G16</f>
        <v>-1446777</v>
      </c>
      <c r="S16" s="28">
        <v>0</v>
      </c>
      <c r="T16" s="28">
        <v>0</v>
      </c>
      <c r="U16" s="28">
        <v>0</v>
      </c>
      <c r="V16" s="28">
        <v>0</v>
      </c>
      <c r="W16" s="28">
        <v>0</v>
      </c>
      <c r="X16" s="28">
        <v>0</v>
      </c>
      <c r="Y16" s="521">
        <f t="shared" si="3"/>
        <v>0</v>
      </c>
      <c r="Z16" s="522"/>
    </row>
    <row r="17" spans="1:26" s="516" customFormat="1" ht="12.75" customHeight="1">
      <c r="A17" s="528">
        <v>10102010198</v>
      </c>
      <c r="B17" s="517" t="s">
        <v>427</v>
      </c>
      <c r="C17" s="518">
        <f>SUMIF(Clasificación!C:C,'CA EF'!A17,Clasificación!G:G)</f>
        <v>292334931</v>
      </c>
      <c r="D17" s="521"/>
      <c r="E17" s="521"/>
      <c r="F17" s="28">
        <f>SUMIF(Clasificación!C:C,'CA EF'!A17,Clasificación!K:K)</f>
        <v>311828771</v>
      </c>
      <c r="G17" s="28">
        <f>+C17-F17+D17-E17</f>
        <v>-19493840</v>
      </c>
      <c r="H17" s="28">
        <v>0</v>
      </c>
      <c r="I17" s="28">
        <f>-G17</f>
        <v>19493840</v>
      </c>
      <c r="J17" s="28">
        <v>0</v>
      </c>
      <c r="K17" s="28">
        <v>0</v>
      </c>
      <c r="L17" s="28">
        <v>0</v>
      </c>
      <c r="M17" s="28">
        <v>0</v>
      </c>
      <c r="N17" s="28">
        <v>0</v>
      </c>
      <c r="O17" s="28">
        <v>0</v>
      </c>
      <c r="P17" s="28">
        <v>0</v>
      </c>
      <c r="Q17" s="28">
        <v>0</v>
      </c>
      <c r="R17" s="28">
        <v>0</v>
      </c>
      <c r="S17" s="28">
        <v>0</v>
      </c>
      <c r="T17" s="28">
        <v>0</v>
      </c>
      <c r="U17" s="28">
        <v>0</v>
      </c>
      <c r="V17" s="28">
        <v>0</v>
      </c>
      <c r="W17" s="28">
        <v>0</v>
      </c>
      <c r="X17" s="28">
        <v>0</v>
      </c>
      <c r="Y17" s="521">
        <f t="shared" si="3"/>
        <v>0</v>
      </c>
      <c r="Z17" s="522"/>
    </row>
    <row r="18" spans="1:26" s="516" customFormat="1" ht="12.75" customHeight="1">
      <c r="A18" s="528">
        <v>10102010199</v>
      </c>
      <c r="B18" s="517" t="s">
        <v>428</v>
      </c>
      <c r="C18" s="518">
        <f>SUMIF(Clasificación!C:C,'CA EF'!A18,Clasificación!G:G)</f>
        <v>-193215068</v>
      </c>
      <c r="D18" s="521"/>
      <c r="E18" s="521"/>
      <c r="F18" s="28">
        <f>SUMIF(Clasificación!C:C,'CA EF'!A18,Clasificación!K:K)</f>
        <v>-269097260</v>
      </c>
      <c r="G18" s="28">
        <f t="shared" ref="G18" si="6">+C18-F18+D18-E18</f>
        <v>75882192</v>
      </c>
      <c r="H18" s="28">
        <v>0</v>
      </c>
      <c r="I18" s="28">
        <f>-G18</f>
        <v>-75882192</v>
      </c>
      <c r="J18" s="28">
        <v>0</v>
      </c>
      <c r="K18" s="28">
        <v>0</v>
      </c>
      <c r="L18" s="28">
        <v>0</v>
      </c>
      <c r="M18" s="28">
        <v>0</v>
      </c>
      <c r="N18" s="28">
        <v>0</v>
      </c>
      <c r="O18" s="28">
        <v>0</v>
      </c>
      <c r="P18" s="28">
        <v>0</v>
      </c>
      <c r="Q18" s="28">
        <v>0</v>
      </c>
      <c r="R18" s="28">
        <v>0</v>
      </c>
      <c r="S18" s="28">
        <v>0</v>
      </c>
      <c r="T18" s="28">
        <v>0</v>
      </c>
      <c r="U18" s="28">
        <v>0</v>
      </c>
      <c r="V18" s="28">
        <v>0</v>
      </c>
      <c r="W18" s="28">
        <v>0</v>
      </c>
      <c r="X18" s="28">
        <v>0</v>
      </c>
      <c r="Y18" s="521">
        <f t="shared" si="3"/>
        <v>0</v>
      </c>
      <c r="Z18" s="522"/>
    </row>
    <row r="19" spans="1:26" s="516" customFormat="1" ht="12.75" customHeight="1">
      <c r="A19" s="528">
        <v>101020102</v>
      </c>
      <c r="B19" s="517" t="s">
        <v>176</v>
      </c>
      <c r="C19" s="518">
        <f>SUMIF(Clasificación!C:C,'CA EF'!A19,Clasificación!G:G)</f>
        <v>0</v>
      </c>
      <c r="D19" s="521"/>
      <c r="E19" s="521"/>
      <c r="F19" s="28">
        <f>SUMIF(Clasificación!C:C,'CA EF'!A19,Clasificación!K:K)</f>
        <v>0</v>
      </c>
      <c r="G19" s="28">
        <f t="shared" si="2"/>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521">
        <f t="shared" si="3"/>
        <v>0</v>
      </c>
      <c r="Z19" s="522"/>
    </row>
    <row r="20" spans="1:26" s="516" customFormat="1" ht="12.75" customHeight="1">
      <c r="A20" s="528">
        <v>10102010201</v>
      </c>
      <c r="B20" s="517" t="s">
        <v>177</v>
      </c>
      <c r="C20" s="518">
        <f>SUMIF(Clasificación!C:C,'CA EF'!A20,Clasificación!G:G)</f>
        <v>163000000</v>
      </c>
      <c r="D20" s="521"/>
      <c r="E20" s="521"/>
      <c r="F20" s="28">
        <f>SUMIF(Clasificación!C:C,'CA EF'!A20,Clasificación!K:K)</f>
        <v>163000000</v>
      </c>
      <c r="G20" s="28">
        <f t="shared" si="2"/>
        <v>0</v>
      </c>
      <c r="H20" s="28">
        <v>0</v>
      </c>
      <c r="I20" s="28">
        <f>-G20</f>
        <v>0</v>
      </c>
      <c r="J20" s="28">
        <v>0</v>
      </c>
      <c r="K20" s="28">
        <v>0</v>
      </c>
      <c r="L20" s="28">
        <v>0</v>
      </c>
      <c r="M20" s="28">
        <v>0</v>
      </c>
      <c r="N20" s="28">
        <v>0</v>
      </c>
      <c r="O20" s="28">
        <v>0</v>
      </c>
      <c r="P20" s="28">
        <v>0</v>
      </c>
      <c r="Q20" s="28">
        <v>0</v>
      </c>
      <c r="R20" s="28">
        <v>0</v>
      </c>
      <c r="S20" s="28">
        <v>0</v>
      </c>
      <c r="T20" s="28">
        <v>0</v>
      </c>
      <c r="U20" s="28">
        <v>0</v>
      </c>
      <c r="V20" s="28">
        <v>0</v>
      </c>
      <c r="W20" s="28">
        <v>0</v>
      </c>
      <c r="X20" s="28">
        <v>0</v>
      </c>
      <c r="Y20" s="521">
        <f t="shared" si="3"/>
        <v>0</v>
      </c>
      <c r="Z20" s="522"/>
    </row>
    <row r="21" spans="1:26" s="516" customFormat="1" ht="12.75" customHeight="1">
      <c r="A21" s="528">
        <v>10102010298</v>
      </c>
      <c r="B21" s="517" t="s">
        <v>429</v>
      </c>
      <c r="C21" s="518">
        <f>SUMIF(Clasificación!C:C,'CA EF'!A21,Clasificación!G:G)</f>
        <v>29420384</v>
      </c>
      <c r="D21" s="521"/>
      <c r="E21" s="521"/>
      <c r="F21" s="28">
        <f>SUMIF(Clasificación!C:C,'CA EF'!A21,Clasificación!K:K)</f>
        <v>33077836</v>
      </c>
      <c r="G21" s="28">
        <f t="shared" si="2"/>
        <v>-3657452</v>
      </c>
      <c r="H21" s="28">
        <v>0</v>
      </c>
      <c r="I21" s="28">
        <v>0</v>
      </c>
      <c r="J21" s="28">
        <v>0</v>
      </c>
      <c r="K21" s="28">
        <v>0</v>
      </c>
      <c r="L21" s="28">
        <v>0</v>
      </c>
      <c r="M21" s="28">
        <v>0</v>
      </c>
      <c r="N21" s="28">
        <v>0</v>
      </c>
      <c r="O21" s="28">
        <v>0</v>
      </c>
      <c r="P21" s="28">
        <v>0</v>
      </c>
      <c r="Q21" s="28">
        <v>0</v>
      </c>
      <c r="R21" s="28">
        <f>-G21</f>
        <v>3657452</v>
      </c>
      <c r="S21" s="28">
        <v>0</v>
      </c>
      <c r="T21" s="28">
        <v>0</v>
      </c>
      <c r="U21" s="28">
        <v>0</v>
      </c>
      <c r="V21" s="28">
        <v>0</v>
      </c>
      <c r="W21" s="28">
        <v>0</v>
      </c>
      <c r="X21" s="28">
        <v>0</v>
      </c>
      <c r="Y21" s="521">
        <f t="shared" si="3"/>
        <v>0</v>
      </c>
      <c r="Z21" s="522"/>
    </row>
    <row r="22" spans="1:26" s="516" customFormat="1" ht="12.75" customHeight="1">
      <c r="A22" s="528">
        <v>10102010299</v>
      </c>
      <c r="B22" s="517" t="s">
        <v>430</v>
      </c>
      <c r="C22" s="518">
        <f>SUMIF(Clasificación!C:C,'CA EF'!A22,Clasificación!G:G)</f>
        <v>-28576356</v>
      </c>
      <c r="D22" s="521"/>
      <c r="E22" s="521"/>
      <c r="F22" s="28">
        <f>SUMIF(Clasificación!C:C,'CA EF'!A22,Clasificación!K:K)</f>
        <v>-32193616</v>
      </c>
      <c r="G22" s="28">
        <f t="shared" si="2"/>
        <v>3617260</v>
      </c>
      <c r="H22" s="28">
        <v>0</v>
      </c>
      <c r="I22" s="28">
        <v>0</v>
      </c>
      <c r="J22" s="28">
        <v>0</v>
      </c>
      <c r="K22" s="28">
        <v>0</v>
      </c>
      <c r="L22" s="28">
        <v>0</v>
      </c>
      <c r="M22" s="28">
        <v>0</v>
      </c>
      <c r="N22" s="28">
        <v>0</v>
      </c>
      <c r="O22" s="28">
        <v>0</v>
      </c>
      <c r="P22" s="28">
        <v>0</v>
      </c>
      <c r="Q22" s="28">
        <v>0</v>
      </c>
      <c r="R22" s="28">
        <f>-G22</f>
        <v>-3617260</v>
      </c>
      <c r="S22" s="28">
        <v>0</v>
      </c>
      <c r="T22" s="28">
        <v>0</v>
      </c>
      <c r="U22" s="28">
        <v>0</v>
      </c>
      <c r="V22" s="28">
        <v>0</v>
      </c>
      <c r="W22" s="28">
        <v>0</v>
      </c>
      <c r="X22" s="28">
        <v>0</v>
      </c>
      <c r="Y22" s="521">
        <f t="shared" si="3"/>
        <v>0</v>
      </c>
      <c r="Z22" s="522"/>
    </row>
    <row r="23" spans="1:26" s="516" customFormat="1" ht="12.75" customHeight="1">
      <c r="A23" s="528">
        <v>10103</v>
      </c>
      <c r="B23" s="517" t="s">
        <v>71</v>
      </c>
      <c r="C23" s="518">
        <f>SUMIF(Clasificación!C:C,'CA EF'!A23,Clasificación!G:G)</f>
        <v>0</v>
      </c>
      <c r="D23" s="521"/>
      <c r="E23" s="521"/>
      <c r="F23" s="28">
        <f>SUMIF(Clasificación!C:C,'CA EF'!A23,Clasificación!K:K)</f>
        <v>0</v>
      </c>
      <c r="G23" s="28">
        <f t="shared" si="2"/>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521">
        <f t="shared" si="3"/>
        <v>0</v>
      </c>
      <c r="Z23" s="522"/>
    </row>
    <row r="24" spans="1:26" s="516" customFormat="1" ht="12.75" customHeight="1">
      <c r="A24" s="528">
        <v>1010301</v>
      </c>
      <c r="B24" s="517" t="s">
        <v>431</v>
      </c>
      <c r="C24" s="518">
        <f>SUMIF(Clasificación!C:C,'CA EF'!A24,Clasificación!G:G)</f>
        <v>0</v>
      </c>
      <c r="D24" s="521"/>
      <c r="E24" s="521"/>
      <c r="F24" s="28">
        <f>SUMIF(Clasificación!C:C,'CA EF'!A24,Clasificación!K:K)</f>
        <v>0</v>
      </c>
      <c r="G24" s="28">
        <f t="shared" si="2"/>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521">
        <f t="shared" si="3"/>
        <v>0</v>
      </c>
      <c r="Z24" s="522"/>
    </row>
    <row r="25" spans="1:26" s="516" customFormat="1" ht="12.75" customHeight="1">
      <c r="A25" s="528">
        <v>1010301001</v>
      </c>
      <c r="B25" s="517" t="s">
        <v>432</v>
      </c>
      <c r="C25" s="518">
        <f>SUMIF(Clasificación!C:C,'CA EF'!A25,Clasificación!G:G)</f>
        <v>0</v>
      </c>
      <c r="D25" s="521"/>
      <c r="E25" s="521"/>
      <c r="F25" s="28">
        <f>SUMIF(Clasificación!C:C,'CA EF'!A25,Clasificación!K:K)</f>
        <v>17359590</v>
      </c>
      <c r="G25" s="28">
        <f t="shared" si="2"/>
        <v>-17359590</v>
      </c>
      <c r="H25" s="28">
        <v>0</v>
      </c>
      <c r="I25" s="28">
        <v>0</v>
      </c>
      <c r="J25" s="28">
        <v>0</v>
      </c>
      <c r="K25" s="28">
        <v>0</v>
      </c>
      <c r="L25" s="28">
        <v>0</v>
      </c>
      <c r="M25" s="28">
        <v>0</v>
      </c>
      <c r="N25" s="28">
        <v>0</v>
      </c>
      <c r="O25" s="28">
        <v>0</v>
      </c>
      <c r="P25" s="28">
        <v>0</v>
      </c>
      <c r="Q25" s="28">
        <v>0</v>
      </c>
      <c r="R25" s="28">
        <f>-G25</f>
        <v>17359590</v>
      </c>
      <c r="S25" s="28">
        <v>0</v>
      </c>
      <c r="T25" s="28">
        <v>0</v>
      </c>
      <c r="U25" s="28">
        <v>0</v>
      </c>
      <c r="V25" s="28">
        <v>0</v>
      </c>
      <c r="W25" s="28">
        <v>0</v>
      </c>
      <c r="X25" s="28">
        <v>0</v>
      </c>
      <c r="Y25" s="521">
        <f t="shared" si="3"/>
        <v>0</v>
      </c>
      <c r="Z25" s="522"/>
    </row>
    <row r="26" spans="1:26" s="516" customFormat="1" ht="12.75" customHeight="1">
      <c r="A26" s="528">
        <v>1010302</v>
      </c>
      <c r="B26" s="517" t="s">
        <v>305</v>
      </c>
      <c r="C26" s="518">
        <f>SUMIF(Clasificación!C:C,'CA EF'!A26,Clasificación!G:G)</f>
        <v>0</v>
      </c>
      <c r="D26" s="521"/>
      <c r="E26" s="521"/>
      <c r="F26" s="28">
        <f>SUMIF(Clasificación!C:C,'CA EF'!A26,Clasificación!K:K)</f>
        <v>0</v>
      </c>
      <c r="G26" s="28">
        <f t="shared" si="2"/>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521">
        <f t="shared" si="3"/>
        <v>0</v>
      </c>
      <c r="Z26" s="522"/>
    </row>
    <row r="27" spans="1:26" s="516" customFormat="1" ht="12.75" customHeight="1">
      <c r="A27" s="528">
        <v>1010302001</v>
      </c>
      <c r="B27" s="517" t="s">
        <v>306</v>
      </c>
      <c r="C27" s="518">
        <f>SUMIF(Clasificación!C:C,'CA EF'!A27,Clasificación!G:G)</f>
        <v>206772102</v>
      </c>
      <c r="D27" s="521"/>
      <c r="E27" s="521"/>
      <c r="F27" s="28">
        <f>SUMIF(Clasificación!C:C,'CA EF'!A27,Clasificación!K:K)</f>
        <v>244724830</v>
      </c>
      <c r="G27" s="28">
        <f t="shared" si="2"/>
        <v>-37952728</v>
      </c>
      <c r="H27" s="28">
        <f>-G27</f>
        <v>37952728</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521">
        <f t="shared" si="3"/>
        <v>0</v>
      </c>
      <c r="Z27" s="522"/>
    </row>
    <row r="28" spans="1:26" s="516" customFormat="1" ht="12.75" customHeight="1">
      <c r="A28" s="528">
        <v>1010302002</v>
      </c>
      <c r="B28" s="517" t="s">
        <v>324</v>
      </c>
      <c r="C28" s="518">
        <f>SUMIF(Clasificación!C:C,'CA EF'!A28,Clasificación!G:G)</f>
        <v>285246291</v>
      </c>
      <c r="D28" s="521"/>
      <c r="E28" s="521"/>
      <c r="F28" s="28">
        <f>SUMIF(Clasificación!C:C,'CA EF'!A28,Clasificación!K:K)</f>
        <v>238208166</v>
      </c>
      <c r="G28" s="28">
        <f t="shared" si="2"/>
        <v>47038125</v>
      </c>
      <c r="H28" s="28">
        <f>-G28</f>
        <v>-47038125</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521">
        <f t="shared" si="3"/>
        <v>0</v>
      </c>
      <c r="Z28" s="522"/>
    </row>
    <row r="29" spans="1:26" s="516" customFormat="1" ht="12.75" customHeight="1">
      <c r="A29" s="528">
        <v>1010305</v>
      </c>
      <c r="B29" s="517" t="s">
        <v>469</v>
      </c>
      <c r="C29" s="518">
        <f>SUMIF(Clasificación!C:C,'CA EF'!A29,Clasificación!G:G)</f>
        <v>0</v>
      </c>
      <c r="D29" s="521"/>
      <c r="E29" s="521"/>
      <c r="F29" s="28">
        <f>SUMIF(Clasificación!C:C,'CA EF'!A29,Clasificación!K:K)</f>
        <v>0</v>
      </c>
      <c r="G29" s="28">
        <f t="shared" si="2"/>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521">
        <f t="shared" si="3"/>
        <v>0</v>
      </c>
      <c r="Z29" s="522"/>
    </row>
    <row r="30" spans="1:26" s="516" customFormat="1" ht="12.75" customHeight="1">
      <c r="A30" s="528">
        <v>1010305002</v>
      </c>
      <c r="B30" s="517" t="s">
        <v>470</v>
      </c>
      <c r="C30" s="518">
        <f>SUMIF(Clasificación!C:C,'CA EF'!A30,Clasificación!G:G)</f>
        <v>11958872</v>
      </c>
      <c r="D30" s="521"/>
      <c r="E30" s="521"/>
      <c r="F30" s="28">
        <f>SUMIF(Clasificación!C:C,'CA EF'!A30,Clasificación!K:K)</f>
        <v>11958872</v>
      </c>
      <c r="G30" s="28">
        <f t="shared" si="2"/>
        <v>0</v>
      </c>
      <c r="H30" s="28">
        <v>0</v>
      </c>
      <c r="I30" s="28">
        <v>0</v>
      </c>
      <c r="J30" s="28">
        <v>0</v>
      </c>
      <c r="K30" s="28">
        <v>0</v>
      </c>
      <c r="L30" s="28">
        <v>0</v>
      </c>
      <c r="M30" s="28">
        <v>0</v>
      </c>
      <c r="N30" s="28">
        <v>0</v>
      </c>
      <c r="O30" s="28">
        <v>0</v>
      </c>
      <c r="P30" s="28">
        <v>0</v>
      </c>
      <c r="Q30" s="28">
        <v>0</v>
      </c>
      <c r="R30" s="28">
        <v>0</v>
      </c>
      <c r="S30" s="28">
        <v>0</v>
      </c>
      <c r="T30" s="28">
        <v>0</v>
      </c>
      <c r="U30" s="28">
        <v>0</v>
      </c>
      <c r="V30" s="28">
        <v>0</v>
      </c>
      <c r="W30" s="28">
        <v>0</v>
      </c>
      <c r="X30" s="28">
        <v>0</v>
      </c>
      <c r="Y30" s="521">
        <f t="shared" si="3"/>
        <v>0</v>
      </c>
      <c r="Z30" s="522"/>
    </row>
    <row r="31" spans="1:26" s="516" customFormat="1" ht="12.75" customHeight="1">
      <c r="A31" s="528">
        <v>1010306</v>
      </c>
      <c r="B31" s="517" t="s">
        <v>471</v>
      </c>
      <c r="C31" s="518">
        <f>SUMIF(Clasificación!C:C,'CA EF'!A31,Clasificación!G:G)</f>
        <v>0</v>
      </c>
      <c r="D31" s="521"/>
      <c r="E31" s="521"/>
      <c r="F31" s="28">
        <f>SUMIF(Clasificación!C:C,'CA EF'!A31,Clasificación!K:K)</f>
        <v>0</v>
      </c>
      <c r="G31" s="28">
        <f t="shared" si="2"/>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521">
        <f t="shared" si="3"/>
        <v>0</v>
      </c>
      <c r="Z31" s="522"/>
    </row>
    <row r="32" spans="1:26" s="516" customFormat="1" ht="12.75" customHeight="1">
      <c r="A32" s="528">
        <v>1010306001</v>
      </c>
      <c r="B32" s="517" t="s">
        <v>625</v>
      </c>
      <c r="C32" s="518">
        <f>SUMIF(Clasificación!C:C,'CA EF'!A32,Clasificación!G:G)</f>
        <v>5225000</v>
      </c>
      <c r="D32" s="521"/>
      <c r="E32" s="521"/>
      <c r="F32" s="28">
        <f>SUMIF(Clasificación!C:C,'CA EF'!A32,Clasificación!K:K)</f>
        <v>0</v>
      </c>
      <c r="G32" s="28">
        <f t="shared" si="2"/>
        <v>5225000</v>
      </c>
      <c r="H32" s="28">
        <v>0</v>
      </c>
      <c r="I32" s="28">
        <v>0</v>
      </c>
      <c r="J32" s="28">
        <v>0</v>
      </c>
      <c r="K32" s="28">
        <v>0</v>
      </c>
      <c r="L32" s="28">
        <v>0</v>
      </c>
      <c r="M32" s="28">
        <f>-G32</f>
        <v>-5225000</v>
      </c>
      <c r="N32" s="28">
        <v>0</v>
      </c>
      <c r="O32" s="28">
        <v>0</v>
      </c>
      <c r="P32" s="28">
        <v>0</v>
      </c>
      <c r="Q32" s="28">
        <v>0</v>
      </c>
      <c r="R32" s="28">
        <v>0</v>
      </c>
      <c r="S32" s="28">
        <v>0</v>
      </c>
      <c r="T32" s="28">
        <v>0</v>
      </c>
      <c r="U32" s="28">
        <v>0</v>
      </c>
      <c r="V32" s="28">
        <v>0</v>
      </c>
      <c r="W32" s="28">
        <v>0</v>
      </c>
      <c r="X32" s="28">
        <v>0</v>
      </c>
      <c r="Y32" s="521">
        <f t="shared" si="3"/>
        <v>0</v>
      </c>
      <c r="Z32" s="522"/>
    </row>
    <row r="33" spans="1:26" s="516" customFormat="1" ht="12.75" customHeight="1">
      <c r="A33" s="528">
        <v>1010306003</v>
      </c>
      <c r="B33" s="517" t="s">
        <v>472</v>
      </c>
      <c r="C33" s="518">
        <f>SUMIF(Clasificación!C:C,'CA EF'!A33,Clasificación!G:G)</f>
        <v>0</v>
      </c>
      <c r="D33" s="521"/>
      <c r="E33" s="521"/>
      <c r="F33" s="28">
        <f>SUMIF(Clasificación!C:C,'CA EF'!A33,Clasificación!K:K)</f>
        <v>0</v>
      </c>
      <c r="G33" s="28">
        <f t="shared" si="2"/>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0</v>
      </c>
      <c r="Y33" s="521">
        <f t="shared" si="3"/>
        <v>0</v>
      </c>
      <c r="Z33" s="522"/>
    </row>
    <row r="34" spans="1:26" s="516" customFormat="1" ht="12.75" customHeight="1">
      <c r="A34" s="528">
        <v>1010304</v>
      </c>
      <c r="B34" s="517" t="s">
        <v>178</v>
      </c>
      <c r="C34" s="518">
        <f>SUMIF(Clasificación!C:C,'CA EF'!A34,Clasificación!G:G)</f>
        <v>0</v>
      </c>
      <c r="D34" s="521"/>
      <c r="E34" s="521"/>
      <c r="F34" s="28">
        <f>SUMIF(Clasificación!C:C,'CA EF'!A34,Clasificación!K:K)</f>
        <v>0</v>
      </c>
      <c r="G34" s="28">
        <f t="shared" si="2"/>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521">
        <f t="shared" si="3"/>
        <v>0</v>
      </c>
      <c r="Z34" s="522"/>
    </row>
    <row r="35" spans="1:26" s="516" customFormat="1" ht="12.75" customHeight="1">
      <c r="A35" s="528">
        <v>1010304001</v>
      </c>
      <c r="B35" s="517" t="s">
        <v>179</v>
      </c>
      <c r="C35" s="518">
        <f>SUMIF(Clasificación!C:C,'CA EF'!A35,Clasificación!G:G)</f>
        <v>0</v>
      </c>
      <c r="D35" s="521"/>
      <c r="E35" s="521"/>
      <c r="F35" s="28">
        <f>SUMIF(Clasificación!C:C,'CA EF'!A35,Clasificación!K:K)</f>
        <v>0</v>
      </c>
      <c r="G35" s="28">
        <f t="shared" si="2"/>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521">
        <f t="shared" si="3"/>
        <v>0</v>
      </c>
      <c r="Z35" s="522"/>
    </row>
    <row r="36" spans="1:26" s="516" customFormat="1" ht="12.75" customHeight="1">
      <c r="A36" s="528">
        <v>10104</v>
      </c>
      <c r="B36" s="517" t="s">
        <v>308</v>
      </c>
      <c r="C36" s="518">
        <f>SUMIF(Clasificación!C:C,'CA EF'!A36,Clasificación!G:G)</f>
        <v>0</v>
      </c>
      <c r="D36" s="521"/>
      <c r="E36" s="521"/>
      <c r="F36" s="28">
        <f>SUMIF(Clasificación!C:C,'CA EF'!A36,Clasificación!K:K)</f>
        <v>0</v>
      </c>
      <c r="G36" s="28">
        <f t="shared" si="2"/>
        <v>0</v>
      </c>
      <c r="H36" s="28">
        <v>0</v>
      </c>
      <c r="I36" s="28">
        <v>0</v>
      </c>
      <c r="J36" s="28">
        <v>0</v>
      </c>
      <c r="K36" s="28">
        <v>0</v>
      </c>
      <c r="L36" s="28">
        <v>0</v>
      </c>
      <c r="M36" s="28">
        <v>0</v>
      </c>
      <c r="N36" s="28">
        <v>0</v>
      </c>
      <c r="O36" s="28">
        <v>0</v>
      </c>
      <c r="P36" s="28">
        <v>0</v>
      </c>
      <c r="Q36" s="28">
        <v>0</v>
      </c>
      <c r="R36" s="28">
        <v>0</v>
      </c>
      <c r="S36" s="28">
        <v>0</v>
      </c>
      <c r="T36" s="28">
        <v>0</v>
      </c>
      <c r="U36" s="28">
        <v>0</v>
      </c>
      <c r="V36" s="28">
        <v>0</v>
      </c>
      <c r="W36" s="28">
        <v>0</v>
      </c>
      <c r="X36" s="28">
        <v>0</v>
      </c>
      <c r="Y36" s="521">
        <f t="shared" si="3"/>
        <v>0</v>
      </c>
      <c r="Z36" s="522"/>
    </row>
    <row r="37" spans="1:26" s="516" customFormat="1" ht="12.75" customHeight="1">
      <c r="A37" s="528">
        <v>1010401</v>
      </c>
      <c r="B37" s="517" t="s">
        <v>309</v>
      </c>
      <c r="C37" s="518">
        <f>SUMIF(Clasificación!C:C,'CA EF'!A37,Clasificación!G:G)</f>
        <v>22673673</v>
      </c>
      <c r="D37" s="521"/>
      <c r="E37" s="521"/>
      <c r="F37" s="28">
        <f>SUMIF(Clasificación!C:C,'CA EF'!A37,Clasificación!K:K)</f>
        <v>30231564</v>
      </c>
      <c r="G37" s="28">
        <f t="shared" si="2"/>
        <v>-7557891</v>
      </c>
      <c r="H37" s="28">
        <v>0</v>
      </c>
      <c r="I37" s="28">
        <v>0</v>
      </c>
      <c r="J37" s="28">
        <v>0</v>
      </c>
      <c r="K37" s="28">
        <v>0</v>
      </c>
      <c r="L37" s="28">
        <v>0</v>
      </c>
      <c r="M37" s="28">
        <f>-G37</f>
        <v>7557891</v>
      </c>
      <c r="N37" s="28">
        <v>0</v>
      </c>
      <c r="O37" s="28">
        <v>0</v>
      </c>
      <c r="P37" s="28">
        <v>0</v>
      </c>
      <c r="Q37" s="28">
        <v>0</v>
      </c>
      <c r="R37" s="28">
        <v>0</v>
      </c>
      <c r="S37" s="28">
        <v>0</v>
      </c>
      <c r="T37" s="28">
        <v>0</v>
      </c>
      <c r="U37" s="28">
        <v>0</v>
      </c>
      <c r="V37" s="28">
        <v>0</v>
      </c>
      <c r="W37" s="28">
        <v>0</v>
      </c>
      <c r="X37" s="28">
        <v>0</v>
      </c>
      <c r="Y37" s="521">
        <f t="shared" si="3"/>
        <v>0</v>
      </c>
      <c r="Z37" s="522"/>
    </row>
    <row r="38" spans="1:26" s="516" customFormat="1" ht="12.75" customHeight="1">
      <c r="A38" s="528">
        <v>1010403</v>
      </c>
      <c r="B38" s="517" t="s">
        <v>433</v>
      </c>
      <c r="C38" s="518">
        <f>SUMIF(Clasificación!C:C,'CA EF'!A38,Clasificación!G:G)</f>
        <v>0</v>
      </c>
      <c r="D38" s="521"/>
      <c r="E38" s="521"/>
      <c r="F38" s="28">
        <f>SUMIF(Clasificación!C:C,'CA EF'!A38,Clasificación!K:K)</f>
        <v>0</v>
      </c>
      <c r="G38" s="28">
        <f t="shared" si="2"/>
        <v>0</v>
      </c>
      <c r="H38" s="28">
        <v>0</v>
      </c>
      <c r="I38" s="28">
        <v>0</v>
      </c>
      <c r="J38" s="28">
        <v>0</v>
      </c>
      <c r="K38" s="28">
        <v>0</v>
      </c>
      <c r="L38" s="28">
        <v>0</v>
      </c>
      <c r="M38" s="28">
        <v>0</v>
      </c>
      <c r="N38" s="28">
        <v>0</v>
      </c>
      <c r="O38" s="28">
        <v>0</v>
      </c>
      <c r="P38" s="28">
        <v>0</v>
      </c>
      <c r="Q38" s="28">
        <v>0</v>
      </c>
      <c r="R38" s="28">
        <v>0</v>
      </c>
      <c r="S38" s="28">
        <v>0</v>
      </c>
      <c r="T38" s="28">
        <v>0</v>
      </c>
      <c r="U38" s="28">
        <v>0</v>
      </c>
      <c r="V38" s="28">
        <v>0</v>
      </c>
      <c r="W38" s="28">
        <v>0</v>
      </c>
      <c r="X38" s="28">
        <v>0</v>
      </c>
      <c r="Y38" s="521">
        <f t="shared" si="3"/>
        <v>0</v>
      </c>
      <c r="Z38" s="522"/>
    </row>
    <row r="39" spans="1:26" s="516" customFormat="1" ht="12.75" customHeight="1">
      <c r="A39" s="528">
        <v>102</v>
      </c>
      <c r="B39" s="517" t="s">
        <v>7</v>
      </c>
      <c r="C39" s="518">
        <f>SUMIF(Clasificación!C:C,'CA EF'!A39,Clasificación!G:G)</f>
        <v>0</v>
      </c>
      <c r="D39" s="521"/>
      <c r="E39" s="521"/>
      <c r="F39" s="28">
        <f>SUMIF(Clasificación!C:C,'CA EF'!A39,Clasificación!K:K)</f>
        <v>0</v>
      </c>
      <c r="G39" s="28">
        <f t="shared" si="2"/>
        <v>0</v>
      </c>
      <c r="H39" s="28">
        <v>0</v>
      </c>
      <c r="I39" s="28">
        <v>0</v>
      </c>
      <c r="J39" s="28">
        <v>0</v>
      </c>
      <c r="K39" s="28">
        <v>0</v>
      </c>
      <c r="L39" s="28">
        <v>0</v>
      </c>
      <c r="M39" s="28">
        <v>0</v>
      </c>
      <c r="N39" s="28">
        <v>0</v>
      </c>
      <c r="O39" s="28">
        <v>0</v>
      </c>
      <c r="P39" s="28">
        <v>0</v>
      </c>
      <c r="Q39" s="28">
        <v>0</v>
      </c>
      <c r="R39" s="28">
        <v>0</v>
      </c>
      <c r="S39" s="28">
        <v>0</v>
      </c>
      <c r="T39" s="28">
        <v>0</v>
      </c>
      <c r="U39" s="28">
        <v>0</v>
      </c>
      <c r="V39" s="28">
        <v>0</v>
      </c>
      <c r="W39" s="28">
        <v>0</v>
      </c>
      <c r="X39" s="28">
        <v>0</v>
      </c>
      <c r="Y39" s="521">
        <f t="shared" si="3"/>
        <v>0</v>
      </c>
      <c r="Z39" s="522"/>
    </row>
    <row r="40" spans="1:26" s="516" customFormat="1" ht="12.75" customHeight="1">
      <c r="A40" s="528">
        <v>10206</v>
      </c>
      <c r="B40" s="517" t="s">
        <v>300</v>
      </c>
      <c r="C40" s="518">
        <f>SUMIF(Clasificación!C:C,'CA EF'!A40,Clasificación!G:G)</f>
        <v>0</v>
      </c>
      <c r="D40" s="521"/>
      <c r="E40" s="521"/>
      <c r="F40" s="28">
        <f>SUMIF(Clasificación!C:C,'CA EF'!A40,Clasificación!K:K)</f>
        <v>0</v>
      </c>
      <c r="G40" s="28">
        <f t="shared" si="2"/>
        <v>0</v>
      </c>
      <c r="H40" s="28">
        <v>0</v>
      </c>
      <c r="I40" s="28">
        <v>0</v>
      </c>
      <c r="J40" s="28">
        <v>0</v>
      </c>
      <c r="K40" s="28">
        <v>0</v>
      </c>
      <c r="L40" s="28">
        <v>0</v>
      </c>
      <c r="M40" s="28">
        <v>0</v>
      </c>
      <c r="N40" s="28">
        <v>0</v>
      </c>
      <c r="O40" s="28">
        <v>0</v>
      </c>
      <c r="P40" s="28">
        <v>0</v>
      </c>
      <c r="Q40" s="28">
        <v>0</v>
      </c>
      <c r="R40" s="28">
        <v>0</v>
      </c>
      <c r="S40" s="28">
        <v>0</v>
      </c>
      <c r="T40" s="28">
        <v>0</v>
      </c>
      <c r="U40" s="28">
        <v>0</v>
      </c>
      <c r="V40" s="28">
        <v>0</v>
      </c>
      <c r="W40" s="28">
        <v>0</v>
      </c>
      <c r="X40" s="28">
        <v>0</v>
      </c>
      <c r="Y40" s="521">
        <f t="shared" si="3"/>
        <v>0</v>
      </c>
      <c r="Z40" s="522"/>
    </row>
    <row r="41" spans="1:26" s="516" customFormat="1" ht="12.75" customHeight="1">
      <c r="A41" s="528">
        <v>1020601</v>
      </c>
      <c r="B41" s="517" t="s">
        <v>301</v>
      </c>
      <c r="C41" s="518">
        <f>SUMIF(Clasificación!C:C,'CA EF'!A41,Clasificación!G:G)</f>
        <v>0</v>
      </c>
      <c r="D41" s="521"/>
      <c r="E41" s="521"/>
      <c r="F41" s="28">
        <f>SUMIF(Clasificación!C:C,'CA EF'!A41,Clasificación!K:K)</f>
        <v>0</v>
      </c>
      <c r="G41" s="28">
        <f t="shared" si="2"/>
        <v>0</v>
      </c>
      <c r="H41" s="28">
        <v>0</v>
      </c>
      <c r="I41" s="28">
        <v>0</v>
      </c>
      <c r="J41" s="28">
        <v>0</v>
      </c>
      <c r="K41" s="28">
        <v>0</v>
      </c>
      <c r="L41" s="28">
        <v>0</v>
      </c>
      <c r="M41" s="28">
        <v>0</v>
      </c>
      <c r="N41" s="28">
        <v>0</v>
      </c>
      <c r="O41" s="28">
        <v>0</v>
      </c>
      <c r="P41" s="28">
        <v>0</v>
      </c>
      <c r="Q41" s="28">
        <v>0</v>
      </c>
      <c r="R41" s="28">
        <v>0</v>
      </c>
      <c r="S41" s="28">
        <v>0</v>
      </c>
      <c r="T41" s="28">
        <v>0</v>
      </c>
      <c r="U41" s="28">
        <v>0</v>
      </c>
      <c r="V41" s="28">
        <v>0</v>
      </c>
      <c r="W41" s="28">
        <v>0</v>
      </c>
      <c r="X41" s="28">
        <v>0</v>
      </c>
      <c r="Y41" s="521">
        <f t="shared" si="3"/>
        <v>0</v>
      </c>
      <c r="Z41" s="522"/>
    </row>
    <row r="42" spans="1:26" s="516" customFormat="1" ht="12.75" customHeight="1">
      <c r="A42" s="528">
        <v>1020601001</v>
      </c>
      <c r="B42" s="517" t="s">
        <v>302</v>
      </c>
      <c r="C42" s="518">
        <f>SUMIF(Clasificación!C:C,'CA EF'!A42,Clasificación!G:G)</f>
        <v>399807052</v>
      </c>
      <c r="D42" s="521"/>
      <c r="E42" s="521"/>
      <c r="F42" s="28">
        <f>SUMIF(Clasificación!C:C,'CA EF'!A42,Clasificación!K:K)</f>
        <v>399807052</v>
      </c>
      <c r="G42" s="28">
        <f t="shared" si="2"/>
        <v>0</v>
      </c>
      <c r="H42" s="28">
        <v>0</v>
      </c>
      <c r="I42" s="28">
        <v>0</v>
      </c>
      <c r="J42" s="28">
        <v>0</v>
      </c>
      <c r="K42" s="28">
        <v>0</v>
      </c>
      <c r="L42" s="28">
        <v>0</v>
      </c>
      <c r="M42" s="28">
        <v>0</v>
      </c>
      <c r="N42" s="28">
        <v>0</v>
      </c>
      <c r="O42" s="28">
        <v>0</v>
      </c>
      <c r="P42" s="28">
        <v>0</v>
      </c>
      <c r="Q42" s="28">
        <v>0</v>
      </c>
      <c r="R42" s="28">
        <v>0</v>
      </c>
      <c r="S42" s="28">
        <v>0</v>
      </c>
      <c r="T42" s="28">
        <v>0</v>
      </c>
      <c r="U42" s="28">
        <v>0</v>
      </c>
      <c r="V42" s="28">
        <v>0</v>
      </c>
      <c r="W42" s="28">
        <v>0</v>
      </c>
      <c r="X42" s="28">
        <v>0</v>
      </c>
      <c r="Y42" s="521">
        <f t="shared" si="3"/>
        <v>0</v>
      </c>
      <c r="Z42" s="522"/>
    </row>
    <row r="43" spans="1:26" s="516" customFormat="1" ht="12.75" customHeight="1">
      <c r="A43" s="528">
        <v>1020601999</v>
      </c>
      <c r="B43" s="517" t="s">
        <v>434</v>
      </c>
      <c r="C43" s="518">
        <f>SUMIF(Clasificación!C:C,'CA EF'!A43,Clasificación!G:G)</f>
        <v>-99951765</v>
      </c>
      <c r="D43" s="521">
        <f>+E179</f>
        <v>19990353</v>
      </c>
      <c r="E43" s="521"/>
      <c r="F43" s="28">
        <f>SUMIF(Clasificación!C:C,'CA EF'!A43,Clasificación!K:K)</f>
        <v>-79961412</v>
      </c>
      <c r="G43" s="28">
        <f t="shared" si="2"/>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521">
        <f t="shared" si="3"/>
        <v>0</v>
      </c>
      <c r="Z43" s="522"/>
    </row>
    <row r="44" spans="1:26" s="516" customFormat="1" ht="12.75" customHeight="1">
      <c r="A44" s="528">
        <v>10207</v>
      </c>
      <c r="B44" s="517" t="s">
        <v>340</v>
      </c>
      <c r="C44" s="518">
        <f>SUMIF(Clasificación!C:C,'CA EF'!A44,Clasificación!G:G)</f>
        <v>0</v>
      </c>
      <c r="E44" s="521"/>
      <c r="F44" s="28">
        <f>SUMIF(Clasificación!C:C,'CA EF'!A44,Clasificación!K:K)</f>
        <v>0</v>
      </c>
      <c r="G44" s="28">
        <f t="shared" si="2"/>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521">
        <f t="shared" si="3"/>
        <v>0</v>
      </c>
      <c r="Z44" s="522"/>
    </row>
    <row r="45" spans="1:26" s="516" customFormat="1" ht="12.75" customHeight="1">
      <c r="A45" s="528">
        <v>1020701</v>
      </c>
      <c r="B45" s="517" t="s">
        <v>341</v>
      </c>
      <c r="C45" s="518">
        <f>SUMIF(Clasificación!C:C,'CA EF'!A45,Clasificación!G:G)</f>
        <v>0</v>
      </c>
      <c r="D45" s="521"/>
      <c r="E45" s="521"/>
      <c r="F45" s="28">
        <f>SUMIF(Clasificación!C:C,'CA EF'!A45,Clasificación!K:K)</f>
        <v>0</v>
      </c>
      <c r="G45" s="28">
        <f t="shared" si="2"/>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521">
        <f t="shared" si="3"/>
        <v>0</v>
      </c>
      <c r="Z45" s="522"/>
    </row>
    <row r="46" spans="1:26" s="516" customFormat="1" ht="12.75" customHeight="1">
      <c r="A46" s="528">
        <v>1020701001</v>
      </c>
      <c r="B46" s="517" t="s">
        <v>342</v>
      </c>
      <c r="C46" s="518">
        <f>SUMIF(Clasificación!C:C,'CA EF'!A46,Clasificación!G:G)</f>
        <v>256766000</v>
      </c>
      <c r="D46" s="521"/>
      <c r="E46" s="521"/>
      <c r="F46" s="28">
        <f>SUMIF(Clasificación!C:C,'CA EF'!A46,Clasificación!K:K)</f>
        <v>256766000</v>
      </c>
      <c r="G46" s="28">
        <f t="shared" si="2"/>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521">
        <f t="shared" si="3"/>
        <v>0</v>
      </c>
      <c r="Z46" s="522"/>
    </row>
    <row r="47" spans="1:26" s="516" customFormat="1" ht="12.75" customHeight="1">
      <c r="A47" s="528">
        <v>1020701999</v>
      </c>
      <c r="B47" s="517" t="s">
        <v>434</v>
      </c>
      <c r="C47" s="518">
        <f>SUMIF(Clasificación!C:C,'CA EF'!A47,Clasificación!G:G)</f>
        <v>-64191495</v>
      </c>
      <c r="D47" s="521">
        <f>+E180</f>
        <v>12838299</v>
      </c>
      <c r="E47" s="521"/>
      <c r="F47" s="28">
        <f>SUMIF(Clasificación!C:C,'CA EF'!A47,Clasificación!K:K)</f>
        <v>-51353196</v>
      </c>
      <c r="G47" s="28">
        <f t="shared" si="2"/>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521">
        <f t="shared" si="3"/>
        <v>0</v>
      </c>
      <c r="Z47" s="522"/>
    </row>
    <row r="48" spans="1:26" s="516" customFormat="1" ht="12.75" customHeight="1">
      <c r="A48" s="528">
        <v>2</v>
      </c>
      <c r="B48" s="517" t="s">
        <v>8</v>
      </c>
      <c r="C48" s="518">
        <f>+SUM(C49:C79)+'BG 032022'!C45</f>
        <v>0.20000004768371582</v>
      </c>
      <c r="D48" s="521"/>
      <c r="E48" s="521"/>
      <c r="F48" s="28">
        <f>-SUMIF(Clasificación!C:C,'CA EF'!A48,Clasificación!K:K)</f>
        <v>0</v>
      </c>
      <c r="G48" s="28">
        <f t="shared" si="2"/>
        <v>0.20000004768371582</v>
      </c>
      <c r="H48" s="28">
        <v>0</v>
      </c>
      <c r="I48" s="28">
        <v>0</v>
      </c>
      <c r="J48" s="28">
        <v>0</v>
      </c>
      <c r="K48" s="28">
        <v>0</v>
      </c>
      <c r="L48" s="28">
        <v>0</v>
      </c>
      <c r="M48" s="28">
        <v>0</v>
      </c>
      <c r="N48" s="28">
        <v>0</v>
      </c>
      <c r="O48" s="28">
        <v>0</v>
      </c>
      <c r="P48" s="28">
        <v>0</v>
      </c>
      <c r="Q48" s="28">
        <v>0</v>
      </c>
      <c r="R48" s="28">
        <v>0</v>
      </c>
      <c r="S48" s="28">
        <v>0</v>
      </c>
      <c r="T48" s="28">
        <v>0</v>
      </c>
      <c r="U48" s="28">
        <v>0</v>
      </c>
      <c r="V48" s="28">
        <v>0</v>
      </c>
      <c r="W48" s="28">
        <v>0</v>
      </c>
      <c r="X48" s="28">
        <v>0</v>
      </c>
      <c r="Y48" s="521">
        <f t="shared" si="3"/>
        <v>0.20000004768371582</v>
      </c>
      <c r="Z48" s="522"/>
    </row>
    <row r="49" spans="1:26" s="516" customFormat="1" ht="12.75" customHeight="1">
      <c r="A49" s="528">
        <v>201</v>
      </c>
      <c r="B49" s="517" t="s">
        <v>9</v>
      </c>
      <c r="C49" s="518">
        <f>-SUMIF(Clasificación!C:C,'CA EF'!A49,Clasificación!G:G)</f>
        <v>0</v>
      </c>
      <c r="D49" s="521"/>
      <c r="E49" s="521"/>
      <c r="F49" s="28">
        <f>-SUMIF(Clasificación!C:C,'CA EF'!A49,Clasificación!K:K)</f>
        <v>0</v>
      </c>
      <c r="G49" s="28">
        <f t="shared" si="2"/>
        <v>0</v>
      </c>
      <c r="H49" s="28">
        <v>0</v>
      </c>
      <c r="I49" s="28">
        <v>0</v>
      </c>
      <c r="J49" s="28">
        <v>0</v>
      </c>
      <c r="K49" s="28">
        <v>0</v>
      </c>
      <c r="L49" s="28">
        <v>0</v>
      </c>
      <c r="M49" s="28">
        <v>0</v>
      </c>
      <c r="N49" s="28">
        <v>0</v>
      </c>
      <c r="O49" s="28">
        <v>0</v>
      </c>
      <c r="P49" s="28">
        <v>0</v>
      </c>
      <c r="Q49" s="28">
        <v>0</v>
      </c>
      <c r="R49" s="28">
        <v>0</v>
      </c>
      <c r="S49" s="28">
        <v>0</v>
      </c>
      <c r="T49" s="28">
        <v>0</v>
      </c>
      <c r="U49" s="28">
        <v>0</v>
      </c>
      <c r="V49" s="28">
        <v>0</v>
      </c>
      <c r="W49" s="28">
        <v>0</v>
      </c>
      <c r="X49" s="28">
        <v>0</v>
      </c>
      <c r="Y49" s="521">
        <f t="shared" si="3"/>
        <v>0</v>
      </c>
      <c r="Z49" s="522"/>
    </row>
    <row r="50" spans="1:26" s="516" customFormat="1" ht="12.75" customHeight="1">
      <c r="A50" s="528">
        <v>20103</v>
      </c>
      <c r="B50" s="517" t="s">
        <v>180</v>
      </c>
      <c r="C50" s="518">
        <f>-SUMIF(Clasificación!C:C,'CA EF'!A50,Clasificación!G:G)</f>
        <v>0</v>
      </c>
      <c r="D50" s="521"/>
      <c r="E50" s="521"/>
      <c r="F50" s="28">
        <f>-SUMIF(Clasificación!C:C,'CA EF'!A50,Clasificación!K:K)</f>
        <v>0</v>
      </c>
      <c r="G50" s="28">
        <f t="shared" si="2"/>
        <v>0</v>
      </c>
      <c r="H50" s="28">
        <v>0</v>
      </c>
      <c r="I50" s="28">
        <v>0</v>
      </c>
      <c r="J50" s="28">
        <v>0</v>
      </c>
      <c r="K50" s="28">
        <v>0</v>
      </c>
      <c r="L50" s="28">
        <v>0</v>
      </c>
      <c r="M50" s="28">
        <v>0</v>
      </c>
      <c r="N50" s="28">
        <v>0</v>
      </c>
      <c r="O50" s="28">
        <v>0</v>
      </c>
      <c r="P50" s="28">
        <v>0</v>
      </c>
      <c r="Q50" s="28">
        <v>0</v>
      </c>
      <c r="R50" s="28">
        <v>0</v>
      </c>
      <c r="S50" s="28">
        <v>0</v>
      </c>
      <c r="T50" s="28">
        <v>0</v>
      </c>
      <c r="U50" s="28">
        <v>0</v>
      </c>
      <c r="V50" s="28">
        <v>0</v>
      </c>
      <c r="W50" s="28">
        <v>0</v>
      </c>
      <c r="X50" s="28">
        <v>0</v>
      </c>
      <c r="Y50" s="521">
        <f t="shared" si="3"/>
        <v>0</v>
      </c>
      <c r="Z50" s="522"/>
    </row>
    <row r="51" spans="1:26" s="516" customFormat="1" ht="12.75" customHeight="1">
      <c r="A51" s="528">
        <v>2010301</v>
      </c>
      <c r="B51" s="517" t="s">
        <v>181</v>
      </c>
      <c r="C51" s="518">
        <f>-SUMIF(Clasificación!C:C,'CA EF'!A51,Clasificación!G:G)</f>
        <v>0</v>
      </c>
      <c r="D51" s="521"/>
      <c r="E51" s="521"/>
      <c r="F51" s="28">
        <f>-SUMIF(Clasificación!C:C,'CA EF'!A51,Clasificación!K:K)</f>
        <v>0</v>
      </c>
      <c r="G51" s="28">
        <f t="shared" si="2"/>
        <v>0</v>
      </c>
      <c r="H51" s="28">
        <v>0</v>
      </c>
      <c r="I51" s="28">
        <v>0</v>
      </c>
      <c r="J51" s="28">
        <v>0</v>
      </c>
      <c r="K51" s="28">
        <v>0</v>
      </c>
      <c r="L51" s="28">
        <v>0</v>
      </c>
      <c r="M51" s="28">
        <v>0</v>
      </c>
      <c r="N51" s="28">
        <v>0</v>
      </c>
      <c r="O51" s="28">
        <v>0</v>
      </c>
      <c r="P51" s="28">
        <v>0</v>
      </c>
      <c r="Q51" s="28">
        <v>0</v>
      </c>
      <c r="R51" s="28">
        <v>0</v>
      </c>
      <c r="S51" s="28">
        <v>0</v>
      </c>
      <c r="T51" s="28">
        <v>0</v>
      </c>
      <c r="U51" s="28">
        <v>0</v>
      </c>
      <c r="V51" s="28">
        <v>0</v>
      </c>
      <c r="W51" s="28">
        <v>0</v>
      </c>
      <c r="X51" s="28">
        <v>0</v>
      </c>
      <c r="Y51" s="521">
        <f t="shared" si="3"/>
        <v>0</v>
      </c>
      <c r="Z51" s="522"/>
    </row>
    <row r="52" spans="1:26" s="516" customFormat="1" ht="12.75" customHeight="1">
      <c r="A52" s="528">
        <v>2010301001</v>
      </c>
      <c r="B52" s="517" t="s">
        <v>182</v>
      </c>
      <c r="C52" s="518">
        <f>-SUMIF(Clasificación!C:C,'CA EF'!A52,Clasificación!G:G)</f>
        <v>-3928500</v>
      </c>
      <c r="D52" s="521"/>
      <c r="E52" s="521"/>
      <c r="F52" s="28">
        <f>-SUMIF(Clasificación!C:C,'CA EF'!A52,Clasificación!K:K)</f>
        <v>0</v>
      </c>
      <c r="G52" s="28">
        <f t="shared" si="2"/>
        <v>-3928500</v>
      </c>
      <c r="H52" s="28">
        <v>0</v>
      </c>
      <c r="I52" s="28">
        <v>0</v>
      </c>
      <c r="J52" s="28">
        <v>0</v>
      </c>
      <c r="K52" s="28">
        <v>0</v>
      </c>
      <c r="L52" s="28">
        <v>0</v>
      </c>
      <c r="M52" s="28">
        <f>-G52</f>
        <v>3928500</v>
      </c>
      <c r="N52" s="28">
        <v>0</v>
      </c>
      <c r="O52" s="28">
        <v>0</v>
      </c>
      <c r="P52" s="28">
        <v>0</v>
      </c>
      <c r="Q52" s="28">
        <v>0</v>
      </c>
      <c r="R52" s="28">
        <v>0</v>
      </c>
      <c r="S52" s="28">
        <v>0</v>
      </c>
      <c r="T52" s="28">
        <v>0</v>
      </c>
      <c r="U52" s="28">
        <v>0</v>
      </c>
      <c r="V52" s="28">
        <v>0</v>
      </c>
      <c r="W52" s="28">
        <v>0</v>
      </c>
      <c r="X52" s="28">
        <v>0</v>
      </c>
      <c r="Y52" s="521">
        <f t="shared" si="3"/>
        <v>0</v>
      </c>
      <c r="Z52" s="522"/>
    </row>
    <row r="53" spans="1:26" s="516" customFormat="1" ht="12.75" customHeight="1">
      <c r="A53" s="528">
        <v>2010301002</v>
      </c>
      <c r="B53" s="517" t="s">
        <v>473</v>
      </c>
      <c r="C53" s="518">
        <f>-SUMIF(Clasificación!C:C,'CA EF'!A53,Clasificación!G:G)</f>
        <v>0</v>
      </c>
      <c r="D53" s="521"/>
      <c r="E53" s="521"/>
      <c r="F53" s="28">
        <f>-SUMIF(Clasificación!C:C,'CA EF'!A53,Clasificación!K:K)</f>
        <v>0</v>
      </c>
      <c r="G53" s="28">
        <f t="shared" si="2"/>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521">
        <f t="shared" si="3"/>
        <v>0</v>
      </c>
      <c r="Z53" s="522"/>
    </row>
    <row r="54" spans="1:26" s="516" customFormat="1" ht="12.75" customHeight="1">
      <c r="A54" s="528">
        <v>2010301004</v>
      </c>
      <c r="B54" s="517" t="s">
        <v>474</v>
      </c>
      <c r="C54" s="518">
        <f>-SUMIF(Clasificación!C:C,'CA EF'!A54,Clasificación!G:G)</f>
        <v>-19061543</v>
      </c>
      <c r="D54" s="521"/>
      <c r="E54" s="521"/>
      <c r="F54" s="28">
        <f>-SUMIF(Clasificación!C:C,'CA EF'!A54,Clasificación!K:K)</f>
        <v>0</v>
      </c>
      <c r="G54" s="28">
        <f t="shared" si="2"/>
        <v>-19061543</v>
      </c>
      <c r="H54" s="28">
        <v>0</v>
      </c>
      <c r="I54" s="28">
        <v>0</v>
      </c>
      <c r="J54" s="28">
        <v>0</v>
      </c>
      <c r="K54" s="28">
        <v>0</v>
      </c>
      <c r="L54" s="28">
        <v>0</v>
      </c>
      <c r="M54" s="28">
        <f>-G54</f>
        <v>19061543</v>
      </c>
      <c r="N54" s="28">
        <v>0</v>
      </c>
      <c r="O54" s="28">
        <v>0</v>
      </c>
      <c r="P54" s="28">
        <v>0</v>
      </c>
      <c r="Q54" s="28">
        <v>0</v>
      </c>
      <c r="R54" s="28">
        <v>0</v>
      </c>
      <c r="S54" s="28">
        <v>0</v>
      </c>
      <c r="T54" s="28">
        <v>0</v>
      </c>
      <c r="U54" s="28">
        <v>0</v>
      </c>
      <c r="V54" s="28">
        <v>0</v>
      </c>
      <c r="W54" s="28">
        <v>0</v>
      </c>
      <c r="X54" s="28">
        <v>0</v>
      </c>
      <c r="Y54" s="521">
        <f t="shared" si="3"/>
        <v>0</v>
      </c>
      <c r="Z54" s="522"/>
    </row>
    <row r="55" spans="1:26" s="516" customFormat="1" ht="12.75" customHeight="1">
      <c r="A55" s="528">
        <v>2010301003</v>
      </c>
      <c r="B55" s="517" t="s">
        <v>72</v>
      </c>
      <c r="C55" s="518">
        <f>-SUMIF(Clasificación!C:C,'CA EF'!A55,Clasificación!G:G)</f>
        <v>-33548314.800000001</v>
      </c>
      <c r="D55" s="521"/>
      <c r="E55" s="521"/>
      <c r="F55" s="28">
        <f>-SUMIF(Clasificación!C:C,'CA EF'!A55,Clasificación!K:K)</f>
        <v>-119599701</v>
      </c>
      <c r="G55" s="28">
        <f t="shared" si="2"/>
        <v>86051386.200000003</v>
      </c>
      <c r="H55" s="28">
        <v>0</v>
      </c>
      <c r="I55" s="28">
        <v>0</v>
      </c>
      <c r="J55" s="28">
        <v>0</v>
      </c>
      <c r="K55" s="28">
        <v>0</v>
      </c>
      <c r="L55" s="28">
        <v>0</v>
      </c>
      <c r="M55" s="28">
        <f>-G55</f>
        <v>-86051386.200000003</v>
      </c>
      <c r="N55" s="28">
        <v>0</v>
      </c>
      <c r="O55" s="28">
        <v>0</v>
      </c>
      <c r="P55" s="28">
        <v>0</v>
      </c>
      <c r="Q55" s="28">
        <v>0</v>
      </c>
      <c r="R55" s="28">
        <v>0</v>
      </c>
      <c r="S55" s="28">
        <v>0</v>
      </c>
      <c r="T55" s="28">
        <v>0</v>
      </c>
      <c r="U55" s="28">
        <v>0</v>
      </c>
      <c r="V55" s="28">
        <v>0</v>
      </c>
      <c r="W55" s="28">
        <v>0</v>
      </c>
      <c r="X55" s="28">
        <v>0</v>
      </c>
      <c r="Y55" s="521">
        <f t="shared" si="3"/>
        <v>0</v>
      </c>
      <c r="Z55" s="522"/>
    </row>
    <row r="56" spans="1:26" s="516" customFormat="1" ht="12.75" customHeight="1">
      <c r="A56" s="528">
        <v>2010301005</v>
      </c>
      <c r="B56" s="517" t="s">
        <v>435</v>
      </c>
      <c r="C56" s="518">
        <f>-SUMIF(Clasificación!C:C,'CA EF'!A56,Clasificación!G:G)</f>
        <v>-160000</v>
      </c>
      <c r="D56" s="521"/>
      <c r="E56" s="521"/>
      <c r="F56" s="28">
        <f>-SUMIF(Clasificación!C:C,'CA EF'!A56,Clasificación!K:K)</f>
        <v>0</v>
      </c>
      <c r="G56" s="28">
        <f t="shared" si="2"/>
        <v>-160000</v>
      </c>
      <c r="H56" s="28">
        <v>0</v>
      </c>
      <c r="I56" s="28">
        <v>0</v>
      </c>
      <c r="J56" s="28">
        <v>0</v>
      </c>
      <c r="K56" s="28">
        <v>0</v>
      </c>
      <c r="L56" s="28">
        <v>0</v>
      </c>
      <c r="M56" s="28">
        <f>-G56</f>
        <v>160000</v>
      </c>
      <c r="N56" s="28">
        <v>0</v>
      </c>
      <c r="O56" s="28">
        <v>0</v>
      </c>
      <c r="P56" s="28">
        <v>0</v>
      </c>
      <c r="Q56" s="28">
        <v>0</v>
      </c>
      <c r="R56" s="28">
        <v>0</v>
      </c>
      <c r="S56" s="28">
        <v>0</v>
      </c>
      <c r="T56" s="28">
        <v>0</v>
      </c>
      <c r="U56" s="28">
        <v>0</v>
      </c>
      <c r="V56" s="28">
        <v>0</v>
      </c>
      <c r="W56" s="28">
        <v>0</v>
      </c>
      <c r="X56" s="28">
        <v>0</v>
      </c>
      <c r="Y56" s="521">
        <f t="shared" si="3"/>
        <v>0</v>
      </c>
      <c r="Z56" s="522"/>
    </row>
    <row r="57" spans="1:26" s="516" customFormat="1" ht="12.75" customHeight="1">
      <c r="A57" s="528">
        <v>2010301006</v>
      </c>
      <c r="B57" s="517" t="s">
        <v>325</v>
      </c>
      <c r="C57" s="518">
        <f>-SUMIF(Clasificación!C:C,'CA EF'!A57,Clasificación!G:G)</f>
        <v>0</v>
      </c>
      <c r="D57" s="521"/>
      <c r="E57" s="521"/>
      <c r="F57" s="28">
        <f>-SUMIF(Clasificación!C:C,'CA EF'!A57,Clasificación!K:K)</f>
        <v>0</v>
      </c>
      <c r="G57" s="28">
        <f t="shared" si="2"/>
        <v>0</v>
      </c>
      <c r="H57" s="28">
        <v>0</v>
      </c>
      <c r="I57" s="28">
        <v>0</v>
      </c>
      <c r="J57" s="28">
        <v>0</v>
      </c>
      <c r="K57" s="28">
        <v>0</v>
      </c>
      <c r="L57" s="28">
        <v>0</v>
      </c>
      <c r="M57" s="28">
        <v>0</v>
      </c>
      <c r="N57" s="28">
        <v>0</v>
      </c>
      <c r="O57" s="28">
        <v>0</v>
      </c>
      <c r="P57" s="28">
        <v>0</v>
      </c>
      <c r="Q57" s="28">
        <v>0</v>
      </c>
      <c r="R57" s="28">
        <v>0</v>
      </c>
      <c r="S57" s="28">
        <v>0</v>
      </c>
      <c r="T57" s="28">
        <v>0</v>
      </c>
      <c r="U57" s="28">
        <v>0</v>
      </c>
      <c r="V57" s="28">
        <v>0</v>
      </c>
      <c r="W57" s="28">
        <v>0</v>
      </c>
      <c r="X57" s="28">
        <v>0</v>
      </c>
      <c r="Y57" s="521">
        <f t="shared" si="3"/>
        <v>0</v>
      </c>
      <c r="Z57" s="522"/>
    </row>
    <row r="58" spans="1:26" s="516" customFormat="1" ht="12.75" customHeight="1">
      <c r="A58" s="528">
        <v>2010301007</v>
      </c>
      <c r="B58" s="517" t="s">
        <v>626</v>
      </c>
      <c r="C58" s="518">
        <f>-SUMIF(Clasificación!C:C,'CA EF'!A58,Clasificación!G:G)</f>
        <v>-61828712</v>
      </c>
      <c r="D58" s="521"/>
      <c r="E58" s="521"/>
      <c r="F58" s="28">
        <f>-SUMIF(Clasificación!C:C,'CA EF'!A58,Clasificación!K:K)</f>
        <v>0</v>
      </c>
      <c r="G58" s="28">
        <f t="shared" si="2"/>
        <v>-61828712</v>
      </c>
      <c r="H58" s="28">
        <v>0</v>
      </c>
      <c r="I58" s="28">
        <v>0</v>
      </c>
      <c r="J58" s="28">
        <v>0</v>
      </c>
      <c r="K58" s="28">
        <v>0</v>
      </c>
      <c r="L58" s="28">
        <v>0</v>
      </c>
      <c r="M58" s="28">
        <f>-G58</f>
        <v>61828712</v>
      </c>
      <c r="N58" s="28">
        <v>0</v>
      </c>
      <c r="O58" s="28">
        <v>0</v>
      </c>
      <c r="P58" s="28">
        <v>0</v>
      </c>
      <c r="Q58" s="28">
        <v>0</v>
      </c>
      <c r="R58" s="28">
        <v>0</v>
      </c>
      <c r="S58" s="28">
        <v>0</v>
      </c>
      <c r="T58" s="28">
        <v>0</v>
      </c>
      <c r="U58" s="28">
        <v>0</v>
      </c>
      <c r="V58" s="28">
        <v>0</v>
      </c>
      <c r="W58" s="28">
        <v>0</v>
      </c>
      <c r="X58" s="28">
        <v>0</v>
      </c>
      <c r="Y58" s="521">
        <f t="shared" si="3"/>
        <v>0</v>
      </c>
      <c r="Z58" s="522"/>
    </row>
    <row r="59" spans="1:26" s="516" customFormat="1" ht="12.75" customHeight="1">
      <c r="A59" s="528">
        <v>20104</v>
      </c>
      <c r="B59" s="517" t="s">
        <v>312</v>
      </c>
      <c r="C59" s="518">
        <f>-SUMIF(Clasificación!C:C,'CA EF'!A59,Clasificación!G:G)</f>
        <v>0</v>
      </c>
      <c r="D59" s="521"/>
      <c r="E59" s="521"/>
      <c r="F59" s="28">
        <f>-SUMIF(Clasificación!C:C,'CA EF'!A59,Clasificación!K:K)</f>
        <v>0</v>
      </c>
      <c r="G59" s="28">
        <f t="shared" si="2"/>
        <v>0</v>
      </c>
      <c r="H59" s="28">
        <v>0</v>
      </c>
      <c r="I59" s="28">
        <v>0</v>
      </c>
      <c r="J59" s="28">
        <v>0</v>
      </c>
      <c r="K59" s="28">
        <v>0</v>
      </c>
      <c r="L59" s="28">
        <v>0</v>
      </c>
      <c r="M59" s="28">
        <v>0</v>
      </c>
      <c r="N59" s="28">
        <v>0</v>
      </c>
      <c r="O59" s="28">
        <v>0</v>
      </c>
      <c r="P59" s="28">
        <v>0</v>
      </c>
      <c r="Q59" s="28">
        <v>0</v>
      </c>
      <c r="R59" s="28">
        <v>0</v>
      </c>
      <c r="S59" s="28">
        <v>0</v>
      </c>
      <c r="T59" s="28">
        <v>0</v>
      </c>
      <c r="U59" s="28">
        <v>0</v>
      </c>
      <c r="V59" s="28">
        <v>0</v>
      </c>
      <c r="W59" s="28">
        <v>0</v>
      </c>
      <c r="X59" s="28">
        <v>0</v>
      </c>
      <c r="Y59" s="521">
        <f t="shared" si="3"/>
        <v>0</v>
      </c>
      <c r="Z59" s="522"/>
    </row>
    <row r="60" spans="1:26" s="516" customFormat="1" ht="12.75" customHeight="1">
      <c r="A60" s="528">
        <v>2010401</v>
      </c>
      <c r="B60" s="517" t="s">
        <v>313</v>
      </c>
      <c r="C60" s="518">
        <f>-SUMIF(Clasificación!C:C,'CA EF'!A60,Clasificación!G:G)</f>
        <v>-316032603</v>
      </c>
      <c r="D60" s="521">
        <f>+E142</f>
        <v>93004267</v>
      </c>
      <c r="E60" s="521"/>
      <c r="F60" s="28">
        <f>-SUMIF(Clasificación!C:C,'CA EF'!A60,Clasificación!K:K)</f>
        <v>-223028336</v>
      </c>
      <c r="G60" s="28">
        <f t="shared" si="2"/>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521">
        <f t="shared" si="3"/>
        <v>0</v>
      </c>
      <c r="Z60" s="522"/>
    </row>
    <row r="61" spans="1:26" s="516" customFormat="1" ht="12.75" customHeight="1">
      <c r="A61" s="528">
        <v>2010402</v>
      </c>
      <c r="B61" s="517" t="s">
        <v>475</v>
      </c>
      <c r="C61" s="518">
        <f>-SUMIF(Clasificación!C:C,'CA EF'!A61,Clasificación!G:G)</f>
        <v>-41343302</v>
      </c>
      <c r="D61" s="521"/>
      <c r="E61" s="521"/>
      <c r="F61" s="28">
        <f>-SUMIF(Clasificación!C:C,'CA EF'!A61,Clasificación!K:K)</f>
        <v>-32966374</v>
      </c>
      <c r="G61" s="28">
        <f t="shared" si="2"/>
        <v>-8376928</v>
      </c>
      <c r="H61" s="28">
        <f>-G61</f>
        <v>8376928</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521">
        <f t="shared" si="3"/>
        <v>0</v>
      </c>
      <c r="Z61" s="522"/>
    </row>
    <row r="62" spans="1:26" s="516" customFormat="1" ht="12.75" customHeight="1">
      <c r="A62" s="528">
        <v>20105</v>
      </c>
      <c r="B62" s="517" t="s">
        <v>436</v>
      </c>
      <c r="C62" s="518">
        <f>-SUMIF(Clasificación!C:C,'CA EF'!A62,Clasificación!G:G)</f>
        <v>0</v>
      </c>
      <c r="D62" s="521"/>
      <c r="E62" s="521"/>
      <c r="F62" s="28">
        <f>-SUMIF(Clasificación!C:C,'CA EF'!A62,Clasificación!K:K)</f>
        <v>0</v>
      </c>
      <c r="G62" s="28">
        <f t="shared" si="2"/>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521">
        <f t="shared" si="3"/>
        <v>0</v>
      </c>
      <c r="Z62" s="522"/>
    </row>
    <row r="63" spans="1:26" s="516" customFormat="1" ht="12.75" customHeight="1">
      <c r="A63" s="528">
        <v>2010502</v>
      </c>
      <c r="B63" s="517" t="s">
        <v>437</v>
      </c>
      <c r="C63" s="518">
        <f>-SUMIF(Clasificación!C:C,'CA EF'!A63,Clasificación!G:G)</f>
        <v>-5737500</v>
      </c>
      <c r="D63" s="521"/>
      <c r="E63" s="521"/>
      <c r="F63" s="28">
        <f>-SUMIF(Clasificación!C:C,'CA EF'!A63,Clasificación!K:K)</f>
        <v>-6630000</v>
      </c>
      <c r="G63" s="28">
        <f t="shared" si="2"/>
        <v>892500</v>
      </c>
      <c r="H63" s="28">
        <v>0</v>
      </c>
      <c r="I63" s="28">
        <v>0</v>
      </c>
      <c r="J63" s="28">
        <v>0</v>
      </c>
      <c r="K63" s="28">
        <f>-G63</f>
        <v>-892500</v>
      </c>
      <c r="L63" s="28">
        <v>0</v>
      </c>
      <c r="M63" s="28">
        <v>0</v>
      </c>
      <c r="N63" s="28">
        <v>0</v>
      </c>
      <c r="O63" s="28">
        <v>0</v>
      </c>
      <c r="P63" s="28">
        <v>0</v>
      </c>
      <c r="Q63" s="28">
        <v>0</v>
      </c>
      <c r="R63" s="28">
        <v>0</v>
      </c>
      <c r="S63" s="28">
        <v>0</v>
      </c>
      <c r="T63" s="28">
        <v>0</v>
      </c>
      <c r="U63" s="28">
        <v>0</v>
      </c>
      <c r="V63" s="28">
        <v>0</v>
      </c>
      <c r="W63" s="28">
        <v>0</v>
      </c>
      <c r="X63" s="28">
        <v>0</v>
      </c>
      <c r="Y63" s="521">
        <f t="shared" si="3"/>
        <v>0</v>
      </c>
      <c r="Z63" s="522"/>
    </row>
    <row r="64" spans="1:26" s="516" customFormat="1" ht="12.75" customHeight="1">
      <c r="A64" s="528">
        <v>2010503</v>
      </c>
      <c r="B64" s="517" t="s">
        <v>438</v>
      </c>
      <c r="C64" s="518">
        <f>-SUMIF(Clasificación!C:C,'CA EF'!A64,Clasificación!G:G)</f>
        <v>-5458334</v>
      </c>
      <c r="D64" s="521"/>
      <c r="E64" s="521"/>
      <c r="F64" s="28">
        <f>-SUMIF(Clasificación!C:C,'CA EF'!A64,Clasificación!K:K)</f>
        <v>0</v>
      </c>
      <c r="G64" s="28">
        <f t="shared" si="2"/>
        <v>-5458334</v>
      </c>
      <c r="H64" s="28">
        <v>0</v>
      </c>
      <c r="I64" s="28">
        <v>0</v>
      </c>
      <c r="J64" s="28">
        <f>-G64</f>
        <v>5458334</v>
      </c>
      <c r="K64" s="28">
        <v>0</v>
      </c>
      <c r="L64" s="28">
        <v>0</v>
      </c>
      <c r="M64" s="28">
        <v>0</v>
      </c>
      <c r="N64" s="28">
        <v>0</v>
      </c>
      <c r="O64" s="28">
        <v>0</v>
      </c>
      <c r="P64" s="28">
        <v>0</v>
      </c>
      <c r="Q64" s="28">
        <v>0</v>
      </c>
      <c r="R64" s="28">
        <v>0</v>
      </c>
      <c r="S64" s="28">
        <v>0</v>
      </c>
      <c r="T64" s="28">
        <v>0</v>
      </c>
      <c r="U64" s="28">
        <v>0</v>
      </c>
      <c r="V64" s="28">
        <v>0</v>
      </c>
      <c r="W64" s="28">
        <v>0</v>
      </c>
      <c r="X64" s="28">
        <v>0</v>
      </c>
      <c r="Y64" s="521">
        <f t="shared" si="3"/>
        <v>0</v>
      </c>
      <c r="Z64" s="522"/>
    </row>
    <row r="65" spans="1:26" s="516" customFormat="1" ht="12.75" customHeight="1">
      <c r="A65" s="528">
        <v>2010504</v>
      </c>
      <c r="B65" s="517" t="s">
        <v>605</v>
      </c>
      <c r="C65" s="518">
        <f>-SUMIF(Clasificación!C:C,'CA EF'!A65,Clasificación!G:G)</f>
        <v>-1172632</v>
      </c>
      <c r="D65" s="521"/>
      <c r="E65" s="521"/>
      <c r="F65" s="28">
        <f>-SUMIF(Clasificación!C:C,'CA EF'!A65,Clasificación!K:K)</f>
        <v>0</v>
      </c>
      <c r="G65" s="28">
        <f t="shared" si="2"/>
        <v>-1172632</v>
      </c>
      <c r="H65" s="28">
        <v>0</v>
      </c>
      <c r="I65" s="28">
        <v>0</v>
      </c>
      <c r="J65" s="28">
        <v>0</v>
      </c>
      <c r="K65" s="28">
        <f>-G65</f>
        <v>1172632</v>
      </c>
      <c r="L65" s="28">
        <v>0</v>
      </c>
      <c r="M65" s="28">
        <v>0</v>
      </c>
      <c r="N65" s="28">
        <v>0</v>
      </c>
      <c r="O65" s="28">
        <v>0</v>
      </c>
      <c r="P65" s="28">
        <v>0</v>
      </c>
      <c r="Q65" s="28">
        <v>0</v>
      </c>
      <c r="R65" s="28">
        <v>0</v>
      </c>
      <c r="S65" s="28">
        <v>0</v>
      </c>
      <c r="T65" s="28">
        <v>0</v>
      </c>
      <c r="U65" s="28">
        <v>0</v>
      </c>
      <c r="V65" s="28">
        <v>0</v>
      </c>
      <c r="W65" s="28">
        <v>0</v>
      </c>
      <c r="X65" s="28">
        <v>0</v>
      </c>
      <c r="Y65" s="521">
        <f t="shared" si="3"/>
        <v>0</v>
      </c>
      <c r="Z65" s="522"/>
    </row>
    <row r="66" spans="1:26" s="516" customFormat="1" ht="12.75" customHeight="1">
      <c r="A66" s="528">
        <v>20106</v>
      </c>
      <c r="B66" s="517" t="s">
        <v>314</v>
      </c>
      <c r="C66" s="518">
        <f>-SUMIF(Clasificación!C:C,'CA EF'!A66,Clasificación!G:G)</f>
        <v>0</v>
      </c>
      <c r="D66" s="521"/>
      <c r="E66" s="521"/>
      <c r="F66" s="28">
        <f>-SUMIF(Clasificación!C:C,'CA EF'!A66,Clasificación!K:K)</f>
        <v>0</v>
      </c>
      <c r="G66" s="28">
        <f t="shared" si="2"/>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521">
        <f t="shared" si="3"/>
        <v>0</v>
      </c>
      <c r="Z66" s="522"/>
    </row>
    <row r="67" spans="1:26" s="516" customFormat="1" ht="12.75" customHeight="1">
      <c r="A67" s="528">
        <v>2010601</v>
      </c>
      <c r="B67" s="517" t="s">
        <v>315</v>
      </c>
      <c r="C67" s="518">
        <f>-SUMIF(Clasificación!C:C,'CA EF'!A67,Clasificación!G:G)</f>
        <v>0</v>
      </c>
      <c r="D67" s="521"/>
      <c r="E67" s="521"/>
      <c r="F67" s="28">
        <f>-SUMIF(Clasificación!C:C,'CA EF'!A67,Clasificación!K:K)</f>
        <v>0</v>
      </c>
      <c r="G67" s="28">
        <f t="shared" si="2"/>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521">
        <f t="shared" si="3"/>
        <v>0</v>
      </c>
      <c r="Z67" s="522"/>
    </row>
    <row r="68" spans="1:26" s="516" customFormat="1" ht="12.75" customHeight="1">
      <c r="A68" s="528">
        <v>2010602</v>
      </c>
      <c r="B68" s="517" t="s">
        <v>326</v>
      </c>
      <c r="C68" s="518">
        <f>-SUMIF(Clasificación!C:C,'CA EF'!A68,Clasificación!G:G)</f>
        <v>0</v>
      </c>
      <c r="D68" s="521"/>
      <c r="E68" s="521"/>
      <c r="F68" s="28">
        <f>-SUMIF(Clasificación!C:C,'CA EF'!A68,Clasificación!K:K)</f>
        <v>0</v>
      </c>
      <c r="G68" s="28">
        <f t="shared" si="2"/>
        <v>0</v>
      </c>
      <c r="H68" s="28">
        <v>0</v>
      </c>
      <c r="I68" s="28">
        <v>0</v>
      </c>
      <c r="J68" s="28">
        <v>0</v>
      </c>
      <c r="K68" s="28">
        <v>0</v>
      </c>
      <c r="L68" s="28">
        <v>0</v>
      </c>
      <c r="M68" s="28">
        <v>0</v>
      </c>
      <c r="N68" s="28">
        <v>0</v>
      </c>
      <c r="O68" s="28">
        <v>0</v>
      </c>
      <c r="P68" s="28">
        <v>0</v>
      </c>
      <c r="Q68" s="28">
        <v>0</v>
      </c>
      <c r="R68" s="28">
        <v>0</v>
      </c>
      <c r="S68" s="28">
        <v>0</v>
      </c>
      <c r="T68" s="28">
        <v>0</v>
      </c>
      <c r="U68" s="28">
        <v>0</v>
      </c>
      <c r="V68" s="28">
        <v>0</v>
      </c>
      <c r="W68" s="28">
        <v>0</v>
      </c>
      <c r="X68" s="28">
        <v>0</v>
      </c>
      <c r="Y68" s="521">
        <f t="shared" si="3"/>
        <v>0</v>
      </c>
      <c r="Z68" s="522"/>
    </row>
    <row r="69" spans="1:26" s="516" customFormat="1" ht="12.75" customHeight="1">
      <c r="A69" s="528">
        <v>20108</v>
      </c>
      <c r="B69" s="517" t="s">
        <v>476</v>
      </c>
      <c r="C69" s="518">
        <f>-SUMIF(Clasificación!C:C,'CA EF'!A69,Clasificación!G:G)</f>
        <v>0</v>
      </c>
      <c r="D69" s="521"/>
      <c r="E69" s="521"/>
      <c r="F69" s="28">
        <f>-SUMIF(Clasificación!C:C,'CA EF'!A69,Clasificación!K:K)</f>
        <v>0</v>
      </c>
      <c r="G69" s="28">
        <f t="shared" si="2"/>
        <v>0</v>
      </c>
      <c r="H69" s="28">
        <v>0</v>
      </c>
      <c r="I69" s="28">
        <v>0</v>
      </c>
      <c r="J69" s="28">
        <v>0</v>
      </c>
      <c r="K69" s="28">
        <v>0</v>
      </c>
      <c r="L69" s="28">
        <v>0</v>
      </c>
      <c r="M69" s="28">
        <v>0</v>
      </c>
      <c r="N69" s="28">
        <v>0</v>
      </c>
      <c r="O69" s="28">
        <v>0</v>
      </c>
      <c r="P69" s="28">
        <v>0</v>
      </c>
      <c r="Q69" s="28">
        <v>0</v>
      </c>
      <c r="R69" s="28">
        <v>0</v>
      </c>
      <c r="S69" s="28">
        <v>0</v>
      </c>
      <c r="T69" s="28">
        <v>0</v>
      </c>
      <c r="U69" s="28">
        <v>0</v>
      </c>
      <c r="V69" s="28">
        <v>0</v>
      </c>
      <c r="W69" s="28">
        <v>0</v>
      </c>
      <c r="X69" s="28">
        <v>0</v>
      </c>
      <c r="Y69" s="521">
        <f t="shared" si="3"/>
        <v>0</v>
      </c>
      <c r="Z69" s="522"/>
    </row>
    <row r="70" spans="1:26" s="516" customFormat="1" ht="12.75" customHeight="1">
      <c r="A70" s="528">
        <v>2010801</v>
      </c>
      <c r="B70" s="517" t="s">
        <v>477</v>
      </c>
      <c r="C70" s="518">
        <f>-SUMIF(Clasificación!C:C,'CA EF'!A70,Clasificación!G:G)</f>
        <v>0</v>
      </c>
      <c r="D70" s="521"/>
      <c r="E70" s="521"/>
      <c r="F70" s="28">
        <f>-SUMIF(Clasificación!C:C,'CA EF'!A70,Clasificación!K:K)</f>
        <v>0</v>
      </c>
      <c r="G70" s="28">
        <f t="shared" si="2"/>
        <v>0</v>
      </c>
      <c r="H70" s="28">
        <v>0</v>
      </c>
      <c r="I70" s="28">
        <v>0</v>
      </c>
      <c r="J70" s="28">
        <v>0</v>
      </c>
      <c r="K70" s="28">
        <v>0</v>
      </c>
      <c r="L70" s="28">
        <v>0</v>
      </c>
      <c r="M70" s="28">
        <v>0</v>
      </c>
      <c r="N70" s="28">
        <v>0</v>
      </c>
      <c r="O70" s="28">
        <v>0</v>
      </c>
      <c r="P70" s="28">
        <v>0</v>
      </c>
      <c r="Q70" s="28">
        <v>0</v>
      </c>
      <c r="R70" s="28">
        <v>0</v>
      </c>
      <c r="S70" s="28">
        <v>0</v>
      </c>
      <c r="T70" s="28">
        <v>0</v>
      </c>
      <c r="U70" s="28">
        <v>0</v>
      </c>
      <c r="V70" s="28">
        <v>0</v>
      </c>
      <c r="W70" s="28">
        <v>0</v>
      </c>
      <c r="X70" s="28">
        <v>0</v>
      </c>
      <c r="Y70" s="521">
        <f t="shared" si="3"/>
        <v>0</v>
      </c>
      <c r="Z70" s="522"/>
    </row>
    <row r="71" spans="1:26" s="516" customFormat="1" ht="12.75" customHeight="1">
      <c r="A71" s="528">
        <v>2010802</v>
      </c>
      <c r="B71" s="517" t="s">
        <v>478</v>
      </c>
      <c r="C71" s="518">
        <f>-SUMIF(Clasificación!C:C,'CA EF'!A71,Clasificación!G:G)</f>
        <v>-1039721</v>
      </c>
      <c r="D71" s="521"/>
      <c r="E71" s="521"/>
      <c r="F71" s="28">
        <f>-SUMIF(Clasificación!C:C,'CA EF'!A71,Clasificación!K:K)</f>
        <v>0</v>
      </c>
      <c r="G71" s="28">
        <f t="shared" si="2"/>
        <v>-1039721</v>
      </c>
      <c r="H71" s="28">
        <v>0</v>
      </c>
      <c r="I71" s="28">
        <v>0</v>
      </c>
      <c r="J71" s="28">
        <v>0</v>
      </c>
      <c r="K71" s="28">
        <v>0</v>
      </c>
      <c r="L71" s="28">
        <v>0</v>
      </c>
      <c r="M71" s="28">
        <f>-G71</f>
        <v>1039721</v>
      </c>
      <c r="N71" s="28">
        <v>0</v>
      </c>
      <c r="O71" s="28">
        <v>0</v>
      </c>
      <c r="P71" s="28">
        <v>0</v>
      </c>
      <c r="Q71" s="28">
        <v>0</v>
      </c>
      <c r="R71" s="28">
        <v>0</v>
      </c>
      <c r="S71" s="28">
        <v>0</v>
      </c>
      <c r="T71" s="28">
        <v>0</v>
      </c>
      <c r="U71" s="28">
        <v>0</v>
      </c>
      <c r="V71" s="28">
        <v>0</v>
      </c>
      <c r="W71" s="28">
        <v>0</v>
      </c>
      <c r="X71" s="28">
        <v>0</v>
      </c>
      <c r="Y71" s="521">
        <f t="shared" si="3"/>
        <v>0</v>
      </c>
      <c r="Z71" s="522"/>
    </row>
    <row r="72" spans="1:26" s="516" customFormat="1" ht="12.75" customHeight="1">
      <c r="A72" s="528">
        <v>2010803</v>
      </c>
      <c r="B72" s="517" t="s">
        <v>508</v>
      </c>
      <c r="C72" s="518">
        <f>-SUMIF(Clasificación!C:C,'CA EF'!A72,Clasificación!G:G)</f>
        <v>-305832384</v>
      </c>
      <c r="D72" s="521"/>
      <c r="E72" s="521"/>
      <c r="F72" s="28">
        <f>-SUMIF(Clasificación!C:C,'CA EF'!A72,Clasificación!K:K)</f>
        <v>-230000000</v>
      </c>
      <c r="G72" s="28">
        <f t="shared" si="2"/>
        <v>-75832384</v>
      </c>
      <c r="H72" s="28">
        <v>0</v>
      </c>
      <c r="I72" s="28">
        <v>0</v>
      </c>
      <c r="J72" s="28">
        <f>-G72</f>
        <v>75832384</v>
      </c>
      <c r="K72" s="28">
        <v>0</v>
      </c>
      <c r="L72" s="28">
        <v>0</v>
      </c>
      <c r="M72" s="28">
        <v>0</v>
      </c>
      <c r="N72" s="28">
        <v>0</v>
      </c>
      <c r="O72" s="28">
        <v>0</v>
      </c>
      <c r="P72" s="28">
        <v>0</v>
      </c>
      <c r="Q72" s="28">
        <v>0</v>
      </c>
      <c r="R72" s="28">
        <v>0</v>
      </c>
      <c r="S72" s="28">
        <v>0</v>
      </c>
      <c r="T72" s="28">
        <v>0</v>
      </c>
      <c r="U72" s="28">
        <v>0</v>
      </c>
      <c r="V72" s="28">
        <v>0</v>
      </c>
      <c r="W72" s="28">
        <v>0</v>
      </c>
      <c r="X72" s="28">
        <v>0</v>
      </c>
      <c r="Y72" s="521">
        <f t="shared" si="3"/>
        <v>0</v>
      </c>
      <c r="Z72" s="522"/>
    </row>
    <row r="73" spans="1:26" s="516" customFormat="1" ht="12.75" customHeight="1">
      <c r="A73" s="528">
        <v>2010804</v>
      </c>
      <c r="B73" s="517" t="s">
        <v>509</v>
      </c>
      <c r="C73" s="518">
        <f>-SUMIF(Clasificación!C:C,'CA EF'!A73,Clasificación!G:G)</f>
        <v>-21598461</v>
      </c>
      <c r="D73" s="521"/>
      <c r="E73" s="521"/>
      <c r="F73" s="28">
        <f>-SUMIF(Clasificación!C:C,'CA EF'!A73,Clasificación!K:K)</f>
        <v>-64355866</v>
      </c>
      <c r="G73" s="28">
        <f t="shared" ref="G73:G136" si="7">+C73-F73+D73-E73</f>
        <v>42757405</v>
      </c>
      <c r="H73" s="28">
        <v>0</v>
      </c>
      <c r="I73" s="28">
        <v>0</v>
      </c>
      <c r="J73" s="28">
        <v>0</v>
      </c>
      <c r="K73" s="28">
        <v>0</v>
      </c>
      <c r="L73" s="28">
        <v>0</v>
      </c>
      <c r="M73" s="28">
        <f t="shared" ref="M73:M79" si="8">-G73</f>
        <v>-42757405</v>
      </c>
      <c r="N73" s="28">
        <v>0</v>
      </c>
      <c r="O73" s="28">
        <v>0</v>
      </c>
      <c r="P73" s="28">
        <v>0</v>
      </c>
      <c r="Q73" s="28">
        <v>0</v>
      </c>
      <c r="R73" s="28">
        <v>0</v>
      </c>
      <c r="S73" s="28">
        <v>0</v>
      </c>
      <c r="T73" s="28">
        <v>0</v>
      </c>
      <c r="U73" s="28">
        <v>0</v>
      </c>
      <c r="V73" s="28">
        <v>0</v>
      </c>
      <c r="W73" s="28">
        <v>0</v>
      </c>
      <c r="X73" s="28">
        <v>0</v>
      </c>
      <c r="Y73" s="521">
        <f t="shared" ref="Y73:Y136" si="9">SUM(G73:X73)</f>
        <v>0</v>
      </c>
      <c r="Z73" s="522"/>
    </row>
    <row r="74" spans="1:26" s="516" customFormat="1" ht="12.75" customHeight="1">
      <c r="A74" s="528">
        <v>2010805</v>
      </c>
      <c r="B74" s="517" t="s">
        <v>607</v>
      </c>
      <c r="C74" s="518">
        <f>-SUMIF(Clasificación!C:C,'CA EF'!A74,Clasificación!G:G)</f>
        <v>-26125909</v>
      </c>
      <c r="D74" s="521"/>
      <c r="E74" s="521"/>
      <c r="F74" s="28">
        <f>-SUMIF(Clasificación!C:C,'CA EF'!A74,Clasificación!K:K)</f>
        <v>0</v>
      </c>
      <c r="G74" s="28">
        <f t="shared" si="7"/>
        <v>-26125909</v>
      </c>
      <c r="H74" s="28">
        <v>0</v>
      </c>
      <c r="I74" s="28">
        <v>0</v>
      </c>
      <c r="J74" s="28">
        <v>0</v>
      </c>
      <c r="K74" s="28">
        <v>0</v>
      </c>
      <c r="L74" s="28">
        <v>0</v>
      </c>
      <c r="M74" s="28">
        <f t="shared" si="8"/>
        <v>26125909</v>
      </c>
      <c r="N74" s="28">
        <v>0</v>
      </c>
      <c r="O74" s="28">
        <v>0</v>
      </c>
      <c r="P74" s="28">
        <v>0</v>
      </c>
      <c r="Q74" s="28">
        <v>0</v>
      </c>
      <c r="R74" s="28">
        <v>0</v>
      </c>
      <c r="S74" s="28">
        <v>0</v>
      </c>
      <c r="T74" s="28">
        <v>0</v>
      </c>
      <c r="U74" s="28">
        <v>0</v>
      </c>
      <c r="V74" s="28">
        <v>0</v>
      </c>
      <c r="W74" s="28">
        <v>0</v>
      </c>
      <c r="X74" s="28">
        <v>0</v>
      </c>
      <c r="Y74" s="521">
        <f t="shared" si="9"/>
        <v>0</v>
      </c>
      <c r="Z74" s="522"/>
    </row>
    <row r="75" spans="1:26" s="516" customFormat="1" ht="12.75" customHeight="1">
      <c r="A75" s="528">
        <v>2010806</v>
      </c>
      <c r="B75" s="517" t="s">
        <v>608</v>
      </c>
      <c r="C75" s="518">
        <f>-SUMIF(Clasificación!C:C,'CA EF'!A75,Clasificación!G:G)</f>
        <v>-5000001</v>
      </c>
      <c r="D75" s="521"/>
      <c r="E75" s="521"/>
      <c r="F75" s="28">
        <f>-SUMIF(Clasificación!C:C,'CA EF'!A75,Clasificación!K:K)</f>
        <v>0</v>
      </c>
      <c r="G75" s="28">
        <f t="shared" si="7"/>
        <v>-5000001</v>
      </c>
      <c r="H75" s="28">
        <v>0</v>
      </c>
      <c r="I75" s="28">
        <v>0</v>
      </c>
      <c r="J75" s="28">
        <v>0</v>
      </c>
      <c r="K75" s="28">
        <v>0</v>
      </c>
      <c r="L75" s="28">
        <v>0</v>
      </c>
      <c r="M75" s="28">
        <f t="shared" si="8"/>
        <v>5000001</v>
      </c>
      <c r="N75" s="28">
        <v>0</v>
      </c>
      <c r="O75" s="28">
        <v>0</v>
      </c>
      <c r="P75" s="28">
        <v>0</v>
      </c>
      <c r="Q75" s="28">
        <v>0</v>
      </c>
      <c r="R75" s="28">
        <v>0</v>
      </c>
      <c r="S75" s="28">
        <v>0</v>
      </c>
      <c r="T75" s="28">
        <v>0</v>
      </c>
      <c r="U75" s="28">
        <v>0</v>
      </c>
      <c r="V75" s="28">
        <v>0</v>
      </c>
      <c r="W75" s="28">
        <v>0</v>
      </c>
      <c r="X75" s="28">
        <v>0</v>
      </c>
      <c r="Y75" s="521">
        <f t="shared" si="9"/>
        <v>0</v>
      </c>
      <c r="Z75" s="522"/>
    </row>
    <row r="76" spans="1:26" s="516" customFormat="1" ht="12.75" customHeight="1">
      <c r="A76" s="528">
        <v>2010807</v>
      </c>
      <c r="B76" s="517" t="s">
        <v>609</v>
      </c>
      <c r="C76" s="518">
        <f>-SUMIF(Clasificación!C:C,'CA EF'!A76,Clasificación!G:G)</f>
        <v>-2707213</v>
      </c>
      <c r="D76" s="521"/>
      <c r="E76" s="521"/>
      <c r="F76" s="28">
        <f>-SUMIF(Clasificación!C:C,'CA EF'!A76,Clasificación!K:K)</f>
        <v>0</v>
      </c>
      <c r="G76" s="28">
        <f t="shared" si="7"/>
        <v>-2707213</v>
      </c>
      <c r="H76" s="28">
        <v>0</v>
      </c>
      <c r="I76" s="28">
        <v>0</v>
      </c>
      <c r="J76" s="28">
        <v>0</v>
      </c>
      <c r="K76" s="28">
        <v>0</v>
      </c>
      <c r="L76" s="28">
        <v>0</v>
      </c>
      <c r="M76" s="28">
        <f t="shared" si="8"/>
        <v>2707213</v>
      </c>
      <c r="N76" s="28">
        <v>0</v>
      </c>
      <c r="O76" s="28">
        <v>0</v>
      </c>
      <c r="P76" s="28">
        <v>0</v>
      </c>
      <c r="Q76" s="28">
        <v>0</v>
      </c>
      <c r="R76" s="28">
        <v>0</v>
      </c>
      <c r="S76" s="28">
        <v>0</v>
      </c>
      <c r="T76" s="28">
        <v>0</v>
      </c>
      <c r="U76" s="28">
        <v>0</v>
      </c>
      <c r="V76" s="28">
        <v>0</v>
      </c>
      <c r="W76" s="28">
        <v>0</v>
      </c>
      <c r="X76" s="28">
        <v>0</v>
      </c>
      <c r="Y76" s="521">
        <f t="shared" si="9"/>
        <v>0</v>
      </c>
      <c r="Z76" s="522"/>
    </row>
    <row r="77" spans="1:26" s="516" customFormat="1" ht="12.75" customHeight="1">
      <c r="A77" s="528">
        <v>2010808</v>
      </c>
      <c r="B77" s="517" t="s">
        <v>610</v>
      </c>
      <c r="C77" s="518">
        <f>-SUMIF(Clasificación!C:C,'CA EF'!A77,Clasificación!G:G)</f>
        <v>-20000001</v>
      </c>
      <c r="D77" s="521"/>
      <c r="E77" s="521"/>
      <c r="F77" s="28">
        <f>-SUMIF(Clasificación!C:C,'CA EF'!A77,Clasificación!K:K)</f>
        <v>0</v>
      </c>
      <c r="G77" s="28">
        <f t="shared" si="7"/>
        <v>-20000001</v>
      </c>
      <c r="H77" s="28">
        <v>0</v>
      </c>
      <c r="I77" s="28">
        <v>0</v>
      </c>
      <c r="J77" s="28">
        <v>0</v>
      </c>
      <c r="K77" s="28">
        <v>0</v>
      </c>
      <c r="L77" s="28">
        <v>0</v>
      </c>
      <c r="M77" s="28">
        <f t="shared" si="8"/>
        <v>20000001</v>
      </c>
      <c r="N77" s="28">
        <v>0</v>
      </c>
      <c r="O77" s="28">
        <v>0</v>
      </c>
      <c r="P77" s="28">
        <v>0</v>
      </c>
      <c r="Q77" s="28">
        <v>0</v>
      </c>
      <c r="R77" s="28">
        <v>0</v>
      </c>
      <c r="S77" s="28">
        <v>0</v>
      </c>
      <c r="T77" s="28">
        <v>0</v>
      </c>
      <c r="U77" s="28">
        <v>0</v>
      </c>
      <c r="V77" s="28">
        <v>0</v>
      </c>
      <c r="W77" s="28">
        <v>0</v>
      </c>
      <c r="X77" s="28">
        <v>0</v>
      </c>
      <c r="Y77" s="521">
        <f t="shared" si="9"/>
        <v>0</v>
      </c>
      <c r="Z77" s="522"/>
    </row>
    <row r="78" spans="1:26" s="516" customFormat="1" ht="12.75" customHeight="1">
      <c r="A78" s="528">
        <v>2010809</v>
      </c>
      <c r="B78" s="517" t="s">
        <v>611</v>
      </c>
      <c r="C78" s="518">
        <f>-SUMIF(Clasificación!C:C,'CA EF'!A78,Clasificación!G:G)</f>
        <v>-2499999</v>
      </c>
      <c r="D78" s="521"/>
      <c r="E78" s="521"/>
      <c r="F78" s="28">
        <f>-SUMIF(Clasificación!C:C,'CA EF'!A78,Clasificación!K:K)</f>
        <v>0</v>
      </c>
      <c r="G78" s="28">
        <f t="shared" si="7"/>
        <v>-2499999</v>
      </c>
      <c r="H78" s="28">
        <v>0</v>
      </c>
      <c r="I78" s="28">
        <v>0</v>
      </c>
      <c r="J78" s="28">
        <v>0</v>
      </c>
      <c r="K78" s="28">
        <v>0</v>
      </c>
      <c r="L78" s="28">
        <v>0</v>
      </c>
      <c r="M78" s="28">
        <f t="shared" si="8"/>
        <v>2499999</v>
      </c>
      <c r="N78" s="28">
        <v>0</v>
      </c>
      <c r="O78" s="28">
        <v>0</v>
      </c>
      <c r="P78" s="28">
        <v>0</v>
      </c>
      <c r="Q78" s="28">
        <v>0</v>
      </c>
      <c r="R78" s="28">
        <v>0</v>
      </c>
      <c r="S78" s="28">
        <v>0</v>
      </c>
      <c r="T78" s="28">
        <v>0</v>
      </c>
      <c r="U78" s="28">
        <v>0</v>
      </c>
      <c r="V78" s="28">
        <v>0</v>
      </c>
      <c r="W78" s="28">
        <v>0</v>
      </c>
      <c r="X78" s="28">
        <v>0</v>
      </c>
      <c r="Y78" s="521">
        <f t="shared" si="9"/>
        <v>0</v>
      </c>
      <c r="Z78" s="522"/>
    </row>
    <row r="79" spans="1:26" s="516" customFormat="1" ht="12.75" customHeight="1">
      <c r="A79" s="528">
        <v>2010810</v>
      </c>
      <c r="B79" s="517" t="s">
        <v>612</v>
      </c>
      <c r="C79" s="518">
        <f>-SUMIF(Clasificación!C:C,'CA EF'!A79,Clasificación!G:G)</f>
        <v>-45000000</v>
      </c>
      <c r="D79" s="521"/>
      <c r="E79" s="521"/>
      <c r="F79" s="28">
        <f>-SUMIF(Clasificación!C:C,'CA EF'!A79,Clasificación!K:K)</f>
        <v>0</v>
      </c>
      <c r="G79" s="28">
        <f t="shared" si="7"/>
        <v>-45000000</v>
      </c>
      <c r="H79" s="28">
        <v>0</v>
      </c>
      <c r="I79" s="28">
        <v>0</v>
      </c>
      <c r="J79" s="28">
        <v>0</v>
      </c>
      <c r="K79" s="28">
        <v>0</v>
      </c>
      <c r="L79" s="28">
        <v>0</v>
      </c>
      <c r="M79" s="28">
        <f t="shared" si="8"/>
        <v>45000000</v>
      </c>
      <c r="N79" s="28">
        <v>0</v>
      </c>
      <c r="O79" s="28">
        <v>0</v>
      </c>
      <c r="P79" s="28">
        <v>0</v>
      </c>
      <c r="Q79" s="28">
        <v>0</v>
      </c>
      <c r="R79" s="28">
        <v>0</v>
      </c>
      <c r="S79" s="28">
        <v>0</v>
      </c>
      <c r="T79" s="28">
        <v>0</v>
      </c>
      <c r="U79" s="28">
        <v>0</v>
      </c>
      <c r="V79" s="28">
        <v>0</v>
      </c>
      <c r="W79" s="28">
        <v>0</v>
      </c>
      <c r="X79" s="28">
        <v>0</v>
      </c>
      <c r="Y79" s="521">
        <f t="shared" si="9"/>
        <v>0</v>
      </c>
      <c r="Z79" s="522"/>
    </row>
    <row r="80" spans="1:26" s="516" customFormat="1" ht="12.75" customHeight="1">
      <c r="A80" s="528">
        <v>3</v>
      </c>
      <c r="B80" s="517" t="s">
        <v>19</v>
      </c>
      <c r="C80" s="518">
        <f>-SUMIF(Clasificación!C:C,'CA EF'!A80,Clasificación!G:G)</f>
        <v>0</v>
      </c>
      <c r="D80" s="521"/>
      <c r="E80" s="521"/>
      <c r="F80" s="28">
        <f>-SUMIF(Clasificación!C:C,'CA EF'!A80,Clasificación!K:K)</f>
        <v>0</v>
      </c>
      <c r="G80" s="28">
        <f t="shared" si="7"/>
        <v>0</v>
      </c>
      <c r="H80" s="28">
        <v>0</v>
      </c>
      <c r="I80" s="28">
        <v>0</v>
      </c>
      <c r="J80" s="28">
        <v>0</v>
      </c>
      <c r="K80" s="28">
        <v>0</v>
      </c>
      <c r="L80" s="28">
        <v>0</v>
      </c>
      <c r="M80" s="28">
        <v>0</v>
      </c>
      <c r="N80" s="28">
        <v>0</v>
      </c>
      <c r="O80" s="28">
        <v>0</v>
      </c>
      <c r="P80" s="28">
        <v>0</v>
      </c>
      <c r="Q80" s="28">
        <v>0</v>
      </c>
      <c r="R80" s="28">
        <v>0</v>
      </c>
      <c r="S80" s="28">
        <v>0</v>
      </c>
      <c r="T80" s="28">
        <v>0</v>
      </c>
      <c r="U80" s="28">
        <v>0</v>
      </c>
      <c r="V80" s="28">
        <v>0</v>
      </c>
      <c r="W80" s="28">
        <v>0</v>
      </c>
      <c r="X80" s="28">
        <v>0</v>
      </c>
      <c r="Y80" s="521">
        <f t="shared" si="9"/>
        <v>0</v>
      </c>
      <c r="Z80" s="522"/>
    </row>
    <row r="81" spans="1:26" s="516" customFormat="1" ht="12.75" customHeight="1">
      <c r="A81" s="528">
        <v>301</v>
      </c>
      <c r="B81" s="517" t="s">
        <v>10</v>
      </c>
      <c r="C81" s="518">
        <f>-SUMIF(Clasificación!C:C,'CA EF'!A81,Clasificación!G:G)</f>
        <v>0</v>
      </c>
      <c r="D81" s="521"/>
      <c r="E81" s="521"/>
      <c r="F81" s="28">
        <f>-SUMIF(Clasificación!C:C,'CA EF'!A81,Clasificación!K:K)</f>
        <v>0</v>
      </c>
      <c r="G81" s="28">
        <f t="shared" si="7"/>
        <v>0</v>
      </c>
      <c r="H81" s="28">
        <v>0</v>
      </c>
      <c r="I81" s="28">
        <v>0</v>
      </c>
      <c r="J81" s="28">
        <v>0</v>
      </c>
      <c r="K81" s="28">
        <v>0</v>
      </c>
      <c r="L81" s="28">
        <v>0</v>
      </c>
      <c r="M81" s="28">
        <v>0</v>
      </c>
      <c r="N81" s="28">
        <v>0</v>
      </c>
      <c r="O81" s="28">
        <v>0</v>
      </c>
      <c r="P81" s="28">
        <v>0</v>
      </c>
      <c r="Q81" s="28">
        <v>0</v>
      </c>
      <c r="R81" s="28">
        <v>0</v>
      </c>
      <c r="S81" s="28">
        <v>0</v>
      </c>
      <c r="T81" s="28">
        <v>0</v>
      </c>
      <c r="U81" s="28">
        <v>0</v>
      </c>
      <c r="V81" s="28">
        <v>0</v>
      </c>
      <c r="W81" s="28">
        <v>0</v>
      </c>
      <c r="X81" s="28">
        <v>0</v>
      </c>
      <c r="Y81" s="521">
        <f t="shared" si="9"/>
        <v>0</v>
      </c>
      <c r="Z81" s="522"/>
    </row>
    <row r="82" spans="1:26" s="516" customFormat="1" ht="12.75" customHeight="1">
      <c r="A82" s="528">
        <v>30101</v>
      </c>
      <c r="B82" s="517" t="s">
        <v>183</v>
      </c>
      <c r="C82" s="518">
        <f>-SUMIF(Clasificación!C:C,'CA EF'!A82,Clasificación!G:G)</f>
        <v>0</v>
      </c>
      <c r="D82" s="521"/>
      <c r="E82" s="521"/>
      <c r="F82" s="28">
        <f>-SUMIF(Clasificación!C:C,'CA EF'!A82,Clasificación!K:K)</f>
        <v>0</v>
      </c>
      <c r="G82" s="28">
        <f t="shared" si="7"/>
        <v>0</v>
      </c>
      <c r="H82" s="28">
        <v>0</v>
      </c>
      <c r="I82" s="28">
        <v>0</v>
      </c>
      <c r="J82" s="28">
        <v>0</v>
      </c>
      <c r="K82" s="28">
        <v>0</v>
      </c>
      <c r="L82" s="28">
        <v>0</v>
      </c>
      <c r="M82" s="28">
        <v>0</v>
      </c>
      <c r="N82" s="28">
        <v>0</v>
      </c>
      <c r="O82" s="28">
        <v>0</v>
      </c>
      <c r="P82" s="28">
        <v>0</v>
      </c>
      <c r="Q82" s="28">
        <v>0</v>
      </c>
      <c r="R82" s="28">
        <v>0</v>
      </c>
      <c r="S82" s="28">
        <v>0</v>
      </c>
      <c r="T82" s="28">
        <v>0</v>
      </c>
      <c r="U82" s="28">
        <v>0</v>
      </c>
      <c r="V82" s="28">
        <v>0</v>
      </c>
      <c r="W82" s="28">
        <v>0</v>
      </c>
      <c r="X82" s="28">
        <v>0</v>
      </c>
      <c r="Y82" s="521">
        <f t="shared" si="9"/>
        <v>0</v>
      </c>
      <c r="Z82" s="522"/>
    </row>
    <row r="83" spans="1:26" s="516" customFormat="1" ht="12.75" customHeight="1">
      <c r="A83" s="528">
        <v>3010101</v>
      </c>
      <c r="B83" s="517" t="s">
        <v>184</v>
      </c>
      <c r="C83" s="518">
        <f>-SUMIF(Clasificación!C:C,'CA EF'!A83,Clasificación!G:G)</f>
        <v>-5000000000</v>
      </c>
      <c r="D83" s="521"/>
      <c r="E83" s="521"/>
      <c r="F83" s="28">
        <f>-SUMIF(Clasificación!C:C,'CA EF'!A83,Clasificación!K:K)</f>
        <v>-5000000000</v>
      </c>
      <c r="G83" s="28">
        <f t="shared" si="7"/>
        <v>0</v>
      </c>
      <c r="H83" s="28">
        <v>0</v>
      </c>
      <c r="I83" s="28">
        <v>0</v>
      </c>
      <c r="J83" s="28">
        <v>0</v>
      </c>
      <c r="K83" s="28">
        <v>0</v>
      </c>
      <c r="L83" s="28">
        <v>0</v>
      </c>
      <c r="M83" s="28">
        <v>0</v>
      </c>
      <c r="N83" s="28">
        <v>0</v>
      </c>
      <c r="O83" s="28">
        <v>0</v>
      </c>
      <c r="P83" s="28">
        <v>0</v>
      </c>
      <c r="Q83" s="28">
        <v>0</v>
      </c>
      <c r="R83" s="28">
        <v>0</v>
      </c>
      <c r="S83" s="28">
        <v>0</v>
      </c>
      <c r="T83" s="28">
        <v>0</v>
      </c>
      <c r="U83" s="28">
        <v>0</v>
      </c>
      <c r="V83" s="28">
        <v>0</v>
      </c>
      <c r="W83" s="28">
        <v>0</v>
      </c>
      <c r="X83" s="28">
        <v>0</v>
      </c>
      <c r="Y83" s="521">
        <f t="shared" si="9"/>
        <v>0</v>
      </c>
      <c r="Z83" s="522"/>
    </row>
    <row r="84" spans="1:26" s="516" customFormat="1" ht="12.75" customHeight="1">
      <c r="A84" s="528">
        <v>3010102</v>
      </c>
      <c r="B84" s="517" t="s">
        <v>185</v>
      </c>
      <c r="C84" s="518">
        <f>-SUMIF(Clasificación!C:C,'CA EF'!A84,Clasificación!G:G)</f>
        <v>0</v>
      </c>
      <c r="D84" s="521"/>
      <c r="E84" s="521"/>
      <c r="F84" s="28">
        <f>-SUMIF(Clasificación!C:C,'CA EF'!A84,Clasificación!K:K)</f>
        <v>0</v>
      </c>
      <c r="G84" s="28">
        <f t="shared" si="7"/>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521">
        <f t="shared" si="9"/>
        <v>0</v>
      </c>
      <c r="Z84" s="522"/>
    </row>
    <row r="85" spans="1:26" s="516" customFormat="1" ht="12.75" customHeight="1">
      <c r="A85" s="528">
        <v>3010103</v>
      </c>
      <c r="B85" s="517" t="s">
        <v>479</v>
      </c>
      <c r="C85" s="518">
        <f>-SUMIF(Clasificación!C:C,'CA EF'!A85,Clasificación!G:G)</f>
        <v>-98000000</v>
      </c>
      <c r="D85" s="521"/>
      <c r="E85" s="521"/>
      <c r="F85" s="28">
        <f>-SUMIF(Clasificación!C:C,'CA EF'!A85,Clasificación!K:K)</f>
        <v>-98000000</v>
      </c>
      <c r="G85" s="28">
        <f t="shared" si="7"/>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521">
        <f t="shared" si="9"/>
        <v>0</v>
      </c>
      <c r="Z85" s="522"/>
    </row>
    <row r="86" spans="1:26" s="516" customFormat="1" ht="12.75" customHeight="1">
      <c r="A86" s="528">
        <v>302</v>
      </c>
      <c r="B86" s="517" t="s">
        <v>11</v>
      </c>
      <c r="C86" s="518">
        <f>-SUMIF(Clasificación!C:C,'CA EF'!A86,Clasificación!G:G)</f>
        <v>0</v>
      </c>
      <c r="D86" s="521"/>
      <c r="E86" s="521"/>
      <c r="F86" s="28">
        <f>-SUMIF(Clasificación!C:C,'CA EF'!A86,Clasificación!K:K)</f>
        <v>0</v>
      </c>
      <c r="G86" s="28">
        <f t="shared" si="7"/>
        <v>0</v>
      </c>
      <c r="H86" s="28">
        <v>0</v>
      </c>
      <c r="I86" s="28">
        <v>0</v>
      </c>
      <c r="J86" s="28">
        <v>0</v>
      </c>
      <c r="K86" s="28">
        <v>0</v>
      </c>
      <c r="L86" s="28">
        <v>0</v>
      </c>
      <c r="M86" s="28">
        <v>0</v>
      </c>
      <c r="N86" s="28">
        <v>0</v>
      </c>
      <c r="O86" s="28">
        <v>0</v>
      </c>
      <c r="P86" s="28">
        <v>0</v>
      </c>
      <c r="Q86" s="28">
        <v>0</v>
      </c>
      <c r="R86" s="28">
        <v>0</v>
      </c>
      <c r="S86" s="28">
        <v>0</v>
      </c>
      <c r="T86" s="28">
        <v>0</v>
      </c>
      <c r="U86" s="28">
        <v>0</v>
      </c>
      <c r="V86" s="28">
        <v>0</v>
      </c>
      <c r="W86" s="28">
        <v>0</v>
      </c>
      <c r="X86" s="28">
        <v>0</v>
      </c>
      <c r="Y86" s="521">
        <f t="shared" si="9"/>
        <v>0</v>
      </c>
      <c r="Z86" s="522"/>
    </row>
    <row r="87" spans="1:26" s="516" customFormat="1" ht="12.75" customHeight="1">
      <c r="A87" s="528">
        <v>30201</v>
      </c>
      <c r="B87" s="517" t="s">
        <v>480</v>
      </c>
      <c r="C87" s="518">
        <f>-SUMIF(Clasificación!C:C,'CA EF'!A87,Clasificación!G:G)</f>
        <v>-5201018</v>
      </c>
      <c r="D87" s="521"/>
      <c r="E87" s="521"/>
      <c r="F87" s="28">
        <f>-SUMIF(Clasificación!C:C,'CA EF'!A87,Clasificación!K:K)</f>
        <v>-5201018</v>
      </c>
      <c r="G87" s="28">
        <f t="shared" si="7"/>
        <v>0</v>
      </c>
      <c r="H87" s="28">
        <v>0</v>
      </c>
      <c r="I87" s="28">
        <v>0</v>
      </c>
      <c r="J87" s="28">
        <v>0</v>
      </c>
      <c r="K87" s="28">
        <v>0</v>
      </c>
      <c r="L87" s="28">
        <v>0</v>
      </c>
      <c r="M87" s="28">
        <v>0</v>
      </c>
      <c r="N87" s="28">
        <v>0</v>
      </c>
      <c r="O87" s="28">
        <v>0</v>
      </c>
      <c r="P87" s="28">
        <v>0</v>
      </c>
      <c r="Q87" s="28">
        <v>0</v>
      </c>
      <c r="R87" s="28">
        <v>0</v>
      </c>
      <c r="S87" s="28">
        <v>0</v>
      </c>
      <c r="T87" s="28">
        <v>0</v>
      </c>
      <c r="U87" s="28">
        <v>0</v>
      </c>
      <c r="V87" s="28">
        <v>0</v>
      </c>
      <c r="W87" s="28">
        <v>0</v>
      </c>
      <c r="X87" s="28">
        <v>0</v>
      </c>
      <c r="Y87" s="521">
        <f t="shared" si="9"/>
        <v>0</v>
      </c>
      <c r="Z87" s="522"/>
    </row>
    <row r="88" spans="1:26" s="516" customFormat="1" ht="12.75" customHeight="1">
      <c r="A88" s="528">
        <v>30203</v>
      </c>
      <c r="B88" s="517" t="s">
        <v>481</v>
      </c>
      <c r="C88" s="518">
        <f>-SUMIF(Clasificación!C:C,'CA EF'!A88,Clasificación!G:G)</f>
        <v>0</v>
      </c>
      <c r="D88" s="521"/>
      <c r="E88" s="521"/>
      <c r="F88" s="28">
        <f>-SUMIF(Clasificación!C:C,'CA EF'!A88,Clasificación!K:K)</f>
        <v>0</v>
      </c>
      <c r="G88" s="28">
        <f t="shared" si="7"/>
        <v>0</v>
      </c>
      <c r="H88" s="28">
        <v>0</v>
      </c>
      <c r="I88" s="28">
        <v>0</v>
      </c>
      <c r="J88" s="28">
        <v>0</v>
      </c>
      <c r="K88" s="28">
        <v>0</v>
      </c>
      <c r="L88" s="28">
        <v>0</v>
      </c>
      <c r="M88" s="28">
        <v>0</v>
      </c>
      <c r="N88" s="28">
        <v>0</v>
      </c>
      <c r="O88" s="28">
        <v>0</v>
      </c>
      <c r="P88" s="28">
        <v>0</v>
      </c>
      <c r="Q88" s="28">
        <v>0</v>
      </c>
      <c r="R88" s="28">
        <v>0</v>
      </c>
      <c r="S88" s="28">
        <v>0</v>
      </c>
      <c r="T88" s="28">
        <v>0</v>
      </c>
      <c r="U88" s="28">
        <v>0</v>
      </c>
      <c r="V88" s="28">
        <v>0</v>
      </c>
      <c r="W88" s="28">
        <v>0</v>
      </c>
      <c r="X88" s="28">
        <v>0</v>
      </c>
      <c r="Y88" s="521">
        <f t="shared" si="9"/>
        <v>0</v>
      </c>
      <c r="Z88" s="522"/>
    </row>
    <row r="89" spans="1:26" s="516" customFormat="1" ht="12.75" customHeight="1">
      <c r="A89" s="528">
        <v>3020301</v>
      </c>
      <c r="B89" s="517" t="s">
        <v>482</v>
      </c>
      <c r="C89" s="518">
        <f>-SUMIF(Clasificación!C:C,'CA EF'!A89,Clasificación!G:G)</f>
        <v>-819333</v>
      </c>
      <c r="D89" s="521"/>
      <c r="E89" s="521"/>
      <c r="F89" s="28">
        <f>-SUMIF(Clasificación!C:C,'CA EF'!A89,Clasificación!K:K)</f>
        <v>-819333</v>
      </c>
      <c r="G89" s="28">
        <f t="shared" si="7"/>
        <v>0</v>
      </c>
      <c r="H89" s="28">
        <v>0</v>
      </c>
      <c r="I89" s="28">
        <v>0</v>
      </c>
      <c r="J89" s="28">
        <v>0</v>
      </c>
      <c r="K89" s="28">
        <v>0</v>
      </c>
      <c r="L89" s="28">
        <v>0</v>
      </c>
      <c r="M89" s="28">
        <v>0</v>
      </c>
      <c r="N89" s="28">
        <v>0</v>
      </c>
      <c r="O89" s="28">
        <v>0</v>
      </c>
      <c r="P89" s="28">
        <v>0</v>
      </c>
      <c r="Q89" s="28">
        <v>0</v>
      </c>
      <c r="R89" s="28">
        <v>0</v>
      </c>
      <c r="S89" s="28">
        <v>0</v>
      </c>
      <c r="T89" s="28">
        <v>0</v>
      </c>
      <c r="U89" s="28">
        <v>0</v>
      </c>
      <c r="V89" s="28">
        <v>0</v>
      </c>
      <c r="W89" s="28">
        <v>0</v>
      </c>
      <c r="X89" s="28">
        <v>0</v>
      </c>
      <c r="Y89" s="521">
        <f t="shared" si="9"/>
        <v>0</v>
      </c>
      <c r="Z89" s="522"/>
    </row>
    <row r="90" spans="1:26" s="516" customFormat="1" ht="12.75" customHeight="1">
      <c r="A90" s="528">
        <v>303</v>
      </c>
      <c r="B90" s="517" t="s">
        <v>56</v>
      </c>
      <c r="C90" s="518">
        <f>-SUMIF(Clasificación!C:C,'CA EF'!A90,Clasificación!G:G)</f>
        <v>0</v>
      </c>
      <c r="D90" s="521"/>
      <c r="E90" s="521"/>
      <c r="F90" s="28">
        <f>-SUMIF(Clasificación!C:C,'CA EF'!A90,Clasificación!K:K)</f>
        <v>0</v>
      </c>
      <c r="G90" s="28">
        <f t="shared" si="7"/>
        <v>0</v>
      </c>
      <c r="H90" s="28">
        <v>0</v>
      </c>
      <c r="I90" s="28">
        <v>0</v>
      </c>
      <c r="J90" s="28">
        <v>0</v>
      </c>
      <c r="K90" s="28">
        <v>0</v>
      </c>
      <c r="L90" s="28">
        <v>0</v>
      </c>
      <c r="M90" s="28">
        <v>0</v>
      </c>
      <c r="N90" s="28">
        <v>0</v>
      </c>
      <c r="O90" s="28">
        <v>0</v>
      </c>
      <c r="P90" s="28">
        <v>0</v>
      </c>
      <c r="Q90" s="28">
        <v>0</v>
      </c>
      <c r="R90" s="28">
        <v>0</v>
      </c>
      <c r="S90" s="28">
        <v>0</v>
      </c>
      <c r="T90" s="28">
        <v>0</v>
      </c>
      <c r="U90" s="28">
        <v>0</v>
      </c>
      <c r="V90" s="28">
        <v>0</v>
      </c>
      <c r="W90" s="28">
        <v>0</v>
      </c>
      <c r="X90" s="28">
        <v>0</v>
      </c>
      <c r="Y90" s="521">
        <f t="shared" si="9"/>
        <v>0</v>
      </c>
      <c r="Z90" s="522"/>
    </row>
    <row r="91" spans="1:26" s="516" customFormat="1" ht="12.75" customHeight="1">
      <c r="A91" s="528">
        <v>30301</v>
      </c>
      <c r="B91" s="517" t="s">
        <v>439</v>
      </c>
      <c r="C91" s="518">
        <f>-SUMIF(Clasificación!C:C,'CA EF'!A91,Clasificación!G:G)</f>
        <v>-1943971657</v>
      </c>
      <c r="D91" s="521">
        <f>-C91</f>
        <v>1943971657</v>
      </c>
      <c r="E91" s="521"/>
      <c r="F91" s="28">
        <f>-SUMIF(Clasificación!C:C,'CA EF'!A91,Clasificación!K:K)</f>
        <v>0</v>
      </c>
      <c r="G91" s="28">
        <f t="shared" si="7"/>
        <v>0</v>
      </c>
      <c r="H91" s="28">
        <v>0</v>
      </c>
      <c r="I91" s="28">
        <v>0</v>
      </c>
      <c r="J91" s="28">
        <v>0</v>
      </c>
      <c r="K91" s="28">
        <v>0</v>
      </c>
      <c r="L91" s="28">
        <v>0</v>
      </c>
      <c r="M91" s="28">
        <v>0</v>
      </c>
      <c r="N91" s="28">
        <v>0</v>
      </c>
      <c r="O91" s="28">
        <v>0</v>
      </c>
      <c r="P91" s="28">
        <v>0</v>
      </c>
      <c r="Q91" s="28">
        <v>0</v>
      </c>
      <c r="R91" s="28">
        <v>0</v>
      </c>
      <c r="S91" s="28">
        <v>0</v>
      </c>
      <c r="T91" s="28">
        <v>0</v>
      </c>
      <c r="U91" s="28">
        <v>0</v>
      </c>
      <c r="V91" s="28">
        <v>0</v>
      </c>
      <c r="W91" s="28">
        <v>0</v>
      </c>
      <c r="X91" s="28">
        <v>0</v>
      </c>
      <c r="Y91" s="521">
        <f t="shared" si="9"/>
        <v>0</v>
      </c>
      <c r="Z91" s="522"/>
    </row>
    <row r="92" spans="1:26" s="516" customFormat="1" ht="12.75" customHeight="1">
      <c r="A92" s="528">
        <v>30302</v>
      </c>
      <c r="B92" s="517" t="s">
        <v>186</v>
      </c>
      <c r="C92" s="518">
        <f>-SUMIF(Clasificación!C:C,'CA EF'!A92,Clasificación!G:G)</f>
        <v>-765936018</v>
      </c>
      <c r="D92" s="521">
        <f>-C92</f>
        <v>765936018</v>
      </c>
      <c r="E92" s="521">
        <f>+D91</f>
        <v>1943971657</v>
      </c>
      <c r="F92" s="28">
        <f>-SUMIF(Clasificación!C:C,'CA EF'!A92,Clasificación!K:K)</f>
        <v>-1943971657</v>
      </c>
      <c r="G92" s="28">
        <f t="shared" si="7"/>
        <v>0</v>
      </c>
      <c r="H92" s="28">
        <v>0</v>
      </c>
      <c r="I92" s="28">
        <v>0</v>
      </c>
      <c r="J92" s="28">
        <v>0</v>
      </c>
      <c r="K92" s="28">
        <v>0</v>
      </c>
      <c r="L92" s="28">
        <v>0</v>
      </c>
      <c r="M92" s="28">
        <v>0</v>
      </c>
      <c r="N92" s="28">
        <v>0</v>
      </c>
      <c r="O92" s="28">
        <v>0</v>
      </c>
      <c r="P92" s="28">
        <v>0</v>
      </c>
      <c r="Q92" s="28">
        <v>0</v>
      </c>
      <c r="R92" s="28">
        <v>0</v>
      </c>
      <c r="S92" s="28">
        <v>0</v>
      </c>
      <c r="T92" s="28">
        <v>0</v>
      </c>
      <c r="U92" s="28">
        <v>0</v>
      </c>
      <c r="V92" s="28">
        <v>0</v>
      </c>
      <c r="W92" s="28">
        <v>0</v>
      </c>
      <c r="X92" s="28">
        <v>0</v>
      </c>
      <c r="Y92" s="521">
        <f t="shared" si="9"/>
        <v>0</v>
      </c>
      <c r="Z92" s="522"/>
    </row>
    <row r="93" spans="1:26" s="516" customFormat="1" ht="12.75" customHeight="1">
      <c r="A93" s="528">
        <v>4</v>
      </c>
      <c r="B93" s="517" t="s">
        <v>13</v>
      </c>
      <c r="C93" s="518">
        <f>+SUM(C94:C113)+'BG 032022'!C85</f>
        <v>0</v>
      </c>
      <c r="D93" s="521"/>
      <c r="E93" s="521"/>
      <c r="F93" s="28">
        <f>SUMIF(Clasificación!C:C,'CA EF'!A93,Clasificación!K:K)</f>
        <v>0</v>
      </c>
      <c r="G93" s="28">
        <f t="shared" si="7"/>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521">
        <f t="shared" si="9"/>
        <v>0</v>
      </c>
      <c r="Z93" s="522"/>
    </row>
    <row r="94" spans="1:26" s="516" customFormat="1" ht="12.75" customHeight="1">
      <c r="A94" s="528">
        <v>401</v>
      </c>
      <c r="B94" s="517" t="s">
        <v>316</v>
      </c>
      <c r="C94" s="518">
        <f>-SUMIF(Clasificación!C:C,'CA EF'!A94,Clasificación!G:G)</f>
        <v>0</v>
      </c>
      <c r="D94" s="521"/>
      <c r="E94" s="521"/>
      <c r="F94" s="28">
        <f>SUMIF(Clasificación!C:C,'CA EF'!A94,Clasificación!K:K)</f>
        <v>0</v>
      </c>
      <c r="G94" s="28">
        <f t="shared" si="7"/>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521">
        <f t="shared" si="9"/>
        <v>0</v>
      </c>
      <c r="Z94" s="522"/>
    </row>
    <row r="95" spans="1:26" s="516" customFormat="1" ht="12.75" customHeight="1">
      <c r="A95" s="528">
        <v>40101</v>
      </c>
      <c r="B95" s="517" t="s">
        <v>317</v>
      </c>
      <c r="C95" s="518">
        <f>-SUMIF(Clasificación!C:C,'CA EF'!A95,Clasificación!G:G)</f>
        <v>0</v>
      </c>
      <c r="D95" s="521"/>
      <c r="E95" s="521"/>
      <c r="F95" s="28">
        <f>SUMIF(Clasificación!C:C,'CA EF'!A95,Clasificación!K:K)</f>
        <v>0</v>
      </c>
      <c r="G95" s="28">
        <f t="shared" si="7"/>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521">
        <f t="shared" si="9"/>
        <v>0</v>
      </c>
      <c r="Z95" s="522"/>
    </row>
    <row r="96" spans="1:26" s="516" customFormat="1" ht="12.75" customHeight="1">
      <c r="A96" s="528">
        <v>4010101</v>
      </c>
      <c r="B96" s="517" t="s">
        <v>338</v>
      </c>
      <c r="C96" s="518">
        <f>-SUMIF(Clasificación!C:C,'CA EF'!A96,Clasificación!G:G)</f>
        <v>0</v>
      </c>
      <c r="D96" s="521"/>
      <c r="E96" s="521"/>
      <c r="F96" s="28">
        <f>SUMIF(Clasificación!C:C,'CA EF'!A96,Clasificación!K:K)</f>
        <v>0</v>
      </c>
      <c r="G96" s="28">
        <f t="shared" si="7"/>
        <v>0</v>
      </c>
      <c r="H96" s="28">
        <v>0</v>
      </c>
      <c r="I96" s="28">
        <v>0</v>
      </c>
      <c r="J96" s="28">
        <v>0</v>
      </c>
      <c r="K96" s="28">
        <v>0</v>
      </c>
      <c r="L96" s="28">
        <v>0</v>
      </c>
      <c r="M96" s="28">
        <v>0</v>
      </c>
      <c r="N96" s="28">
        <v>0</v>
      </c>
      <c r="O96" s="28">
        <v>0</v>
      </c>
      <c r="P96" s="28">
        <v>0</v>
      </c>
      <c r="Q96" s="28">
        <v>0</v>
      </c>
      <c r="R96" s="28">
        <v>0</v>
      </c>
      <c r="S96" s="28">
        <v>0</v>
      </c>
      <c r="T96" s="28">
        <v>0</v>
      </c>
      <c r="U96" s="28">
        <v>0</v>
      </c>
      <c r="V96" s="28">
        <v>0</v>
      </c>
      <c r="W96" s="28">
        <v>0</v>
      </c>
      <c r="X96" s="28">
        <v>0</v>
      </c>
      <c r="Y96" s="521">
        <f t="shared" si="9"/>
        <v>0</v>
      </c>
      <c r="Z96" s="522"/>
    </row>
    <row r="97" spans="1:26" s="516" customFormat="1" ht="12.75" customHeight="1">
      <c r="A97" s="528">
        <v>401010101</v>
      </c>
      <c r="B97" s="517" t="s">
        <v>440</v>
      </c>
      <c r="C97" s="518">
        <f>-SUMIF(Clasificación!C:C,'CA EF'!A97,Clasificación!G:G)</f>
        <v>-599550309</v>
      </c>
      <c r="D97" s="521"/>
      <c r="E97" s="521"/>
      <c r="F97" s="28">
        <f>SUMIF(Clasificación!C:C,'CA EF'!A97,Clasificación!K:K)</f>
        <v>0</v>
      </c>
      <c r="G97" s="28">
        <f t="shared" si="7"/>
        <v>-599550309</v>
      </c>
      <c r="H97" s="28">
        <f>-G97</f>
        <v>599550309</v>
      </c>
      <c r="I97" s="28">
        <v>0</v>
      </c>
      <c r="J97" s="28">
        <v>0</v>
      </c>
      <c r="K97" s="28">
        <v>0</v>
      </c>
      <c r="L97" s="28">
        <v>0</v>
      </c>
      <c r="M97" s="28">
        <v>0</v>
      </c>
      <c r="N97" s="28">
        <v>0</v>
      </c>
      <c r="O97" s="28">
        <v>0</v>
      </c>
      <c r="P97" s="28">
        <v>0</v>
      </c>
      <c r="Q97" s="28">
        <v>0</v>
      </c>
      <c r="R97" s="28">
        <v>0</v>
      </c>
      <c r="S97" s="28">
        <v>0</v>
      </c>
      <c r="T97" s="28">
        <v>0</v>
      </c>
      <c r="U97" s="28">
        <v>0</v>
      </c>
      <c r="V97" s="28">
        <v>0</v>
      </c>
      <c r="W97" s="28">
        <v>0</v>
      </c>
      <c r="X97" s="28">
        <v>0</v>
      </c>
      <c r="Y97" s="521">
        <f t="shared" si="9"/>
        <v>0</v>
      </c>
      <c r="Z97" s="522"/>
    </row>
    <row r="98" spans="1:26" s="516" customFormat="1" ht="12.75" customHeight="1">
      <c r="A98" s="528">
        <v>401010102</v>
      </c>
      <c r="B98" s="517" t="s">
        <v>441</v>
      </c>
      <c r="C98" s="518">
        <f>-SUMIF(Clasificación!C:C,'CA EF'!A98,Clasificación!G:G)</f>
        <v>-696706076</v>
      </c>
      <c r="D98" s="521"/>
      <c r="E98" s="521"/>
      <c r="F98" s="28">
        <f>SUMIF(Clasificación!C:C,'CA EF'!A98,Clasificación!K:K)</f>
        <v>0</v>
      </c>
      <c r="G98" s="28">
        <f t="shared" si="7"/>
        <v>-696706076</v>
      </c>
      <c r="H98" s="28">
        <f>-G98</f>
        <v>696706076</v>
      </c>
      <c r="I98" s="28">
        <v>0</v>
      </c>
      <c r="J98" s="28">
        <v>0</v>
      </c>
      <c r="K98" s="28">
        <v>0</v>
      </c>
      <c r="L98" s="28">
        <v>0</v>
      </c>
      <c r="M98" s="28">
        <v>0</v>
      </c>
      <c r="N98" s="28">
        <v>0</v>
      </c>
      <c r="O98" s="28">
        <v>0</v>
      </c>
      <c r="P98" s="28">
        <v>0</v>
      </c>
      <c r="Q98" s="28">
        <v>0</v>
      </c>
      <c r="R98" s="28">
        <v>0</v>
      </c>
      <c r="S98" s="28">
        <v>0</v>
      </c>
      <c r="T98" s="28">
        <v>0</v>
      </c>
      <c r="U98" s="28">
        <v>0</v>
      </c>
      <c r="V98" s="28">
        <v>0</v>
      </c>
      <c r="W98" s="28">
        <v>0</v>
      </c>
      <c r="X98" s="28">
        <v>0</v>
      </c>
      <c r="Y98" s="521">
        <f t="shared" si="9"/>
        <v>0</v>
      </c>
      <c r="Z98" s="522"/>
    </row>
    <row r="99" spans="1:26" s="516" customFormat="1" ht="12.75" customHeight="1">
      <c r="A99" s="528">
        <v>402</v>
      </c>
      <c r="B99" s="517" t="s">
        <v>93</v>
      </c>
      <c r="C99" s="518">
        <f>-SUMIF(Clasificación!C:C,'CA EF'!A99,Clasificación!G:G)</f>
        <v>0</v>
      </c>
      <c r="D99" s="521"/>
      <c r="E99" s="521"/>
      <c r="F99" s="28">
        <f>SUMIF(Clasificación!C:C,'CA EF'!A99,Clasificación!K:K)</f>
        <v>0</v>
      </c>
      <c r="G99" s="28">
        <f t="shared" si="7"/>
        <v>0</v>
      </c>
      <c r="H99" s="28">
        <v>0</v>
      </c>
      <c r="I99" s="28">
        <v>0</v>
      </c>
      <c r="J99" s="28">
        <v>0</v>
      </c>
      <c r="K99" s="28">
        <v>0</v>
      </c>
      <c r="L99" s="28">
        <v>0</v>
      </c>
      <c r="M99" s="28">
        <v>0</v>
      </c>
      <c r="N99" s="28">
        <v>0</v>
      </c>
      <c r="O99" s="28">
        <v>0</v>
      </c>
      <c r="P99" s="28">
        <v>0</v>
      </c>
      <c r="Q99" s="28">
        <v>0</v>
      </c>
      <c r="R99" s="28">
        <v>0</v>
      </c>
      <c r="S99" s="28">
        <v>0</v>
      </c>
      <c r="T99" s="28">
        <v>0</v>
      </c>
      <c r="U99" s="28">
        <v>0</v>
      </c>
      <c r="V99" s="28">
        <v>0</v>
      </c>
      <c r="W99" s="28">
        <v>0</v>
      </c>
      <c r="X99" s="28">
        <v>0</v>
      </c>
      <c r="Y99" s="521">
        <f t="shared" si="9"/>
        <v>0</v>
      </c>
      <c r="Z99" s="522"/>
    </row>
    <row r="100" spans="1:26" s="516" customFormat="1" ht="12.75" customHeight="1">
      <c r="A100" s="528">
        <v>40202</v>
      </c>
      <c r="B100" s="517" t="s">
        <v>187</v>
      </c>
      <c r="C100" s="518">
        <f>-SUMIF(Clasificación!C:C,'CA EF'!A100,Clasificación!G:G)</f>
        <v>0</v>
      </c>
      <c r="D100" s="521"/>
      <c r="E100" s="521"/>
      <c r="F100" s="28">
        <f>SUMIF(Clasificación!C:C,'CA EF'!A100,Clasificación!K:K)</f>
        <v>0</v>
      </c>
      <c r="G100" s="28">
        <f t="shared" si="7"/>
        <v>0</v>
      </c>
      <c r="H100" s="28">
        <v>0</v>
      </c>
      <c r="I100" s="28">
        <v>0</v>
      </c>
      <c r="J100" s="28">
        <v>0</v>
      </c>
      <c r="K100" s="28">
        <v>0</v>
      </c>
      <c r="L100" s="28">
        <v>0</v>
      </c>
      <c r="M100" s="28">
        <v>0</v>
      </c>
      <c r="N100" s="28">
        <v>0</v>
      </c>
      <c r="O100" s="28">
        <v>0</v>
      </c>
      <c r="P100" s="28">
        <v>0</v>
      </c>
      <c r="Q100" s="28">
        <v>0</v>
      </c>
      <c r="R100" s="28">
        <v>0</v>
      </c>
      <c r="S100" s="28">
        <v>0</v>
      </c>
      <c r="T100" s="28">
        <v>0</v>
      </c>
      <c r="U100" s="28">
        <v>0</v>
      </c>
      <c r="V100" s="28">
        <v>0</v>
      </c>
      <c r="W100" s="28">
        <v>0</v>
      </c>
      <c r="X100" s="28">
        <v>0</v>
      </c>
      <c r="Y100" s="521">
        <f t="shared" si="9"/>
        <v>0</v>
      </c>
      <c r="Z100" s="522"/>
    </row>
    <row r="101" spans="1:26" s="516" customFormat="1" ht="12.75" customHeight="1">
      <c r="A101" s="528">
        <v>4020201</v>
      </c>
      <c r="B101" s="517" t="s">
        <v>188</v>
      </c>
      <c r="C101" s="518">
        <f>-SUMIF(Clasificación!C:C,'CA EF'!A101,Clasificación!G:G)</f>
        <v>0</v>
      </c>
      <c r="D101" s="521"/>
      <c r="E101" s="521"/>
      <c r="F101" s="28">
        <f>SUMIF(Clasificación!C:C,'CA EF'!A101,Clasificación!K:K)</f>
        <v>0</v>
      </c>
      <c r="G101" s="28">
        <f t="shared" si="7"/>
        <v>0</v>
      </c>
      <c r="H101" s="28">
        <v>0</v>
      </c>
      <c r="I101" s="28">
        <v>0</v>
      </c>
      <c r="J101" s="28">
        <v>0</v>
      </c>
      <c r="K101" s="28">
        <v>0</v>
      </c>
      <c r="L101" s="28">
        <v>0</v>
      </c>
      <c r="M101" s="28">
        <v>0</v>
      </c>
      <c r="N101" s="28">
        <v>0</v>
      </c>
      <c r="O101" s="28">
        <v>0</v>
      </c>
      <c r="P101" s="28">
        <v>0</v>
      </c>
      <c r="Q101" s="28">
        <v>0</v>
      </c>
      <c r="R101" s="28">
        <v>0</v>
      </c>
      <c r="S101" s="28">
        <v>0</v>
      </c>
      <c r="T101" s="28">
        <v>0</v>
      </c>
      <c r="U101" s="28">
        <v>0</v>
      </c>
      <c r="V101" s="28">
        <v>0</v>
      </c>
      <c r="W101" s="28">
        <v>0</v>
      </c>
      <c r="X101" s="28">
        <v>0</v>
      </c>
      <c r="Y101" s="521">
        <f t="shared" si="9"/>
        <v>0</v>
      </c>
      <c r="Z101" s="522"/>
    </row>
    <row r="102" spans="1:26" s="516" customFormat="1" ht="12.75" customHeight="1">
      <c r="A102" s="528">
        <v>4020202</v>
      </c>
      <c r="B102" s="517" t="s">
        <v>510</v>
      </c>
      <c r="C102" s="518">
        <f>-SUMIF(Clasificación!C:C,'CA EF'!A102,Clasificación!G:G)</f>
        <v>-7712273</v>
      </c>
      <c r="D102" s="521"/>
      <c r="E102" s="521"/>
      <c r="F102" s="28">
        <f>SUMIF(Clasificación!C:C,'CA EF'!A102,Clasificación!K:K)</f>
        <v>0</v>
      </c>
      <c r="G102" s="28">
        <f t="shared" si="7"/>
        <v>-7712273</v>
      </c>
      <c r="H102" s="28">
        <v>0</v>
      </c>
      <c r="I102" s="28">
        <f>-G102</f>
        <v>7712273</v>
      </c>
      <c r="J102" s="28">
        <v>0</v>
      </c>
      <c r="K102" s="28">
        <v>0</v>
      </c>
      <c r="L102" s="28">
        <v>0</v>
      </c>
      <c r="M102" s="28">
        <v>0</v>
      </c>
      <c r="N102" s="28">
        <v>0</v>
      </c>
      <c r="O102" s="28">
        <v>0</v>
      </c>
      <c r="P102" s="28">
        <v>0</v>
      </c>
      <c r="Q102" s="28">
        <v>0</v>
      </c>
      <c r="R102" s="28">
        <v>0</v>
      </c>
      <c r="S102" s="28">
        <v>0</v>
      </c>
      <c r="T102" s="28">
        <v>0</v>
      </c>
      <c r="U102" s="28">
        <v>0</v>
      </c>
      <c r="V102" s="28">
        <v>0</v>
      </c>
      <c r="W102" s="28">
        <v>0</v>
      </c>
      <c r="X102" s="28">
        <v>0</v>
      </c>
      <c r="Y102" s="521">
        <f t="shared" si="9"/>
        <v>0</v>
      </c>
      <c r="Z102" s="522"/>
    </row>
    <row r="103" spans="1:26" s="516" customFormat="1" ht="12.75" customHeight="1">
      <c r="A103" s="528">
        <v>40203</v>
      </c>
      <c r="B103" s="517" t="s">
        <v>189</v>
      </c>
      <c r="C103" s="518">
        <f>-SUMIF(Clasificación!C:C,'CA EF'!A103,Clasificación!G:G)</f>
        <v>0</v>
      </c>
      <c r="D103" s="521"/>
      <c r="E103" s="521"/>
      <c r="F103" s="28">
        <f>SUMIF(Clasificación!C:C,'CA EF'!A103,Clasificación!K:K)</f>
        <v>0</v>
      </c>
      <c r="G103" s="28">
        <f t="shared" si="7"/>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521">
        <f t="shared" si="9"/>
        <v>0</v>
      </c>
      <c r="Z103" s="522"/>
    </row>
    <row r="104" spans="1:26" s="516" customFormat="1" ht="12.75" customHeight="1">
      <c r="A104" s="528">
        <v>4020301</v>
      </c>
      <c r="B104" s="517" t="s">
        <v>190</v>
      </c>
      <c r="C104" s="518">
        <f>-SUMIF(Clasificación!C:C,'CA EF'!A104,Clasificación!G:G)</f>
        <v>0</v>
      </c>
      <c r="D104" s="521"/>
      <c r="E104" s="521"/>
      <c r="F104" s="28">
        <f>SUMIF(Clasificación!C:C,'CA EF'!A104,Clasificación!K:K)</f>
        <v>0</v>
      </c>
      <c r="G104" s="28">
        <f t="shared" si="7"/>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521">
        <f t="shared" si="9"/>
        <v>0</v>
      </c>
      <c r="Z104" s="522"/>
    </row>
    <row r="105" spans="1:26" s="516" customFormat="1" ht="12.75" customHeight="1">
      <c r="A105" s="528">
        <v>402030101</v>
      </c>
      <c r="B105" s="517" t="s">
        <v>442</v>
      </c>
      <c r="C105" s="518">
        <f>-SUMIF(Clasificación!C:C,'CA EF'!A105,Clasificación!G:G)</f>
        <v>-3617260</v>
      </c>
      <c r="D105" s="521"/>
      <c r="E105" s="521"/>
      <c r="F105" s="28">
        <f>SUMIF(Clasificación!C:C,'CA EF'!A105,Clasificación!K:K)</f>
        <v>0</v>
      </c>
      <c r="G105" s="28">
        <f t="shared" si="7"/>
        <v>-3617260</v>
      </c>
      <c r="H105" s="28">
        <v>0</v>
      </c>
      <c r="I105" s="28">
        <f>-G105</f>
        <v>3617260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521">
        <f t="shared" si="9"/>
        <v>0</v>
      </c>
      <c r="Z105" s="522"/>
    </row>
    <row r="106" spans="1:26" s="516" customFormat="1" ht="12.75" customHeight="1">
      <c r="A106" s="528">
        <v>402030102</v>
      </c>
      <c r="B106" s="517" t="s">
        <v>443</v>
      </c>
      <c r="C106" s="518">
        <f>-SUMIF(Clasificación!C:C,'CA EF'!A106,Clasificación!G:G)</f>
        <v>-86137672</v>
      </c>
      <c r="D106" s="521"/>
      <c r="E106" s="521"/>
      <c r="F106" s="28">
        <f>SUMIF(Clasificación!C:C,'CA EF'!A106,Clasificación!K:K)</f>
        <v>0</v>
      </c>
      <c r="G106" s="28">
        <f t="shared" si="7"/>
        <v>-86137672</v>
      </c>
      <c r="H106" s="28">
        <v>0</v>
      </c>
      <c r="I106" s="28">
        <f>-G106</f>
        <v>86137672</v>
      </c>
      <c r="J106" s="28">
        <v>0</v>
      </c>
      <c r="K106" s="28">
        <v>0</v>
      </c>
      <c r="L106" s="28">
        <v>0</v>
      </c>
      <c r="M106" s="28">
        <v>0</v>
      </c>
      <c r="N106" s="28">
        <v>0</v>
      </c>
      <c r="O106" s="28">
        <v>0</v>
      </c>
      <c r="P106" s="28">
        <v>0</v>
      </c>
      <c r="Q106" s="28">
        <v>0</v>
      </c>
      <c r="R106" s="28">
        <v>0</v>
      </c>
      <c r="S106" s="28">
        <v>0</v>
      </c>
      <c r="T106" s="28">
        <v>0</v>
      </c>
      <c r="U106" s="28">
        <v>0</v>
      </c>
      <c r="V106" s="28">
        <v>0</v>
      </c>
      <c r="W106" s="28">
        <v>0</v>
      </c>
      <c r="X106" s="28">
        <v>0</v>
      </c>
      <c r="Y106" s="521">
        <f t="shared" si="9"/>
        <v>0</v>
      </c>
      <c r="Z106" s="522"/>
    </row>
    <row r="107" spans="1:26" s="516" customFormat="1" ht="12.75" customHeight="1">
      <c r="A107" s="528">
        <v>402030103</v>
      </c>
      <c r="B107" s="517" t="s">
        <v>511</v>
      </c>
      <c r="C107" s="518">
        <f>-SUMIF(Clasificación!C:C,'CA EF'!A107,Clasificación!G:G)</f>
        <v>-1502528</v>
      </c>
      <c r="D107" s="521"/>
      <c r="E107" s="521"/>
      <c r="F107" s="28">
        <f>SUMIF(Clasificación!C:C,'CA EF'!A107,Clasificación!K:K)</f>
        <v>0</v>
      </c>
      <c r="G107" s="28">
        <f t="shared" si="7"/>
        <v>-1502528</v>
      </c>
      <c r="H107" s="28">
        <v>0</v>
      </c>
      <c r="I107" s="28">
        <f>-G107</f>
        <v>1502528</v>
      </c>
      <c r="J107" s="28">
        <v>0</v>
      </c>
      <c r="K107" s="28">
        <v>0</v>
      </c>
      <c r="L107" s="28">
        <v>0</v>
      </c>
      <c r="M107" s="28">
        <v>0</v>
      </c>
      <c r="N107" s="28">
        <v>0</v>
      </c>
      <c r="O107" s="28">
        <v>0</v>
      </c>
      <c r="P107" s="28">
        <v>0</v>
      </c>
      <c r="Q107" s="28">
        <v>0</v>
      </c>
      <c r="R107" s="28">
        <v>0</v>
      </c>
      <c r="S107" s="28">
        <v>0</v>
      </c>
      <c r="T107" s="28">
        <v>0</v>
      </c>
      <c r="U107" s="28">
        <v>0</v>
      </c>
      <c r="V107" s="28">
        <v>0</v>
      </c>
      <c r="W107" s="28">
        <v>0</v>
      </c>
      <c r="X107" s="28">
        <v>0</v>
      </c>
      <c r="Y107" s="521">
        <f t="shared" si="9"/>
        <v>0</v>
      </c>
      <c r="Z107" s="522"/>
    </row>
    <row r="108" spans="1:26" s="516" customFormat="1" ht="12.75" customHeight="1">
      <c r="A108" s="528">
        <v>404</v>
      </c>
      <c r="B108" s="517" t="s">
        <v>208</v>
      </c>
      <c r="C108" s="518">
        <f>-SUMIF(Clasificación!C:C,'CA EF'!A108,Clasificación!G:G)</f>
        <v>0</v>
      </c>
      <c r="D108" s="521"/>
      <c r="E108" s="521"/>
      <c r="F108" s="28">
        <f>SUMIF(Clasificación!C:C,'CA EF'!A108,Clasificación!K:K)</f>
        <v>0</v>
      </c>
      <c r="G108" s="28">
        <f t="shared" si="7"/>
        <v>0</v>
      </c>
      <c r="H108" s="28">
        <v>0</v>
      </c>
      <c r="I108" s="28">
        <v>0</v>
      </c>
      <c r="J108" s="28">
        <v>0</v>
      </c>
      <c r="K108" s="28">
        <v>0</v>
      </c>
      <c r="L108" s="28">
        <v>0</v>
      </c>
      <c r="M108" s="28">
        <v>0</v>
      </c>
      <c r="N108" s="28">
        <v>0</v>
      </c>
      <c r="O108" s="28">
        <v>0</v>
      </c>
      <c r="P108" s="28">
        <v>0</v>
      </c>
      <c r="Q108" s="28">
        <v>0</v>
      </c>
      <c r="R108" s="28">
        <v>0</v>
      </c>
      <c r="S108" s="28">
        <v>0</v>
      </c>
      <c r="T108" s="28">
        <v>0</v>
      </c>
      <c r="U108" s="28">
        <v>0</v>
      </c>
      <c r="V108" s="28">
        <v>0</v>
      </c>
      <c r="W108" s="28">
        <v>0</v>
      </c>
      <c r="X108" s="28">
        <v>0</v>
      </c>
      <c r="Y108" s="521">
        <f t="shared" si="9"/>
        <v>0</v>
      </c>
      <c r="Z108" s="522"/>
    </row>
    <row r="109" spans="1:26" s="516" customFormat="1" ht="12.75" customHeight="1">
      <c r="A109" s="528">
        <v>40401</v>
      </c>
      <c r="B109" s="517" t="s">
        <v>209</v>
      </c>
      <c r="C109" s="518">
        <f>-SUMIF(Clasificación!C:C,'CA EF'!A109,Clasificación!G:G)</f>
        <v>0</v>
      </c>
      <c r="D109" s="521"/>
      <c r="E109" s="521"/>
      <c r="F109" s="28">
        <f>SUMIF(Clasificación!C:C,'CA EF'!A109,Clasificación!K:K)</f>
        <v>0</v>
      </c>
      <c r="G109" s="28">
        <f t="shared" si="7"/>
        <v>0</v>
      </c>
      <c r="H109" s="28">
        <v>0</v>
      </c>
      <c r="I109" s="28">
        <v>0</v>
      </c>
      <c r="J109" s="28">
        <v>0</v>
      </c>
      <c r="K109" s="28">
        <v>0</v>
      </c>
      <c r="L109" s="28">
        <v>0</v>
      </c>
      <c r="M109" s="28">
        <v>0</v>
      </c>
      <c r="N109" s="28">
        <v>0</v>
      </c>
      <c r="O109" s="28">
        <v>0</v>
      </c>
      <c r="P109" s="28">
        <v>0</v>
      </c>
      <c r="Q109" s="28">
        <v>0</v>
      </c>
      <c r="R109" s="28">
        <v>0</v>
      </c>
      <c r="S109" s="28">
        <v>0</v>
      </c>
      <c r="T109" s="28">
        <v>0</v>
      </c>
      <c r="U109" s="28">
        <v>0</v>
      </c>
      <c r="V109" s="28">
        <v>0</v>
      </c>
      <c r="W109" s="28">
        <v>0</v>
      </c>
      <c r="X109" s="28">
        <v>0</v>
      </c>
      <c r="Y109" s="521">
        <f t="shared" si="9"/>
        <v>0</v>
      </c>
      <c r="Z109" s="522"/>
    </row>
    <row r="110" spans="1:26" s="516" customFormat="1" ht="12.75" customHeight="1">
      <c r="A110" s="528">
        <v>4040104</v>
      </c>
      <c r="B110" s="517" t="s">
        <v>210</v>
      </c>
      <c r="C110" s="518">
        <f>-SUMIF(Clasificación!C:C,'CA EF'!A110,Clasificación!G:G)</f>
        <v>-107987459</v>
      </c>
      <c r="D110" s="521"/>
      <c r="E110" s="521"/>
      <c r="F110" s="28">
        <f>SUMIF(Clasificación!C:C,'CA EF'!A110,Clasificación!K:K)</f>
        <v>0</v>
      </c>
      <c r="G110" s="28">
        <f t="shared" si="7"/>
        <v>-107987459</v>
      </c>
      <c r="H110" s="28">
        <v>0</v>
      </c>
      <c r="I110" s="28">
        <v>0</v>
      </c>
      <c r="J110" s="28">
        <v>0</v>
      </c>
      <c r="K110" s="28">
        <v>0</v>
      </c>
      <c r="L110" s="28">
        <v>0</v>
      </c>
      <c r="M110" s="28">
        <v>0</v>
      </c>
      <c r="N110" s="28">
        <v>0</v>
      </c>
      <c r="O110" s="28">
        <v>0</v>
      </c>
      <c r="P110" s="28">
        <v>0</v>
      </c>
      <c r="Q110" s="28">
        <v>0</v>
      </c>
      <c r="R110" s="28">
        <v>0</v>
      </c>
      <c r="S110" s="28">
        <v>0</v>
      </c>
      <c r="T110" s="28">
        <v>0</v>
      </c>
      <c r="U110" s="28">
        <v>0</v>
      </c>
      <c r="V110" s="28">
        <v>0</v>
      </c>
      <c r="W110" s="28">
        <v>0</v>
      </c>
      <c r="X110" s="28">
        <f>-C110</f>
        <v>107987459</v>
      </c>
      <c r="Y110" s="521">
        <f t="shared" si="9"/>
        <v>0</v>
      </c>
      <c r="Z110" s="522"/>
    </row>
    <row r="111" spans="1:26" s="516" customFormat="1" ht="12.75" customHeight="1">
      <c r="A111" s="528">
        <v>40402</v>
      </c>
      <c r="B111" s="517" t="s">
        <v>483</v>
      </c>
      <c r="C111" s="518">
        <f>-SUMIF(Clasificación!C:C,'CA EF'!A111,Clasificación!G:G)</f>
        <v>0</v>
      </c>
      <c r="D111" s="521"/>
      <c r="E111" s="521"/>
      <c r="F111" s="28">
        <f>SUMIF(Clasificación!C:C,'CA EF'!A111,Clasificación!K:K)</f>
        <v>0</v>
      </c>
      <c r="G111" s="28">
        <f t="shared" si="7"/>
        <v>0</v>
      </c>
      <c r="H111" s="28">
        <v>0</v>
      </c>
      <c r="I111" s="28">
        <v>0</v>
      </c>
      <c r="J111" s="28">
        <v>0</v>
      </c>
      <c r="K111" s="28">
        <v>0</v>
      </c>
      <c r="L111" s="28">
        <v>0</v>
      </c>
      <c r="M111" s="28">
        <v>0</v>
      </c>
      <c r="N111" s="28">
        <v>0</v>
      </c>
      <c r="O111" s="28">
        <v>0</v>
      </c>
      <c r="P111" s="28">
        <v>0</v>
      </c>
      <c r="Q111" s="28">
        <v>0</v>
      </c>
      <c r="R111" s="28">
        <v>0</v>
      </c>
      <c r="S111" s="28">
        <v>0</v>
      </c>
      <c r="T111" s="28">
        <v>0</v>
      </c>
      <c r="U111" s="28">
        <v>0</v>
      </c>
      <c r="V111" s="28">
        <v>0</v>
      </c>
      <c r="W111" s="28">
        <v>0</v>
      </c>
      <c r="X111" s="28">
        <v>0</v>
      </c>
      <c r="Y111" s="521">
        <f t="shared" si="9"/>
        <v>0</v>
      </c>
      <c r="Z111" s="522"/>
    </row>
    <row r="112" spans="1:26" s="516" customFormat="1" ht="12.75" customHeight="1">
      <c r="A112" s="528">
        <v>4040201</v>
      </c>
      <c r="B112" s="517" t="s">
        <v>484</v>
      </c>
      <c r="C112" s="518">
        <f>-SUMIF(Clasificación!C:C,'CA EF'!A112,Clasificación!G:G)</f>
        <v>0</v>
      </c>
      <c r="D112" s="521"/>
      <c r="E112" s="521"/>
      <c r="F112" s="28">
        <f>SUMIF(Clasificación!C:C,'CA EF'!A112,Clasificación!K:K)</f>
        <v>0</v>
      </c>
      <c r="G112" s="28">
        <f t="shared" si="7"/>
        <v>0</v>
      </c>
      <c r="H112" s="28">
        <v>0</v>
      </c>
      <c r="I112" s="28">
        <v>0</v>
      </c>
      <c r="J112" s="28">
        <v>0</v>
      </c>
      <c r="K112" s="28">
        <v>0</v>
      </c>
      <c r="L112" s="28">
        <v>0</v>
      </c>
      <c r="M112" s="28">
        <v>0</v>
      </c>
      <c r="N112" s="28">
        <v>0</v>
      </c>
      <c r="O112" s="28">
        <v>0</v>
      </c>
      <c r="P112" s="28">
        <v>0</v>
      </c>
      <c r="Q112" s="28">
        <v>0</v>
      </c>
      <c r="R112" s="28">
        <v>0</v>
      </c>
      <c r="S112" s="28">
        <v>0</v>
      </c>
      <c r="T112" s="28">
        <v>0</v>
      </c>
      <c r="U112" s="28">
        <v>0</v>
      </c>
      <c r="V112" s="28">
        <v>0</v>
      </c>
      <c r="W112" s="28">
        <v>0</v>
      </c>
      <c r="X112" s="28">
        <v>0</v>
      </c>
      <c r="Y112" s="521">
        <f t="shared" si="9"/>
        <v>0</v>
      </c>
      <c r="Z112" s="522"/>
    </row>
    <row r="113" spans="1:26" s="516" customFormat="1" ht="12.75" customHeight="1">
      <c r="A113" s="528">
        <v>4040203</v>
      </c>
      <c r="B113" s="517" t="s">
        <v>501</v>
      </c>
      <c r="C113" s="518">
        <f>-SUMIF(Clasificación!C:C,'CA EF'!A113,Clasificación!G:G)</f>
        <v>-128</v>
      </c>
      <c r="D113" s="521"/>
      <c r="E113" s="521"/>
      <c r="F113" s="28">
        <f>SUMIF(Clasificación!C:C,'CA EF'!A113,Clasificación!K:K)</f>
        <v>0</v>
      </c>
      <c r="G113" s="28">
        <f t="shared" si="7"/>
        <v>-128</v>
      </c>
      <c r="H113" s="28">
        <v>0</v>
      </c>
      <c r="I113" s="28">
        <v>0</v>
      </c>
      <c r="J113" s="28">
        <v>0</v>
      </c>
      <c r="K113" s="28">
        <f>-G113</f>
        <v>128</v>
      </c>
      <c r="L113" s="28">
        <v>0</v>
      </c>
      <c r="M113" s="28">
        <v>0</v>
      </c>
      <c r="N113" s="28">
        <v>0</v>
      </c>
      <c r="O113" s="28">
        <v>0</v>
      </c>
      <c r="P113" s="28">
        <v>0</v>
      </c>
      <c r="Q113" s="28">
        <v>0</v>
      </c>
      <c r="R113" s="28">
        <v>0</v>
      </c>
      <c r="S113" s="28">
        <v>0</v>
      </c>
      <c r="T113" s="28">
        <v>0</v>
      </c>
      <c r="U113" s="28">
        <v>0</v>
      </c>
      <c r="V113" s="28">
        <v>0</v>
      </c>
      <c r="W113" s="28">
        <v>0</v>
      </c>
      <c r="X113" s="28">
        <v>0</v>
      </c>
      <c r="Y113" s="521">
        <f t="shared" si="9"/>
        <v>0</v>
      </c>
      <c r="Z113" s="522"/>
    </row>
    <row r="114" spans="1:26" s="516" customFormat="1" ht="12.75" customHeight="1">
      <c r="A114" s="528">
        <v>5</v>
      </c>
      <c r="B114" s="517" t="s">
        <v>78</v>
      </c>
      <c r="C114" s="518">
        <f>+SUM(C115:C183)-'BG 032022'!C104</f>
        <v>0</v>
      </c>
      <c r="D114" s="521"/>
      <c r="E114" s="521"/>
      <c r="F114" s="28">
        <f>SUMIF(Clasificación!C:C,'CA EF'!A114,Clasificación!K:K)</f>
        <v>0</v>
      </c>
      <c r="G114" s="28">
        <f t="shared" si="7"/>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521">
        <f t="shared" si="9"/>
        <v>0</v>
      </c>
      <c r="Z114" s="522"/>
    </row>
    <row r="115" spans="1:26" s="516" customFormat="1" ht="12.75" customHeight="1">
      <c r="A115" s="528">
        <v>501</v>
      </c>
      <c r="B115" s="517" t="s">
        <v>191</v>
      </c>
      <c r="C115" s="518">
        <f>SUMIF(Clasificación!C:C,'CA EF'!A115,Clasificación!G:G)</f>
        <v>0</v>
      </c>
      <c r="D115" s="521"/>
      <c r="E115" s="521"/>
      <c r="F115" s="28">
        <f>SUMIF(Clasificación!C:C,'CA EF'!A115,Clasificación!K:K)</f>
        <v>0</v>
      </c>
      <c r="G115" s="28">
        <f t="shared" si="7"/>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521">
        <f t="shared" si="9"/>
        <v>0</v>
      </c>
      <c r="Z115" s="522"/>
    </row>
    <row r="116" spans="1:26" s="516" customFormat="1" ht="12.75" customHeight="1">
      <c r="A116" s="528">
        <v>50101</v>
      </c>
      <c r="B116" s="517" t="s">
        <v>192</v>
      </c>
      <c r="C116" s="518">
        <f>SUMIF(Clasificación!C:C,'CA EF'!A116,Clasificación!G:G)</f>
        <v>0</v>
      </c>
      <c r="D116" s="521"/>
      <c r="E116" s="521"/>
      <c r="F116" s="28">
        <f>SUMIF(Clasificación!C:C,'CA EF'!A116,Clasificación!K:K)</f>
        <v>0</v>
      </c>
      <c r="G116" s="28">
        <f t="shared" si="7"/>
        <v>0</v>
      </c>
      <c r="H116" s="28">
        <v>0</v>
      </c>
      <c r="I116" s="28">
        <v>0</v>
      </c>
      <c r="J116" s="28">
        <v>0</v>
      </c>
      <c r="K116" s="28">
        <v>0</v>
      </c>
      <c r="L116" s="28">
        <v>0</v>
      </c>
      <c r="M116" s="28">
        <v>0</v>
      </c>
      <c r="N116" s="28">
        <v>0</v>
      </c>
      <c r="O116" s="28">
        <v>0</v>
      </c>
      <c r="P116" s="28">
        <v>0</v>
      </c>
      <c r="Q116" s="28">
        <v>0</v>
      </c>
      <c r="R116" s="28">
        <v>0</v>
      </c>
      <c r="S116" s="28">
        <v>0</v>
      </c>
      <c r="T116" s="28">
        <v>0</v>
      </c>
      <c r="U116" s="28">
        <v>0</v>
      </c>
      <c r="V116" s="28">
        <v>0</v>
      </c>
      <c r="W116" s="28">
        <v>0</v>
      </c>
      <c r="X116" s="28">
        <v>0</v>
      </c>
      <c r="Y116" s="521">
        <f t="shared" si="9"/>
        <v>0</v>
      </c>
      <c r="Z116" s="522"/>
    </row>
    <row r="117" spans="1:26" s="516" customFormat="1" ht="12.75" customHeight="1">
      <c r="A117" s="528">
        <v>5010101</v>
      </c>
      <c r="B117" s="517" t="s">
        <v>444</v>
      </c>
      <c r="C117" s="518">
        <f>SUMIF(Clasificación!C:C,'CA EF'!A117,Clasificación!G:G)</f>
        <v>0</v>
      </c>
      <c r="D117" s="521"/>
      <c r="E117" s="521"/>
      <c r="F117" s="28">
        <f>SUMIF(Clasificación!C:C,'CA EF'!A117,Clasificación!K:K)</f>
        <v>0</v>
      </c>
      <c r="G117" s="28">
        <f t="shared" si="7"/>
        <v>0</v>
      </c>
      <c r="H117" s="28">
        <v>0</v>
      </c>
      <c r="I117" s="28">
        <v>0</v>
      </c>
      <c r="J117" s="28">
        <v>0</v>
      </c>
      <c r="K117" s="28">
        <v>0</v>
      </c>
      <c r="L117" s="28">
        <v>0</v>
      </c>
      <c r="M117" s="28">
        <v>0</v>
      </c>
      <c r="N117" s="28">
        <v>0</v>
      </c>
      <c r="O117" s="28">
        <v>0</v>
      </c>
      <c r="P117" s="28">
        <v>0</v>
      </c>
      <c r="Q117" s="28">
        <v>0</v>
      </c>
      <c r="R117" s="28">
        <v>0</v>
      </c>
      <c r="S117" s="28">
        <v>0</v>
      </c>
      <c r="T117" s="28">
        <v>0</v>
      </c>
      <c r="U117" s="28">
        <v>0</v>
      </c>
      <c r="V117" s="28">
        <v>0</v>
      </c>
      <c r="W117" s="28">
        <v>0</v>
      </c>
      <c r="X117" s="28">
        <v>0</v>
      </c>
      <c r="Y117" s="521">
        <f t="shared" si="9"/>
        <v>0</v>
      </c>
      <c r="Z117" s="522"/>
    </row>
    <row r="118" spans="1:26" s="516" customFormat="1" ht="12.75" customHeight="1">
      <c r="A118" s="528">
        <v>5010101001</v>
      </c>
      <c r="B118" s="517" t="s">
        <v>445</v>
      </c>
      <c r="C118" s="518">
        <f>SUMIF(Clasificación!C:C,'CA EF'!A118,Clasificación!G:G)</f>
        <v>62266667</v>
      </c>
      <c r="D118" s="521"/>
      <c r="E118" s="521"/>
      <c r="F118" s="28">
        <f>SUMIF(Clasificación!C:C,'CA EF'!A118,Clasificación!K:K)</f>
        <v>0</v>
      </c>
      <c r="G118" s="28">
        <f t="shared" si="7"/>
        <v>62266667</v>
      </c>
      <c r="H118" s="28">
        <v>0</v>
      </c>
      <c r="I118" s="28">
        <v>0</v>
      </c>
      <c r="J118" s="28">
        <f>-G118</f>
        <v>-62266667</v>
      </c>
      <c r="K118" s="28">
        <v>0</v>
      </c>
      <c r="L118" s="28">
        <v>0</v>
      </c>
      <c r="M118" s="28">
        <v>0</v>
      </c>
      <c r="N118" s="28">
        <v>0</v>
      </c>
      <c r="O118" s="28">
        <v>0</v>
      </c>
      <c r="P118" s="28">
        <v>0</v>
      </c>
      <c r="Q118" s="28">
        <v>0</v>
      </c>
      <c r="R118" s="28">
        <v>0</v>
      </c>
      <c r="S118" s="28">
        <v>0</v>
      </c>
      <c r="T118" s="28">
        <v>0</v>
      </c>
      <c r="U118" s="28">
        <v>0</v>
      </c>
      <c r="V118" s="28">
        <v>0</v>
      </c>
      <c r="W118" s="28">
        <v>0</v>
      </c>
      <c r="X118" s="28">
        <v>0</v>
      </c>
      <c r="Y118" s="521">
        <f t="shared" si="9"/>
        <v>0</v>
      </c>
      <c r="Z118" s="522"/>
    </row>
    <row r="119" spans="1:26" s="516" customFormat="1" ht="12.75" customHeight="1">
      <c r="A119" s="528">
        <v>5010101002</v>
      </c>
      <c r="B119" s="517" t="s">
        <v>446</v>
      </c>
      <c r="C119" s="518">
        <f>SUMIF(Clasificación!C:C,'CA EF'!A119,Clasificación!G:G)</f>
        <v>10807500</v>
      </c>
      <c r="D119" s="521"/>
      <c r="E119" s="521"/>
      <c r="F119" s="28">
        <f>SUMIF(Clasificación!C:C,'CA EF'!A119,Clasificación!K:K)</f>
        <v>0</v>
      </c>
      <c r="G119" s="28">
        <f t="shared" si="7"/>
        <v>10807500</v>
      </c>
      <c r="H119" s="28">
        <v>0</v>
      </c>
      <c r="I119" s="28">
        <v>0</v>
      </c>
      <c r="J119" s="28">
        <v>0</v>
      </c>
      <c r="K119" s="28">
        <f>-G119</f>
        <v>-10807500</v>
      </c>
      <c r="L119" s="28">
        <v>0</v>
      </c>
      <c r="M119" s="28">
        <v>0</v>
      </c>
      <c r="N119" s="28">
        <v>0</v>
      </c>
      <c r="O119" s="28">
        <v>0</v>
      </c>
      <c r="P119" s="28">
        <v>0</v>
      </c>
      <c r="Q119" s="28">
        <v>0</v>
      </c>
      <c r="R119" s="28">
        <v>0</v>
      </c>
      <c r="S119" s="28">
        <v>0</v>
      </c>
      <c r="T119" s="28">
        <v>0</v>
      </c>
      <c r="U119" s="28">
        <v>0</v>
      </c>
      <c r="V119" s="28">
        <v>0</v>
      </c>
      <c r="W119" s="28">
        <v>0</v>
      </c>
      <c r="X119" s="28">
        <v>0</v>
      </c>
      <c r="Y119" s="521">
        <f t="shared" si="9"/>
        <v>0</v>
      </c>
      <c r="Z119" s="522"/>
    </row>
    <row r="120" spans="1:26" s="516" customFormat="1" ht="12.75" customHeight="1">
      <c r="A120" s="528">
        <v>5010101003</v>
      </c>
      <c r="B120" s="517" t="s">
        <v>447</v>
      </c>
      <c r="C120" s="518">
        <f>SUMIF(Clasificación!C:C,'CA EF'!A120,Clasificación!G:G)</f>
        <v>5458334</v>
      </c>
      <c r="D120" s="521"/>
      <c r="E120" s="521"/>
      <c r="F120" s="28">
        <f>SUMIF(Clasificación!C:C,'CA EF'!A120,Clasificación!K:K)</f>
        <v>0</v>
      </c>
      <c r="G120" s="28">
        <f t="shared" si="7"/>
        <v>5458334</v>
      </c>
      <c r="H120" s="28">
        <v>0</v>
      </c>
      <c r="I120" s="28">
        <v>0</v>
      </c>
      <c r="J120" s="28">
        <f>-G120</f>
        <v>-5458334</v>
      </c>
      <c r="K120" s="28">
        <v>0</v>
      </c>
      <c r="L120" s="28">
        <v>0</v>
      </c>
      <c r="M120" s="28">
        <v>0</v>
      </c>
      <c r="N120" s="28">
        <v>0</v>
      </c>
      <c r="O120" s="28">
        <v>0</v>
      </c>
      <c r="P120" s="28">
        <v>0</v>
      </c>
      <c r="Q120" s="28">
        <v>0</v>
      </c>
      <c r="R120" s="28">
        <v>0</v>
      </c>
      <c r="S120" s="28">
        <v>0</v>
      </c>
      <c r="T120" s="28">
        <v>0</v>
      </c>
      <c r="U120" s="28">
        <v>0</v>
      </c>
      <c r="V120" s="28">
        <v>0</v>
      </c>
      <c r="W120" s="28">
        <v>0</v>
      </c>
      <c r="X120" s="28">
        <v>0</v>
      </c>
      <c r="Y120" s="521">
        <f t="shared" si="9"/>
        <v>0</v>
      </c>
      <c r="Z120" s="522"/>
    </row>
    <row r="121" spans="1:26" s="516" customFormat="1" ht="12.75" customHeight="1">
      <c r="A121" s="528">
        <v>5010101004</v>
      </c>
      <c r="B121" s="517" t="s">
        <v>485</v>
      </c>
      <c r="C121" s="518">
        <f>SUMIF(Clasificación!C:C,'CA EF'!A121,Clasificación!G:G)</f>
        <v>3233333</v>
      </c>
      <c r="D121" s="521"/>
      <c r="E121" s="521"/>
      <c r="F121" s="28">
        <f>SUMIF(Clasificación!C:C,'CA EF'!A121,Clasificación!K:K)</f>
        <v>0</v>
      </c>
      <c r="G121" s="28">
        <f t="shared" si="7"/>
        <v>3233333</v>
      </c>
      <c r="H121" s="28">
        <v>0</v>
      </c>
      <c r="I121" s="28">
        <v>0</v>
      </c>
      <c r="J121" s="28">
        <f>-G121</f>
        <v>-3233333</v>
      </c>
      <c r="K121" s="28">
        <v>0</v>
      </c>
      <c r="L121" s="28">
        <v>0</v>
      </c>
      <c r="M121" s="28">
        <v>0</v>
      </c>
      <c r="N121" s="28">
        <v>0</v>
      </c>
      <c r="O121" s="28">
        <v>0</v>
      </c>
      <c r="P121" s="28">
        <v>0</v>
      </c>
      <c r="Q121" s="28">
        <v>0</v>
      </c>
      <c r="R121" s="28">
        <v>0</v>
      </c>
      <c r="S121" s="28">
        <v>0</v>
      </c>
      <c r="T121" s="28">
        <v>0</v>
      </c>
      <c r="U121" s="28">
        <v>0</v>
      </c>
      <c r="V121" s="28">
        <v>0</v>
      </c>
      <c r="W121" s="28">
        <v>0</v>
      </c>
      <c r="X121" s="28">
        <v>0</v>
      </c>
      <c r="Y121" s="521">
        <f t="shared" si="9"/>
        <v>0</v>
      </c>
      <c r="Z121" s="522"/>
    </row>
    <row r="122" spans="1:26" s="516" customFormat="1" ht="12.75" customHeight="1">
      <c r="A122" s="528">
        <v>5010101006</v>
      </c>
      <c r="B122" s="517" t="s">
        <v>486</v>
      </c>
      <c r="C122" s="518">
        <f>SUMIF(Clasificación!C:C,'CA EF'!A122,Clasificación!G:G)</f>
        <v>0</v>
      </c>
      <c r="D122" s="521"/>
      <c r="E122" s="521"/>
      <c r="F122" s="28">
        <f>SUMIF(Clasificación!C:C,'CA EF'!A122,Clasificación!K:K)</f>
        <v>0</v>
      </c>
      <c r="G122" s="28">
        <f t="shared" si="7"/>
        <v>0</v>
      </c>
      <c r="H122" s="28">
        <v>0</v>
      </c>
      <c r="I122" s="28">
        <v>0</v>
      </c>
      <c r="J122" s="28">
        <v>0</v>
      </c>
      <c r="K122" s="28">
        <v>0</v>
      </c>
      <c r="L122" s="28">
        <v>0</v>
      </c>
      <c r="M122" s="28">
        <v>0</v>
      </c>
      <c r="N122" s="28">
        <v>0</v>
      </c>
      <c r="O122" s="28">
        <v>0</v>
      </c>
      <c r="P122" s="28">
        <v>0</v>
      </c>
      <c r="Q122" s="28">
        <v>0</v>
      </c>
      <c r="R122" s="28">
        <v>0</v>
      </c>
      <c r="S122" s="28">
        <v>0</v>
      </c>
      <c r="T122" s="28">
        <v>0</v>
      </c>
      <c r="U122" s="28">
        <v>0</v>
      </c>
      <c r="V122" s="28">
        <v>0</v>
      </c>
      <c r="W122" s="28">
        <v>0</v>
      </c>
      <c r="X122" s="28">
        <v>0</v>
      </c>
      <c r="Y122" s="521">
        <f t="shared" si="9"/>
        <v>0</v>
      </c>
      <c r="Z122" s="522"/>
    </row>
    <row r="123" spans="1:26" s="516" customFormat="1" ht="12.75" customHeight="1">
      <c r="A123" s="528">
        <v>5010101009</v>
      </c>
      <c r="B123" s="517" t="s">
        <v>512</v>
      </c>
      <c r="C123" s="518">
        <f>SUMIF(Clasificación!C:C,'CA EF'!A123,Clasificación!G:G)</f>
        <v>3731115</v>
      </c>
      <c r="D123" s="521"/>
      <c r="E123" s="521"/>
      <c r="F123" s="28">
        <f>SUMIF(Clasificación!C:C,'CA EF'!A123,Clasificación!K:K)</f>
        <v>0</v>
      </c>
      <c r="G123" s="28">
        <f t="shared" si="7"/>
        <v>3731115</v>
      </c>
      <c r="H123" s="28">
        <v>0</v>
      </c>
      <c r="I123" s="28">
        <v>0</v>
      </c>
      <c r="J123" s="28">
        <v>0</v>
      </c>
      <c r="K123" s="28">
        <v>0</v>
      </c>
      <c r="L123" s="28">
        <v>0</v>
      </c>
      <c r="M123" s="28">
        <f>-G123</f>
        <v>-3731115</v>
      </c>
      <c r="N123" s="28">
        <v>0</v>
      </c>
      <c r="O123" s="28">
        <v>0</v>
      </c>
      <c r="P123" s="28">
        <v>0</v>
      </c>
      <c r="Q123" s="28">
        <v>0</v>
      </c>
      <c r="R123" s="28">
        <v>0</v>
      </c>
      <c r="S123" s="28">
        <v>0</v>
      </c>
      <c r="T123" s="28">
        <v>0</v>
      </c>
      <c r="U123" s="28">
        <v>0</v>
      </c>
      <c r="V123" s="28">
        <v>0</v>
      </c>
      <c r="W123" s="28">
        <v>0</v>
      </c>
      <c r="X123" s="28">
        <v>0</v>
      </c>
      <c r="Y123" s="521">
        <f t="shared" si="9"/>
        <v>0</v>
      </c>
      <c r="Z123" s="522"/>
    </row>
    <row r="124" spans="1:26" s="516" customFormat="1" ht="12.75" customHeight="1">
      <c r="A124" s="528">
        <v>5010101010</v>
      </c>
      <c r="B124" s="517" t="s">
        <v>513</v>
      </c>
      <c r="C124" s="518">
        <f>SUMIF(Clasificación!C:C,'CA EF'!A124,Clasificación!G:G)</f>
        <v>113750001</v>
      </c>
      <c r="D124" s="521"/>
      <c r="E124" s="521"/>
      <c r="F124" s="28">
        <f>SUMIF(Clasificación!C:C,'CA EF'!A124,Clasificación!K:K)</f>
        <v>0</v>
      </c>
      <c r="G124" s="28">
        <f t="shared" si="7"/>
        <v>113750001</v>
      </c>
      <c r="H124" s="28">
        <v>0</v>
      </c>
      <c r="I124" s="28">
        <v>0</v>
      </c>
      <c r="J124" s="28">
        <f>-G124</f>
        <v>-113750001</v>
      </c>
      <c r="K124" s="28">
        <v>0</v>
      </c>
      <c r="L124" s="28">
        <v>0</v>
      </c>
      <c r="M124" s="28">
        <v>0</v>
      </c>
      <c r="N124" s="28">
        <v>0</v>
      </c>
      <c r="O124" s="28">
        <v>0</v>
      </c>
      <c r="P124" s="28">
        <v>0</v>
      </c>
      <c r="Q124" s="28">
        <v>0</v>
      </c>
      <c r="R124" s="28">
        <v>0</v>
      </c>
      <c r="S124" s="28">
        <v>0</v>
      </c>
      <c r="T124" s="28">
        <v>0</v>
      </c>
      <c r="U124" s="28">
        <v>0</v>
      </c>
      <c r="V124" s="28">
        <v>0</v>
      </c>
      <c r="W124" s="28">
        <v>0</v>
      </c>
      <c r="X124" s="28">
        <v>0</v>
      </c>
      <c r="Y124" s="521">
        <f t="shared" si="9"/>
        <v>0</v>
      </c>
      <c r="Z124" s="522"/>
    </row>
    <row r="125" spans="1:26" s="516" customFormat="1" ht="12.75" customHeight="1">
      <c r="A125" s="528">
        <v>5010102</v>
      </c>
      <c r="B125" s="517" t="s">
        <v>193</v>
      </c>
      <c r="C125" s="518">
        <f>SUMIF(Clasificación!C:C,'CA EF'!A125,Clasificación!G:G)</f>
        <v>0</v>
      </c>
      <c r="D125" s="521"/>
      <c r="E125" s="521"/>
      <c r="F125" s="28">
        <f>SUMIF(Clasificación!C:C,'CA EF'!A125,Clasificación!K:K)</f>
        <v>0</v>
      </c>
      <c r="G125" s="28">
        <f t="shared" si="7"/>
        <v>0</v>
      </c>
      <c r="H125" s="28">
        <v>0</v>
      </c>
      <c r="I125" s="28">
        <v>0</v>
      </c>
      <c r="J125" s="28">
        <v>0</v>
      </c>
      <c r="K125" s="28">
        <v>0</v>
      </c>
      <c r="L125" s="28">
        <v>0</v>
      </c>
      <c r="M125" s="28">
        <v>0</v>
      </c>
      <c r="N125" s="28">
        <v>0</v>
      </c>
      <c r="O125" s="28">
        <v>0</v>
      </c>
      <c r="P125" s="28">
        <v>0</v>
      </c>
      <c r="Q125" s="28">
        <v>0</v>
      </c>
      <c r="R125" s="28">
        <v>0</v>
      </c>
      <c r="S125" s="28">
        <v>0</v>
      </c>
      <c r="T125" s="28">
        <v>0</v>
      </c>
      <c r="U125" s="28">
        <v>0</v>
      </c>
      <c r="V125" s="28">
        <v>0</v>
      </c>
      <c r="W125" s="28">
        <v>0</v>
      </c>
      <c r="X125" s="28">
        <v>0</v>
      </c>
      <c r="Y125" s="521">
        <f t="shared" si="9"/>
        <v>0</v>
      </c>
      <c r="Z125" s="522"/>
    </row>
    <row r="126" spans="1:26" s="516" customFormat="1" ht="12.75" customHeight="1">
      <c r="A126" s="528">
        <v>501010202</v>
      </c>
      <c r="B126" s="517" t="s">
        <v>194</v>
      </c>
      <c r="C126" s="518">
        <f>SUMIF(Clasificación!C:C,'CA EF'!A126,Clasificación!G:G)</f>
        <v>30221394</v>
      </c>
      <c r="D126" s="521"/>
      <c r="E126" s="521"/>
      <c r="F126" s="28">
        <f>SUMIF(Clasificación!C:C,'CA EF'!A126,Clasificación!K:K)</f>
        <v>0</v>
      </c>
      <c r="G126" s="28">
        <f t="shared" si="7"/>
        <v>30221394</v>
      </c>
      <c r="H126" s="28">
        <v>0</v>
      </c>
      <c r="I126" s="28">
        <v>0</v>
      </c>
      <c r="J126" s="28">
        <v>0</v>
      </c>
      <c r="K126" s="28">
        <v>0</v>
      </c>
      <c r="L126" s="28">
        <v>0</v>
      </c>
      <c r="M126" s="28">
        <f>-G126</f>
        <v>-30221394</v>
      </c>
      <c r="N126" s="28">
        <v>0</v>
      </c>
      <c r="O126" s="28">
        <v>0</v>
      </c>
      <c r="P126" s="28">
        <v>0</v>
      </c>
      <c r="Q126" s="28">
        <v>0</v>
      </c>
      <c r="R126" s="28">
        <v>0</v>
      </c>
      <c r="S126" s="28">
        <v>0</v>
      </c>
      <c r="T126" s="28">
        <v>0</v>
      </c>
      <c r="U126" s="28">
        <v>0</v>
      </c>
      <c r="V126" s="28">
        <v>0</v>
      </c>
      <c r="W126" s="28">
        <v>0</v>
      </c>
      <c r="X126" s="28">
        <v>0</v>
      </c>
      <c r="Y126" s="521">
        <f t="shared" si="9"/>
        <v>0</v>
      </c>
      <c r="Z126" s="522"/>
    </row>
    <row r="127" spans="1:26" s="516" customFormat="1" ht="12.75" customHeight="1">
      <c r="A127" s="528">
        <v>501010201</v>
      </c>
      <c r="B127" s="517" t="s">
        <v>319</v>
      </c>
      <c r="C127" s="518">
        <f>SUMIF(Clasificación!C:C,'CA EF'!A127,Clasificación!G:G)</f>
        <v>6000000</v>
      </c>
      <c r="D127" s="521"/>
      <c r="E127" s="521"/>
      <c r="F127" s="28">
        <f>SUMIF(Clasificación!C:C,'CA EF'!A127,Clasificación!K:K)</f>
        <v>0</v>
      </c>
      <c r="G127" s="28">
        <f t="shared" si="7"/>
        <v>6000000</v>
      </c>
      <c r="H127" s="28">
        <v>0</v>
      </c>
      <c r="I127" s="28">
        <v>0</v>
      </c>
      <c r="J127" s="28">
        <v>0</v>
      </c>
      <c r="K127" s="28">
        <v>0</v>
      </c>
      <c r="L127" s="28">
        <v>0</v>
      </c>
      <c r="M127" s="28">
        <f>-G127</f>
        <v>-6000000</v>
      </c>
      <c r="N127" s="28">
        <v>0</v>
      </c>
      <c r="O127" s="28">
        <v>0</v>
      </c>
      <c r="P127" s="28">
        <v>0</v>
      </c>
      <c r="Q127" s="28">
        <v>0</v>
      </c>
      <c r="R127" s="28">
        <v>0</v>
      </c>
      <c r="S127" s="28">
        <v>0</v>
      </c>
      <c r="T127" s="28">
        <v>0</v>
      </c>
      <c r="U127" s="28">
        <v>0</v>
      </c>
      <c r="V127" s="28">
        <v>0</v>
      </c>
      <c r="W127" s="28">
        <v>0</v>
      </c>
      <c r="X127" s="28">
        <v>0</v>
      </c>
      <c r="Y127" s="521">
        <f t="shared" si="9"/>
        <v>0</v>
      </c>
      <c r="Z127" s="522"/>
    </row>
    <row r="128" spans="1:26" s="516" customFormat="1" ht="12.75" customHeight="1">
      <c r="A128" s="528">
        <v>501010204</v>
      </c>
      <c r="B128" s="517" t="s">
        <v>343</v>
      </c>
      <c r="C128" s="518">
        <f>SUMIF(Clasificación!C:C,'CA EF'!A128,Clasificación!G:G)</f>
        <v>0</v>
      </c>
      <c r="D128" s="521"/>
      <c r="E128" s="521"/>
      <c r="F128" s="28">
        <f>SUMIF(Clasificación!C:C,'CA EF'!A128,Clasificación!K:K)</f>
        <v>0</v>
      </c>
      <c r="G128" s="28">
        <f t="shared" si="7"/>
        <v>0</v>
      </c>
      <c r="H128" s="28">
        <v>0</v>
      </c>
      <c r="I128" s="28">
        <v>0</v>
      </c>
      <c r="J128" s="28">
        <v>0</v>
      </c>
      <c r="K128" s="28">
        <v>0</v>
      </c>
      <c r="L128" s="28">
        <v>0</v>
      </c>
      <c r="M128" s="28">
        <v>0</v>
      </c>
      <c r="N128" s="28">
        <v>0</v>
      </c>
      <c r="O128" s="28">
        <v>0</v>
      </c>
      <c r="P128" s="28">
        <v>0</v>
      </c>
      <c r="Q128" s="28">
        <v>0</v>
      </c>
      <c r="R128" s="28">
        <v>0</v>
      </c>
      <c r="S128" s="28">
        <v>0</v>
      </c>
      <c r="T128" s="28">
        <v>0</v>
      </c>
      <c r="U128" s="28">
        <v>0</v>
      </c>
      <c r="V128" s="28">
        <v>0</v>
      </c>
      <c r="W128" s="28">
        <v>0</v>
      </c>
      <c r="X128" s="28">
        <v>0</v>
      </c>
      <c r="Y128" s="521">
        <f t="shared" si="9"/>
        <v>0</v>
      </c>
      <c r="Z128" s="522"/>
    </row>
    <row r="129" spans="1:26" s="516" customFormat="1" ht="12.75" customHeight="1">
      <c r="A129" s="528">
        <v>501010205</v>
      </c>
      <c r="B129" s="517" t="s">
        <v>487</v>
      </c>
      <c r="C129" s="518">
        <f>SUMIF(Clasificación!C:C,'CA EF'!A129,Clasificación!G:G)</f>
        <v>1045480</v>
      </c>
      <c r="D129" s="521"/>
      <c r="E129" s="521"/>
      <c r="F129" s="28">
        <f>SUMIF(Clasificación!C:C,'CA EF'!A129,Clasificación!K:K)</f>
        <v>0</v>
      </c>
      <c r="G129" s="28">
        <f t="shared" si="7"/>
        <v>1045480</v>
      </c>
      <c r="H129" s="28">
        <v>0</v>
      </c>
      <c r="I129" s="28">
        <v>0</v>
      </c>
      <c r="J129" s="28">
        <v>0</v>
      </c>
      <c r="K129" s="28">
        <v>0</v>
      </c>
      <c r="L129" s="28">
        <v>0</v>
      </c>
      <c r="M129" s="28">
        <f t="shared" ref="M129:M137" si="10">-G129</f>
        <v>-1045480</v>
      </c>
      <c r="N129" s="28">
        <v>0</v>
      </c>
      <c r="O129" s="28">
        <v>0</v>
      </c>
      <c r="P129" s="28">
        <v>0</v>
      </c>
      <c r="Q129" s="28">
        <v>0</v>
      </c>
      <c r="R129" s="28">
        <v>0</v>
      </c>
      <c r="S129" s="28">
        <v>0</v>
      </c>
      <c r="T129" s="28">
        <v>0</v>
      </c>
      <c r="U129" s="28">
        <v>0</v>
      </c>
      <c r="V129" s="28">
        <v>0</v>
      </c>
      <c r="W129" s="28">
        <v>0</v>
      </c>
      <c r="X129" s="28">
        <v>0</v>
      </c>
      <c r="Y129" s="521">
        <f t="shared" si="9"/>
        <v>0</v>
      </c>
      <c r="Z129" s="522"/>
    </row>
    <row r="130" spans="1:26" s="516" customFormat="1" ht="12.75" customHeight="1">
      <c r="A130" s="528">
        <v>501010203</v>
      </c>
      <c r="B130" s="517" t="s">
        <v>448</v>
      </c>
      <c r="C130" s="518">
        <f>SUMIF(Clasificación!C:C,'CA EF'!A130,Clasificación!G:G)</f>
        <v>45000000</v>
      </c>
      <c r="D130" s="521"/>
      <c r="E130" s="521"/>
      <c r="F130" s="28">
        <f>SUMIF(Clasificación!C:C,'CA EF'!A130,Clasificación!K:K)</f>
        <v>0</v>
      </c>
      <c r="G130" s="28">
        <f t="shared" si="7"/>
        <v>45000000</v>
      </c>
      <c r="H130" s="28">
        <v>0</v>
      </c>
      <c r="I130" s="28">
        <v>0</v>
      </c>
      <c r="J130" s="28">
        <v>0</v>
      </c>
      <c r="K130" s="28">
        <v>0</v>
      </c>
      <c r="L130" s="28">
        <v>0</v>
      </c>
      <c r="M130" s="28">
        <f t="shared" si="10"/>
        <v>-45000000</v>
      </c>
      <c r="N130" s="28">
        <v>0</v>
      </c>
      <c r="O130" s="28">
        <v>0</v>
      </c>
      <c r="P130" s="28">
        <v>0</v>
      </c>
      <c r="Q130" s="28">
        <v>0</v>
      </c>
      <c r="R130" s="28">
        <v>0</v>
      </c>
      <c r="S130" s="28">
        <v>0</v>
      </c>
      <c r="T130" s="28">
        <v>0</v>
      </c>
      <c r="U130" s="28">
        <v>0</v>
      </c>
      <c r="V130" s="28">
        <v>0</v>
      </c>
      <c r="W130" s="28">
        <v>0</v>
      </c>
      <c r="X130" s="28">
        <v>0</v>
      </c>
      <c r="Y130" s="521">
        <f t="shared" si="9"/>
        <v>0</v>
      </c>
      <c r="Z130" s="522"/>
    </row>
    <row r="131" spans="1:26" s="516" customFormat="1" ht="12.75" customHeight="1">
      <c r="A131" s="528">
        <v>501010206</v>
      </c>
      <c r="B131" s="517" t="s">
        <v>449</v>
      </c>
      <c r="C131" s="518">
        <f>SUMIF(Clasificación!C:C,'CA EF'!A131,Clasificación!G:G)</f>
        <v>7557891</v>
      </c>
      <c r="D131" s="521"/>
      <c r="E131" s="521"/>
      <c r="F131" s="28">
        <f>SUMIF(Clasificación!C:C,'CA EF'!A131,Clasificación!K:K)</f>
        <v>0</v>
      </c>
      <c r="G131" s="28">
        <f t="shared" si="7"/>
        <v>7557891</v>
      </c>
      <c r="H131" s="28">
        <v>0</v>
      </c>
      <c r="I131" s="28">
        <v>0</v>
      </c>
      <c r="J131" s="28">
        <v>0</v>
      </c>
      <c r="K131" s="28">
        <v>0</v>
      </c>
      <c r="L131" s="28">
        <v>0</v>
      </c>
      <c r="M131" s="28">
        <f t="shared" si="10"/>
        <v>-7557891</v>
      </c>
      <c r="N131" s="28">
        <v>0</v>
      </c>
      <c r="O131" s="28">
        <v>0</v>
      </c>
      <c r="P131" s="28">
        <v>0</v>
      </c>
      <c r="Q131" s="28">
        <v>0</v>
      </c>
      <c r="R131" s="28">
        <v>0</v>
      </c>
      <c r="S131" s="28">
        <v>0</v>
      </c>
      <c r="T131" s="28">
        <v>0</v>
      </c>
      <c r="U131" s="28">
        <v>0</v>
      </c>
      <c r="V131" s="28">
        <v>0</v>
      </c>
      <c r="W131" s="28">
        <v>0</v>
      </c>
      <c r="X131" s="28">
        <v>0</v>
      </c>
      <c r="Y131" s="521">
        <f t="shared" si="9"/>
        <v>0</v>
      </c>
      <c r="Z131" s="522"/>
    </row>
    <row r="132" spans="1:26" s="516" customFormat="1" ht="12.75" customHeight="1">
      <c r="A132" s="528">
        <v>501010207</v>
      </c>
      <c r="B132" s="517" t="s">
        <v>488</v>
      </c>
      <c r="C132" s="518">
        <f>SUMIF(Clasificación!C:C,'CA EF'!A132,Clasificación!G:G)</f>
        <v>31573805</v>
      </c>
      <c r="D132" s="521"/>
      <c r="E132" s="521"/>
      <c r="F132" s="28">
        <f>SUMIF(Clasificación!C:C,'CA EF'!A132,Clasificación!K:K)</f>
        <v>0</v>
      </c>
      <c r="G132" s="28">
        <f t="shared" si="7"/>
        <v>31573805</v>
      </c>
      <c r="H132" s="28">
        <v>0</v>
      </c>
      <c r="I132" s="28">
        <v>0</v>
      </c>
      <c r="J132" s="28">
        <v>0</v>
      </c>
      <c r="K132" s="28">
        <v>0</v>
      </c>
      <c r="L132" s="28">
        <v>0</v>
      </c>
      <c r="M132" s="28">
        <f t="shared" si="10"/>
        <v>-31573805</v>
      </c>
      <c r="N132" s="28">
        <v>0</v>
      </c>
      <c r="O132" s="28">
        <v>0</v>
      </c>
      <c r="P132" s="28">
        <v>0</v>
      </c>
      <c r="Q132" s="28">
        <v>0</v>
      </c>
      <c r="R132" s="28">
        <v>0</v>
      </c>
      <c r="S132" s="28">
        <v>0</v>
      </c>
      <c r="T132" s="28">
        <v>0</v>
      </c>
      <c r="U132" s="28">
        <v>0</v>
      </c>
      <c r="V132" s="28">
        <v>0</v>
      </c>
      <c r="W132" s="28">
        <v>0</v>
      </c>
      <c r="X132" s="28">
        <v>0</v>
      </c>
      <c r="Y132" s="521">
        <f t="shared" si="9"/>
        <v>0</v>
      </c>
      <c r="Z132" s="522"/>
    </row>
    <row r="133" spans="1:26" s="516" customFormat="1" ht="12.75" customHeight="1">
      <c r="A133" s="528">
        <v>501010208</v>
      </c>
      <c r="B133" s="517" t="s">
        <v>489</v>
      </c>
      <c r="C133" s="518">
        <f>SUMIF(Clasificación!C:C,'CA EF'!A133,Clasificación!G:G)</f>
        <v>57253174</v>
      </c>
      <c r="D133" s="521"/>
      <c r="E133" s="521"/>
      <c r="F133" s="28">
        <f>SUMIF(Clasificación!C:C,'CA EF'!A133,Clasificación!K:K)</f>
        <v>0</v>
      </c>
      <c r="G133" s="28">
        <f t="shared" si="7"/>
        <v>57253174</v>
      </c>
      <c r="H133" s="28">
        <v>0</v>
      </c>
      <c r="I133" s="28">
        <v>0</v>
      </c>
      <c r="J133" s="28">
        <v>0</v>
      </c>
      <c r="K133" s="28">
        <v>0</v>
      </c>
      <c r="L133" s="28">
        <v>0</v>
      </c>
      <c r="M133" s="28">
        <f t="shared" si="10"/>
        <v>-57253174</v>
      </c>
      <c r="N133" s="28">
        <v>0</v>
      </c>
      <c r="O133" s="28">
        <v>0</v>
      </c>
      <c r="P133" s="28">
        <v>0</v>
      </c>
      <c r="Q133" s="28">
        <v>0</v>
      </c>
      <c r="R133" s="28">
        <v>0</v>
      </c>
      <c r="S133" s="28">
        <v>0</v>
      </c>
      <c r="T133" s="28">
        <v>0</v>
      </c>
      <c r="U133" s="28">
        <v>0</v>
      </c>
      <c r="V133" s="28">
        <v>0</v>
      </c>
      <c r="W133" s="28">
        <v>0</v>
      </c>
      <c r="X133" s="28">
        <v>0</v>
      </c>
      <c r="Y133" s="521">
        <f t="shared" si="9"/>
        <v>0</v>
      </c>
      <c r="Z133" s="522"/>
    </row>
    <row r="134" spans="1:26" s="516" customFormat="1" ht="12.75" customHeight="1">
      <c r="A134" s="528">
        <v>501010209</v>
      </c>
      <c r="B134" s="517" t="s">
        <v>502</v>
      </c>
      <c r="C134" s="518">
        <f>SUMIF(Clasificación!C:C,'CA EF'!A134,Clasificación!G:G)</f>
        <v>3470065</v>
      </c>
      <c r="D134" s="521"/>
      <c r="E134" s="521"/>
      <c r="F134" s="28">
        <f>SUMIF(Clasificación!C:C,'CA EF'!A134,Clasificación!K:K)</f>
        <v>0</v>
      </c>
      <c r="G134" s="28">
        <f t="shared" si="7"/>
        <v>3470065</v>
      </c>
      <c r="H134" s="28">
        <v>0</v>
      </c>
      <c r="I134" s="28">
        <v>0</v>
      </c>
      <c r="J134" s="28">
        <v>0</v>
      </c>
      <c r="K134" s="28">
        <v>0</v>
      </c>
      <c r="L134" s="28">
        <v>0</v>
      </c>
      <c r="M134" s="28">
        <f t="shared" si="10"/>
        <v>-3470065</v>
      </c>
      <c r="N134" s="28">
        <v>0</v>
      </c>
      <c r="O134" s="28">
        <v>0</v>
      </c>
      <c r="P134" s="28">
        <v>0</v>
      </c>
      <c r="Q134" s="28">
        <v>0</v>
      </c>
      <c r="R134" s="28">
        <v>0</v>
      </c>
      <c r="S134" s="28">
        <v>0</v>
      </c>
      <c r="T134" s="28">
        <v>0</v>
      </c>
      <c r="U134" s="28">
        <v>0</v>
      </c>
      <c r="V134" s="28">
        <v>0</v>
      </c>
      <c r="W134" s="28">
        <v>0</v>
      </c>
      <c r="X134" s="28">
        <v>0</v>
      </c>
      <c r="Y134" s="521">
        <f t="shared" si="9"/>
        <v>0</v>
      </c>
      <c r="Z134" s="522"/>
    </row>
    <row r="135" spans="1:26" s="516" customFormat="1" ht="12.75" customHeight="1">
      <c r="A135" s="528">
        <v>501010210</v>
      </c>
      <c r="B135" s="517" t="s">
        <v>514</v>
      </c>
      <c r="C135" s="518">
        <f>SUMIF(Clasificación!C:C,'CA EF'!A135,Clasificación!G:G)</f>
        <v>6320040</v>
      </c>
      <c r="D135" s="521"/>
      <c r="E135" s="521"/>
      <c r="F135" s="28">
        <f>SUMIF(Clasificación!C:C,'CA EF'!A135,Clasificación!K:K)</f>
        <v>0</v>
      </c>
      <c r="G135" s="28">
        <f t="shared" si="7"/>
        <v>6320040</v>
      </c>
      <c r="H135" s="28">
        <v>0</v>
      </c>
      <c r="I135" s="28">
        <v>0</v>
      </c>
      <c r="J135" s="28">
        <v>0</v>
      </c>
      <c r="K135" s="28">
        <v>0</v>
      </c>
      <c r="L135" s="28">
        <v>0</v>
      </c>
      <c r="M135" s="28">
        <f t="shared" si="10"/>
        <v>-6320040</v>
      </c>
      <c r="N135" s="28">
        <v>0</v>
      </c>
      <c r="O135" s="28">
        <v>0</v>
      </c>
      <c r="P135" s="28">
        <v>0</v>
      </c>
      <c r="Q135" s="28">
        <v>0</v>
      </c>
      <c r="R135" s="28">
        <v>0</v>
      </c>
      <c r="S135" s="28">
        <v>0</v>
      </c>
      <c r="T135" s="28">
        <v>0</v>
      </c>
      <c r="U135" s="28">
        <v>0</v>
      </c>
      <c r="V135" s="28">
        <v>0</v>
      </c>
      <c r="W135" s="28">
        <v>0</v>
      </c>
      <c r="X135" s="28">
        <v>0</v>
      </c>
      <c r="Y135" s="521">
        <f t="shared" si="9"/>
        <v>0</v>
      </c>
      <c r="Z135" s="522"/>
    </row>
    <row r="136" spans="1:26" s="516" customFormat="1" ht="12.75" customHeight="1">
      <c r="A136" s="528">
        <v>501010211</v>
      </c>
      <c r="B136" s="517" t="s">
        <v>515</v>
      </c>
      <c r="C136" s="518">
        <f>SUMIF(Clasificación!C:C,'CA EF'!A136,Clasificación!G:G)</f>
        <v>21066800</v>
      </c>
      <c r="D136" s="521"/>
      <c r="E136" s="521"/>
      <c r="F136" s="28">
        <f>SUMIF(Clasificación!C:C,'CA EF'!A136,Clasificación!K:K)</f>
        <v>0</v>
      </c>
      <c r="G136" s="28">
        <f t="shared" si="7"/>
        <v>21066800</v>
      </c>
      <c r="H136" s="28">
        <v>0</v>
      </c>
      <c r="I136" s="28">
        <v>0</v>
      </c>
      <c r="J136" s="28">
        <v>0</v>
      </c>
      <c r="K136" s="28">
        <v>0</v>
      </c>
      <c r="L136" s="28">
        <v>0</v>
      </c>
      <c r="M136" s="28">
        <f t="shared" si="10"/>
        <v>-21066800</v>
      </c>
      <c r="N136" s="28">
        <v>0</v>
      </c>
      <c r="O136" s="28">
        <v>0</v>
      </c>
      <c r="P136" s="28">
        <v>0</v>
      </c>
      <c r="Q136" s="28">
        <v>0</v>
      </c>
      <c r="R136" s="28">
        <v>0</v>
      </c>
      <c r="S136" s="28">
        <v>0</v>
      </c>
      <c r="T136" s="28">
        <v>0</v>
      </c>
      <c r="U136" s="28">
        <v>0</v>
      </c>
      <c r="V136" s="28">
        <v>0</v>
      </c>
      <c r="W136" s="28">
        <v>0</v>
      </c>
      <c r="X136" s="28">
        <v>0</v>
      </c>
      <c r="Y136" s="521">
        <f t="shared" si="9"/>
        <v>0</v>
      </c>
      <c r="Z136" s="522"/>
    </row>
    <row r="137" spans="1:26" s="516" customFormat="1" ht="12.75" customHeight="1">
      <c r="A137" s="528">
        <v>501010212</v>
      </c>
      <c r="B137" s="517" t="s">
        <v>516</v>
      </c>
      <c r="C137" s="518">
        <f>SUMIF(Clasificación!C:C,'CA EF'!A137,Clasificación!G:G)</f>
        <v>4213360</v>
      </c>
      <c r="D137" s="521"/>
      <c r="E137" s="521"/>
      <c r="F137" s="28">
        <f>SUMIF(Clasificación!C:C,'CA EF'!A137,Clasificación!K:K)</f>
        <v>0</v>
      </c>
      <c r="G137" s="28">
        <f t="shared" ref="G137:G183" si="11">+C137-F137+D137-E137</f>
        <v>4213360</v>
      </c>
      <c r="H137" s="28">
        <v>0</v>
      </c>
      <c r="I137" s="28">
        <v>0</v>
      </c>
      <c r="J137" s="28">
        <v>0</v>
      </c>
      <c r="K137" s="28">
        <v>0</v>
      </c>
      <c r="L137" s="28">
        <v>0</v>
      </c>
      <c r="M137" s="28">
        <f t="shared" si="10"/>
        <v>-4213360</v>
      </c>
      <c r="N137" s="28">
        <v>0</v>
      </c>
      <c r="O137" s="28">
        <v>0</v>
      </c>
      <c r="P137" s="28">
        <v>0</v>
      </c>
      <c r="Q137" s="28">
        <v>0</v>
      </c>
      <c r="R137" s="28">
        <v>0</v>
      </c>
      <c r="S137" s="28">
        <v>0</v>
      </c>
      <c r="T137" s="28">
        <v>0</v>
      </c>
      <c r="U137" s="28">
        <v>0</v>
      </c>
      <c r="V137" s="28">
        <v>0</v>
      </c>
      <c r="W137" s="28">
        <v>0</v>
      </c>
      <c r="X137" s="28">
        <v>0</v>
      </c>
      <c r="Y137" s="521">
        <f t="shared" ref="Y137:Y183" si="12">SUM(G137:X137)</f>
        <v>0</v>
      </c>
      <c r="Z137" s="522"/>
    </row>
    <row r="138" spans="1:26" s="516" customFormat="1" ht="12.75" customHeight="1">
      <c r="A138" s="528">
        <v>5010108</v>
      </c>
      <c r="B138" s="517" t="s">
        <v>490</v>
      </c>
      <c r="C138" s="518">
        <f>SUMIF(Clasificación!C:C,'CA EF'!A138,Clasificación!G:G)</f>
        <v>0</v>
      </c>
      <c r="D138" s="521"/>
      <c r="E138" s="521"/>
      <c r="F138" s="28">
        <f>SUMIF(Clasificación!C:C,'CA EF'!A138,Clasificación!K:K)</f>
        <v>0</v>
      </c>
      <c r="G138" s="28">
        <f t="shared" si="11"/>
        <v>0</v>
      </c>
      <c r="H138" s="28">
        <v>0</v>
      </c>
      <c r="I138" s="28">
        <v>0</v>
      </c>
      <c r="J138" s="28">
        <v>0</v>
      </c>
      <c r="K138" s="28">
        <v>0</v>
      </c>
      <c r="L138" s="28">
        <v>0</v>
      </c>
      <c r="M138" s="28">
        <v>0</v>
      </c>
      <c r="N138" s="28">
        <v>0</v>
      </c>
      <c r="O138" s="28">
        <v>0</v>
      </c>
      <c r="P138" s="28">
        <v>0</v>
      </c>
      <c r="Q138" s="28">
        <v>0</v>
      </c>
      <c r="R138" s="28">
        <v>0</v>
      </c>
      <c r="S138" s="28">
        <v>0</v>
      </c>
      <c r="T138" s="28">
        <v>0</v>
      </c>
      <c r="U138" s="28">
        <v>0</v>
      </c>
      <c r="V138" s="28">
        <v>0</v>
      </c>
      <c r="W138" s="28">
        <v>0</v>
      </c>
      <c r="X138" s="28">
        <v>0</v>
      </c>
      <c r="Y138" s="521">
        <f t="shared" si="12"/>
        <v>0</v>
      </c>
      <c r="Z138" s="522"/>
    </row>
    <row r="139" spans="1:26" s="516" customFormat="1" ht="12.75" customHeight="1">
      <c r="A139" s="528">
        <v>5010108001</v>
      </c>
      <c r="B139" s="517" t="s">
        <v>491</v>
      </c>
      <c r="C139" s="518">
        <f>SUMIF(Clasificación!C:C,'CA EF'!A139,Clasificación!G:G)</f>
        <v>229091</v>
      </c>
      <c r="D139" s="521"/>
      <c r="E139" s="521"/>
      <c r="F139" s="28">
        <f>SUMIF(Clasificación!C:C,'CA EF'!A139,Clasificación!K:K)</f>
        <v>0</v>
      </c>
      <c r="G139" s="28">
        <f t="shared" si="11"/>
        <v>229091</v>
      </c>
      <c r="H139" s="28">
        <v>0</v>
      </c>
      <c r="I139" s="28">
        <v>0</v>
      </c>
      <c r="J139" s="28">
        <v>0</v>
      </c>
      <c r="K139" s="28">
        <v>0</v>
      </c>
      <c r="L139" s="28">
        <v>0</v>
      </c>
      <c r="M139" s="28">
        <f>-G139</f>
        <v>-229091</v>
      </c>
      <c r="N139" s="28">
        <v>0</v>
      </c>
      <c r="O139" s="28">
        <v>0</v>
      </c>
      <c r="P139" s="28">
        <v>0</v>
      </c>
      <c r="Q139" s="28">
        <v>0</v>
      </c>
      <c r="R139" s="28">
        <v>0</v>
      </c>
      <c r="S139" s="28">
        <v>0</v>
      </c>
      <c r="T139" s="28">
        <v>0</v>
      </c>
      <c r="U139" s="28">
        <v>0</v>
      </c>
      <c r="V139" s="28">
        <v>0</v>
      </c>
      <c r="W139" s="28">
        <v>0</v>
      </c>
      <c r="X139" s="28">
        <v>0</v>
      </c>
      <c r="Y139" s="521">
        <f t="shared" si="12"/>
        <v>0</v>
      </c>
      <c r="Z139" s="522"/>
    </row>
    <row r="140" spans="1:26" s="516" customFormat="1" ht="12.75" customHeight="1">
      <c r="A140" s="528">
        <v>5010110</v>
      </c>
      <c r="B140" s="517" t="s">
        <v>195</v>
      </c>
      <c r="C140" s="518">
        <f>SUMIF(Clasificación!C:C,'CA EF'!A140,Clasificación!G:G)</f>
        <v>0</v>
      </c>
      <c r="D140" s="521"/>
      <c r="E140" s="521"/>
      <c r="F140" s="28">
        <f>SUMIF(Clasificación!C:C,'CA EF'!A140,Clasificación!K:K)</f>
        <v>0</v>
      </c>
      <c r="G140" s="28">
        <f t="shared" si="11"/>
        <v>0</v>
      </c>
      <c r="H140" s="28">
        <v>0</v>
      </c>
      <c r="I140" s="28">
        <v>0</v>
      </c>
      <c r="J140" s="28">
        <v>0</v>
      </c>
      <c r="K140" s="28">
        <v>0</v>
      </c>
      <c r="L140" s="28">
        <v>0</v>
      </c>
      <c r="M140" s="28">
        <v>0</v>
      </c>
      <c r="N140" s="28">
        <v>0</v>
      </c>
      <c r="O140" s="28">
        <v>0</v>
      </c>
      <c r="P140" s="28">
        <v>0</v>
      </c>
      <c r="Q140" s="28">
        <v>0</v>
      </c>
      <c r="R140" s="28">
        <v>0</v>
      </c>
      <c r="S140" s="28">
        <v>0</v>
      </c>
      <c r="T140" s="28">
        <v>0</v>
      </c>
      <c r="U140" s="28">
        <v>0</v>
      </c>
      <c r="V140" s="28">
        <v>0</v>
      </c>
      <c r="W140" s="28">
        <v>0</v>
      </c>
      <c r="X140" s="28">
        <v>0</v>
      </c>
      <c r="Y140" s="521">
        <f t="shared" si="12"/>
        <v>0</v>
      </c>
      <c r="Z140" s="522"/>
    </row>
    <row r="141" spans="1:26" s="516" customFormat="1" ht="12.75" customHeight="1">
      <c r="A141" s="528">
        <v>5010110006</v>
      </c>
      <c r="B141" s="517" t="s">
        <v>196</v>
      </c>
      <c r="C141" s="518">
        <f>SUMIF(Clasificación!C:C,'CA EF'!A141,Clasificación!G:G)</f>
        <v>0</v>
      </c>
      <c r="D141" s="521"/>
      <c r="E141" s="521"/>
      <c r="F141" s="28">
        <f>SUMIF(Clasificación!C:C,'CA EF'!A141,Clasificación!K:K)</f>
        <v>0</v>
      </c>
      <c r="G141" s="28">
        <f t="shared" si="11"/>
        <v>0</v>
      </c>
      <c r="H141" s="28">
        <v>0</v>
      </c>
      <c r="I141" s="28">
        <v>0</v>
      </c>
      <c r="J141" s="28">
        <v>0</v>
      </c>
      <c r="K141" s="28">
        <v>0</v>
      </c>
      <c r="L141" s="28">
        <v>0</v>
      </c>
      <c r="M141" s="28">
        <v>0</v>
      </c>
      <c r="N141" s="28">
        <v>0</v>
      </c>
      <c r="O141" s="28">
        <v>0</v>
      </c>
      <c r="P141" s="28">
        <v>0</v>
      </c>
      <c r="Q141" s="28">
        <v>0</v>
      </c>
      <c r="R141" s="28">
        <v>0</v>
      </c>
      <c r="S141" s="28">
        <v>0</v>
      </c>
      <c r="T141" s="28">
        <v>0</v>
      </c>
      <c r="U141" s="28">
        <v>0</v>
      </c>
      <c r="V141" s="28">
        <v>0</v>
      </c>
      <c r="W141" s="28">
        <v>0</v>
      </c>
      <c r="X141" s="28">
        <v>0</v>
      </c>
      <c r="Y141" s="521">
        <f t="shared" si="12"/>
        <v>0</v>
      </c>
      <c r="Z141" s="522"/>
    </row>
    <row r="142" spans="1:26" s="516" customFormat="1" ht="12.75" customHeight="1">
      <c r="A142" s="528">
        <v>5010110001</v>
      </c>
      <c r="B142" s="517" t="s">
        <v>320</v>
      </c>
      <c r="C142" s="518">
        <f>SUMIF(Clasificación!C:C,'CA EF'!A142,Clasificación!G:G)</f>
        <v>93004267</v>
      </c>
      <c r="D142" s="521"/>
      <c r="E142" s="521">
        <f>+C142</f>
        <v>93004267</v>
      </c>
      <c r="F142" s="28">
        <f>SUMIF(Clasificación!C:C,'CA EF'!A142,Clasificación!K:K)</f>
        <v>0</v>
      </c>
      <c r="G142" s="28">
        <f t="shared" si="11"/>
        <v>0</v>
      </c>
      <c r="H142" s="28">
        <v>0</v>
      </c>
      <c r="I142" s="28">
        <v>0</v>
      </c>
      <c r="J142" s="28">
        <v>0</v>
      </c>
      <c r="K142" s="28">
        <v>0</v>
      </c>
      <c r="L142" s="28">
        <v>0</v>
      </c>
      <c r="M142" s="28">
        <v>0</v>
      </c>
      <c r="N142" s="28">
        <v>0</v>
      </c>
      <c r="O142" s="28">
        <v>0</v>
      </c>
      <c r="P142" s="28">
        <v>0</v>
      </c>
      <c r="Q142" s="28">
        <v>0</v>
      </c>
      <c r="R142" s="28">
        <v>0</v>
      </c>
      <c r="S142" s="28">
        <v>0</v>
      </c>
      <c r="T142" s="28">
        <v>0</v>
      </c>
      <c r="U142" s="28">
        <v>0</v>
      </c>
      <c r="V142" s="28">
        <v>0</v>
      </c>
      <c r="W142" s="28">
        <v>0</v>
      </c>
      <c r="X142" s="28">
        <v>0</v>
      </c>
      <c r="Y142" s="521">
        <f t="shared" si="12"/>
        <v>0</v>
      </c>
      <c r="Z142" s="522"/>
    </row>
    <row r="143" spans="1:26" s="516" customFormat="1" ht="12.75" customHeight="1">
      <c r="A143" s="528">
        <v>5010110002</v>
      </c>
      <c r="B143" s="517" t="s">
        <v>450</v>
      </c>
      <c r="C143" s="518">
        <f>SUMIF(Clasificación!C:C,'CA EF'!A143,Clasificación!G:G)</f>
        <v>0</v>
      </c>
      <c r="D143" s="521"/>
      <c r="E143" s="521"/>
      <c r="F143" s="28">
        <f>SUMIF(Clasificación!C:C,'CA EF'!A143,Clasificación!K:K)</f>
        <v>0</v>
      </c>
      <c r="G143" s="28">
        <f t="shared" si="11"/>
        <v>0</v>
      </c>
      <c r="H143" s="28">
        <v>0</v>
      </c>
      <c r="I143" s="28">
        <v>0</v>
      </c>
      <c r="J143" s="28">
        <v>0</v>
      </c>
      <c r="K143" s="28">
        <v>0</v>
      </c>
      <c r="L143" s="28">
        <v>0</v>
      </c>
      <c r="M143" s="28">
        <v>0</v>
      </c>
      <c r="N143" s="28">
        <v>0</v>
      </c>
      <c r="O143" s="28">
        <v>0</v>
      </c>
      <c r="P143" s="28">
        <v>0</v>
      </c>
      <c r="Q143" s="28">
        <v>0</v>
      </c>
      <c r="R143" s="28">
        <v>0</v>
      </c>
      <c r="S143" s="28">
        <v>0</v>
      </c>
      <c r="T143" s="28">
        <v>0</v>
      </c>
      <c r="U143" s="28">
        <v>0</v>
      </c>
      <c r="V143" s="28">
        <v>0</v>
      </c>
      <c r="W143" s="28">
        <v>0</v>
      </c>
      <c r="X143" s="28">
        <v>0</v>
      </c>
      <c r="Y143" s="521">
        <f t="shared" si="12"/>
        <v>0</v>
      </c>
      <c r="Z143" s="522"/>
    </row>
    <row r="144" spans="1:26" s="516" customFormat="1" ht="12.75" customHeight="1">
      <c r="A144" s="528">
        <v>5010110003</v>
      </c>
      <c r="B144" s="517" t="s">
        <v>451</v>
      </c>
      <c r="C144" s="518">
        <f>SUMIF(Clasificación!C:C,'CA EF'!A144,Clasificación!G:G)</f>
        <v>3696200</v>
      </c>
      <c r="D144" s="521"/>
      <c r="E144" s="521"/>
      <c r="F144" s="28">
        <f>SUMIF(Clasificación!C:C,'CA EF'!A144,Clasificación!K:K)</f>
        <v>0</v>
      </c>
      <c r="G144" s="28">
        <f t="shared" si="11"/>
        <v>3696200</v>
      </c>
      <c r="H144" s="28">
        <v>0</v>
      </c>
      <c r="I144" s="28">
        <v>0</v>
      </c>
      <c r="J144" s="28">
        <v>0</v>
      </c>
      <c r="K144" s="28">
        <v>0</v>
      </c>
      <c r="L144" s="28">
        <v>0</v>
      </c>
      <c r="M144" s="28">
        <f>-G144</f>
        <v>-3696200</v>
      </c>
      <c r="N144" s="28">
        <v>0</v>
      </c>
      <c r="O144" s="28">
        <v>0</v>
      </c>
      <c r="P144" s="28">
        <v>0</v>
      </c>
      <c r="Q144" s="28">
        <v>0</v>
      </c>
      <c r="R144" s="28">
        <v>0</v>
      </c>
      <c r="S144" s="28">
        <v>0</v>
      </c>
      <c r="T144" s="28">
        <v>0</v>
      </c>
      <c r="U144" s="28">
        <v>0</v>
      </c>
      <c r="V144" s="28">
        <v>0</v>
      </c>
      <c r="W144" s="28">
        <v>0</v>
      </c>
      <c r="X144" s="28">
        <v>0</v>
      </c>
      <c r="Y144" s="521">
        <f t="shared" si="12"/>
        <v>0</v>
      </c>
      <c r="Z144" s="522"/>
    </row>
    <row r="145" spans="1:26" s="516" customFormat="1" ht="12.75" customHeight="1">
      <c r="A145" s="528">
        <v>5010110005</v>
      </c>
      <c r="B145" s="517" t="s">
        <v>452</v>
      </c>
      <c r="C145" s="518">
        <f>SUMIF(Clasificación!C:C,'CA EF'!A145,Clasificación!G:G)</f>
        <v>0</v>
      </c>
      <c r="D145" s="521"/>
      <c r="E145" s="521"/>
      <c r="F145" s="28">
        <f>SUMIF(Clasificación!C:C,'CA EF'!A145,Clasificación!K:K)</f>
        <v>0</v>
      </c>
      <c r="G145" s="28">
        <f t="shared" si="11"/>
        <v>0</v>
      </c>
      <c r="H145" s="28">
        <v>0</v>
      </c>
      <c r="I145" s="28">
        <v>0</v>
      </c>
      <c r="J145" s="28">
        <v>0</v>
      </c>
      <c r="K145" s="28">
        <v>0</v>
      </c>
      <c r="L145" s="28">
        <v>0</v>
      </c>
      <c r="M145" s="28">
        <v>0</v>
      </c>
      <c r="N145" s="28">
        <v>0</v>
      </c>
      <c r="O145" s="28">
        <v>0</v>
      </c>
      <c r="P145" s="28">
        <v>0</v>
      </c>
      <c r="Q145" s="28">
        <v>0</v>
      </c>
      <c r="R145" s="28">
        <v>0</v>
      </c>
      <c r="S145" s="28">
        <v>0</v>
      </c>
      <c r="T145" s="28">
        <v>0</v>
      </c>
      <c r="U145" s="28">
        <v>0</v>
      </c>
      <c r="V145" s="28">
        <v>0</v>
      </c>
      <c r="W145" s="28">
        <v>0</v>
      </c>
      <c r="X145" s="28">
        <v>0</v>
      </c>
      <c r="Y145" s="521">
        <f t="shared" si="12"/>
        <v>0</v>
      </c>
      <c r="Z145" s="522"/>
    </row>
    <row r="146" spans="1:26" s="516" customFormat="1" ht="12.75" customHeight="1">
      <c r="A146" s="528">
        <v>5010110008</v>
      </c>
      <c r="B146" s="517" t="s">
        <v>614</v>
      </c>
      <c r="C146" s="518">
        <f>SUMIF(Clasificación!C:C,'CA EF'!A146,Clasificación!G:G)</f>
        <v>3641710</v>
      </c>
      <c r="D146" s="521"/>
      <c r="E146" s="521"/>
      <c r="F146" s="28">
        <f>SUMIF(Clasificación!C:C,'CA EF'!A146,Clasificación!K:K)</f>
        <v>0</v>
      </c>
      <c r="G146" s="28">
        <f t="shared" si="11"/>
        <v>3641710</v>
      </c>
      <c r="H146" s="28">
        <v>0</v>
      </c>
      <c r="I146" s="28">
        <v>0</v>
      </c>
      <c r="J146" s="28">
        <v>0</v>
      </c>
      <c r="K146" s="28">
        <v>0</v>
      </c>
      <c r="L146" s="28">
        <v>0</v>
      </c>
      <c r="M146" s="28">
        <f>-G146</f>
        <v>-3641710</v>
      </c>
      <c r="N146" s="28">
        <v>0</v>
      </c>
      <c r="O146" s="28">
        <v>0</v>
      </c>
      <c r="P146" s="28">
        <v>0</v>
      </c>
      <c r="Q146" s="28">
        <v>0</v>
      </c>
      <c r="R146" s="28">
        <v>0</v>
      </c>
      <c r="S146" s="28">
        <v>0</v>
      </c>
      <c r="T146" s="28">
        <v>0</v>
      </c>
      <c r="U146" s="28">
        <v>0</v>
      </c>
      <c r="V146" s="28">
        <v>0</v>
      </c>
      <c r="W146" s="28">
        <v>0</v>
      </c>
      <c r="X146" s="28">
        <v>0</v>
      </c>
      <c r="Y146" s="521">
        <f t="shared" si="12"/>
        <v>0</v>
      </c>
      <c r="Z146" s="522"/>
    </row>
    <row r="147" spans="1:26" s="516" customFormat="1" ht="12.75" customHeight="1">
      <c r="A147" s="528">
        <v>5010110009</v>
      </c>
      <c r="B147" s="517" t="s">
        <v>492</v>
      </c>
      <c r="C147" s="518">
        <f>SUMIF(Clasificación!C:C,'CA EF'!A147,Clasificación!G:G)</f>
        <v>2538537</v>
      </c>
      <c r="D147" s="521"/>
      <c r="E147" s="521"/>
      <c r="F147" s="28">
        <f>SUMIF(Clasificación!C:C,'CA EF'!A147,Clasificación!K:K)</f>
        <v>0</v>
      </c>
      <c r="G147" s="28">
        <f t="shared" si="11"/>
        <v>2538537</v>
      </c>
      <c r="H147" s="28">
        <v>0</v>
      </c>
      <c r="I147" s="28">
        <v>0</v>
      </c>
      <c r="J147" s="28">
        <v>0</v>
      </c>
      <c r="K147" s="28">
        <v>0</v>
      </c>
      <c r="L147" s="28">
        <v>0</v>
      </c>
      <c r="M147" s="28">
        <f>-G147</f>
        <v>-2538537</v>
      </c>
      <c r="N147" s="28">
        <v>0</v>
      </c>
      <c r="O147" s="28">
        <v>0</v>
      </c>
      <c r="P147" s="28">
        <v>0</v>
      </c>
      <c r="Q147" s="28">
        <v>0</v>
      </c>
      <c r="R147" s="28">
        <v>0</v>
      </c>
      <c r="S147" s="28">
        <v>0</v>
      </c>
      <c r="T147" s="28">
        <v>0</v>
      </c>
      <c r="U147" s="28">
        <v>0</v>
      </c>
      <c r="V147" s="28">
        <v>0</v>
      </c>
      <c r="W147" s="28">
        <v>0</v>
      </c>
      <c r="X147" s="28">
        <v>0</v>
      </c>
      <c r="Y147" s="521">
        <f t="shared" si="12"/>
        <v>0</v>
      </c>
      <c r="Z147" s="522"/>
    </row>
    <row r="148" spans="1:26" s="516" customFormat="1" ht="12.75" customHeight="1">
      <c r="A148" s="528">
        <v>5010112</v>
      </c>
      <c r="B148" s="517" t="s">
        <v>197</v>
      </c>
      <c r="C148" s="518">
        <f>SUMIF(Clasificación!C:C,'CA EF'!A148,Clasificación!G:G)</f>
        <v>0</v>
      </c>
      <c r="D148" s="521"/>
      <c r="E148" s="521"/>
      <c r="F148" s="28">
        <f>SUMIF(Clasificación!C:C,'CA EF'!A148,Clasificación!K:K)</f>
        <v>0</v>
      </c>
      <c r="G148" s="28">
        <f t="shared" si="11"/>
        <v>0</v>
      </c>
      <c r="H148" s="28">
        <v>0</v>
      </c>
      <c r="I148" s="28">
        <v>0</v>
      </c>
      <c r="J148" s="28">
        <v>0</v>
      </c>
      <c r="K148" s="28">
        <v>0</v>
      </c>
      <c r="L148" s="28">
        <v>0</v>
      </c>
      <c r="M148" s="28">
        <v>0</v>
      </c>
      <c r="N148" s="28">
        <v>0</v>
      </c>
      <c r="O148" s="28">
        <v>0</v>
      </c>
      <c r="P148" s="28">
        <v>0</v>
      </c>
      <c r="Q148" s="28">
        <v>0</v>
      </c>
      <c r="R148" s="28">
        <v>0</v>
      </c>
      <c r="S148" s="28">
        <v>0</v>
      </c>
      <c r="T148" s="28">
        <v>0</v>
      </c>
      <c r="U148" s="28">
        <v>0</v>
      </c>
      <c r="V148" s="28">
        <v>0</v>
      </c>
      <c r="W148" s="28">
        <v>0</v>
      </c>
      <c r="X148" s="28">
        <v>0</v>
      </c>
      <c r="Y148" s="521">
        <f t="shared" si="12"/>
        <v>0</v>
      </c>
      <c r="Z148" s="522"/>
    </row>
    <row r="149" spans="1:26" s="516" customFormat="1" ht="12.75" customHeight="1">
      <c r="A149" s="528">
        <v>5010112001</v>
      </c>
      <c r="B149" s="517" t="s">
        <v>198</v>
      </c>
      <c r="C149" s="518">
        <f>SUMIF(Clasificación!C:C,'CA EF'!A149,Clasificación!G:G)</f>
        <v>122727</v>
      </c>
      <c r="D149" s="521"/>
      <c r="E149" s="521"/>
      <c r="F149" s="28">
        <f>SUMIF(Clasificación!C:C,'CA EF'!A149,Clasificación!K:K)</f>
        <v>0</v>
      </c>
      <c r="G149" s="28">
        <f t="shared" si="11"/>
        <v>122727</v>
      </c>
      <c r="H149" s="28">
        <v>0</v>
      </c>
      <c r="I149" s="28">
        <v>0</v>
      </c>
      <c r="J149" s="28">
        <v>0</v>
      </c>
      <c r="K149" s="28">
        <v>0</v>
      </c>
      <c r="L149" s="28">
        <v>0</v>
      </c>
      <c r="M149" s="28">
        <f>-G149</f>
        <v>-122727</v>
      </c>
      <c r="N149" s="28">
        <v>0</v>
      </c>
      <c r="O149" s="28">
        <v>0</v>
      </c>
      <c r="P149" s="28">
        <v>0</v>
      </c>
      <c r="Q149" s="28">
        <v>0</v>
      </c>
      <c r="R149" s="28">
        <v>0</v>
      </c>
      <c r="S149" s="28">
        <v>0</v>
      </c>
      <c r="T149" s="28">
        <v>0</v>
      </c>
      <c r="U149" s="28">
        <v>0</v>
      </c>
      <c r="V149" s="28">
        <v>0</v>
      </c>
      <c r="W149" s="28">
        <v>0</v>
      </c>
      <c r="X149" s="28">
        <v>0</v>
      </c>
      <c r="Y149" s="521">
        <f t="shared" si="12"/>
        <v>0</v>
      </c>
      <c r="Z149" s="522"/>
    </row>
    <row r="150" spans="1:26" s="516" customFormat="1" ht="12.75" customHeight="1">
      <c r="A150" s="528">
        <v>5010113</v>
      </c>
      <c r="B150" s="517" t="s">
        <v>453</v>
      </c>
      <c r="C150" s="518">
        <f>SUMIF(Clasificación!C:C,'CA EF'!A150,Clasificación!G:G)</f>
        <v>0</v>
      </c>
      <c r="D150" s="521"/>
      <c r="E150" s="521"/>
      <c r="F150" s="28">
        <f>SUMIF(Clasificación!C:C,'CA EF'!A150,Clasificación!K:K)</f>
        <v>0</v>
      </c>
      <c r="G150" s="28">
        <f t="shared" si="11"/>
        <v>0</v>
      </c>
      <c r="H150" s="28">
        <v>0</v>
      </c>
      <c r="I150" s="28">
        <v>0</v>
      </c>
      <c r="J150" s="28">
        <v>0</v>
      </c>
      <c r="K150" s="28">
        <v>0</v>
      </c>
      <c r="L150" s="28">
        <v>0</v>
      </c>
      <c r="M150" s="28">
        <v>0</v>
      </c>
      <c r="N150" s="28">
        <v>0</v>
      </c>
      <c r="O150" s="28">
        <v>0</v>
      </c>
      <c r="P150" s="28">
        <v>0</v>
      </c>
      <c r="Q150" s="28">
        <v>0</v>
      </c>
      <c r="R150" s="28">
        <v>0</v>
      </c>
      <c r="S150" s="28">
        <v>0</v>
      </c>
      <c r="T150" s="28">
        <v>0</v>
      </c>
      <c r="U150" s="28">
        <v>0</v>
      </c>
      <c r="V150" s="28">
        <v>0</v>
      </c>
      <c r="W150" s="28">
        <v>0</v>
      </c>
      <c r="X150" s="28">
        <v>0</v>
      </c>
      <c r="Y150" s="521">
        <f t="shared" si="12"/>
        <v>0</v>
      </c>
      <c r="Z150" s="522"/>
    </row>
    <row r="151" spans="1:26" s="516" customFormat="1" ht="12.75" customHeight="1">
      <c r="A151" s="528">
        <v>5010113003</v>
      </c>
      <c r="B151" s="517" t="s">
        <v>454</v>
      </c>
      <c r="C151" s="518">
        <f>SUMIF(Clasificación!C:C,'CA EF'!A151,Clasificación!G:G)</f>
        <v>0</v>
      </c>
      <c r="D151" s="521"/>
      <c r="E151" s="521"/>
      <c r="F151" s="28">
        <f>SUMIF(Clasificación!C:C,'CA EF'!A151,Clasificación!K:K)</f>
        <v>0</v>
      </c>
      <c r="G151" s="28">
        <f t="shared" si="11"/>
        <v>0</v>
      </c>
      <c r="H151" s="28">
        <v>0</v>
      </c>
      <c r="I151" s="28">
        <v>0</v>
      </c>
      <c r="J151" s="28">
        <v>0</v>
      </c>
      <c r="K151" s="28">
        <v>0</v>
      </c>
      <c r="L151" s="28">
        <v>0</v>
      </c>
      <c r="M151" s="28">
        <v>0</v>
      </c>
      <c r="N151" s="28">
        <v>0</v>
      </c>
      <c r="O151" s="28">
        <v>0</v>
      </c>
      <c r="P151" s="28">
        <v>0</v>
      </c>
      <c r="Q151" s="28">
        <v>0</v>
      </c>
      <c r="R151" s="28">
        <v>0</v>
      </c>
      <c r="S151" s="28">
        <v>0</v>
      </c>
      <c r="T151" s="28">
        <v>0</v>
      </c>
      <c r="U151" s="28">
        <v>0</v>
      </c>
      <c r="V151" s="28">
        <v>0</v>
      </c>
      <c r="W151" s="28">
        <v>0</v>
      </c>
      <c r="X151" s="28">
        <v>0</v>
      </c>
      <c r="Y151" s="521">
        <f t="shared" si="12"/>
        <v>0</v>
      </c>
      <c r="Z151" s="522"/>
    </row>
    <row r="152" spans="1:26" s="516" customFormat="1" ht="12.75" customHeight="1">
      <c r="A152" s="528">
        <v>5010113004</v>
      </c>
      <c r="B152" s="517" t="s">
        <v>493</v>
      </c>
      <c r="C152" s="518">
        <f>SUMIF(Clasificación!C:C,'CA EF'!A152,Clasificación!G:G)</f>
        <v>0</v>
      </c>
      <c r="D152" s="521"/>
      <c r="E152" s="521"/>
      <c r="F152" s="28">
        <f>SUMIF(Clasificación!C:C,'CA EF'!A152,Clasificación!K:K)</f>
        <v>0</v>
      </c>
      <c r="G152" s="28">
        <f t="shared" si="11"/>
        <v>0</v>
      </c>
      <c r="H152" s="28">
        <v>0</v>
      </c>
      <c r="I152" s="28">
        <v>0</v>
      </c>
      <c r="J152" s="28">
        <v>0</v>
      </c>
      <c r="K152" s="28">
        <v>0</v>
      </c>
      <c r="L152" s="28">
        <v>0</v>
      </c>
      <c r="M152" s="28">
        <v>0</v>
      </c>
      <c r="N152" s="28">
        <v>0</v>
      </c>
      <c r="O152" s="28">
        <v>0</v>
      </c>
      <c r="P152" s="28">
        <v>0</v>
      </c>
      <c r="Q152" s="28">
        <v>0</v>
      </c>
      <c r="R152" s="28">
        <v>0</v>
      </c>
      <c r="S152" s="28">
        <v>0</v>
      </c>
      <c r="T152" s="28">
        <v>0</v>
      </c>
      <c r="U152" s="28">
        <v>0</v>
      </c>
      <c r="V152" s="28">
        <v>0</v>
      </c>
      <c r="W152" s="28">
        <v>0</v>
      </c>
      <c r="X152" s="28">
        <v>0</v>
      </c>
      <c r="Y152" s="521">
        <f t="shared" si="12"/>
        <v>0</v>
      </c>
      <c r="Z152" s="522"/>
    </row>
    <row r="153" spans="1:26" s="516" customFormat="1" ht="12.75" customHeight="1">
      <c r="A153" s="528">
        <v>5010113005</v>
      </c>
      <c r="B153" s="517" t="s">
        <v>503</v>
      </c>
      <c r="C153" s="518">
        <f>SUMIF(Clasificación!C:C,'CA EF'!A153,Clasificación!G:G)</f>
        <v>87</v>
      </c>
      <c r="D153" s="521"/>
      <c r="E153" s="521"/>
      <c r="F153" s="28">
        <f>SUMIF(Clasificación!C:C,'CA EF'!A153,Clasificación!K:K)</f>
        <v>0</v>
      </c>
      <c r="G153" s="28">
        <f t="shared" si="11"/>
        <v>87</v>
      </c>
      <c r="H153" s="28">
        <v>0</v>
      </c>
      <c r="I153" s="28">
        <v>0</v>
      </c>
      <c r="J153" s="28">
        <v>0</v>
      </c>
      <c r="K153" s="28">
        <v>0</v>
      </c>
      <c r="L153" s="28">
        <v>0</v>
      </c>
      <c r="M153" s="28">
        <f>-G153</f>
        <v>-87</v>
      </c>
      <c r="N153" s="28">
        <v>0</v>
      </c>
      <c r="O153" s="28">
        <v>0</v>
      </c>
      <c r="P153" s="28">
        <v>0</v>
      </c>
      <c r="Q153" s="28">
        <v>0</v>
      </c>
      <c r="R153" s="28">
        <v>0</v>
      </c>
      <c r="S153" s="28">
        <v>0</v>
      </c>
      <c r="T153" s="28">
        <v>0</v>
      </c>
      <c r="U153" s="28">
        <v>0</v>
      </c>
      <c r="V153" s="28">
        <v>0</v>
      </c>
      <c r="W153" s="28">
        <v>0</v>
      </c>
      <c r="X153" s="28">
        <v>0</v>
      </c>
      <c r="Y153" s="521">
        <f t="shared" si="12"/>
        <v>0</v>
      </c>
      <c r="Z153" s="522"/>
    </row>
    <row r="154" spans="1:26" s="516" customFormat="1" ht="12.75" customHeight="1">
      <c r="A154" s="528">
        <v>5010113006</v>
      </c>
      <c r="B154" s="517" t="s">
        <v>517</v>
      </c>
      <c r="C154" s="518">
        <f>SUMIF(Clasificación!C:C,'CA EF'!A154,Clasificación!G:G)</f>
        <v>805455</v>
      </c>
      <c r="D154" s="521"/>
      <c r="E154" s="521"/>
      <c r="F154" s="28">
        <f>SUMIF(Clasificación!C:C,'CA EF'!A154,Clasificación!K:K)</f>
        <v>0</v>
      </c>
      <c r="G154" s="28">
        <f t="shared" si="11"/>
        <v>805455</v>
      </c>
      <c r="H154" s="28">
        <v>0</v>
      </c>
      <c r="I154" s="28">
        <v>0</v>
      </c>
      <c r="J154" s="28">
        <v>0</v>
      </c>
      <c r="K154" s="28">
        <v>0</v>
      </c>
      <c r="L154" s="28">
        <v>0</v>
      </c>
      <c r="M154" s="28">
        <f>-G154</f>
        <v>-805455</v>
      </c>
      <c r="N154" s="28">
        <v>0</v>
      </c>
      <c r="O154" s="28">
        <v>0</v>
      </c>
      <c r="P154" s="28">
        <v>0</v>
      </c>
      <c r="Q154" s="28">
        <v>0</v>
      </c>
      <c r="R154" s="28">
        <v>0</v>
      </c>
      <c r="S154" s="28">
        <v>0</v>
      </c>
      <c r="T154" s="28">
        <v>0</v>
      </c>
      <c r="U154" s="28">
        <v>0</v>
      </c>
      <c r="V154" s="28">
        <v>0</v>
      </c>
      <c r="W154" s="28">
        <v>0</v>
      </c>
      <c r="X154" s="28">
        <v>0</v>
      </c>
      <c r="Y154" s="521">
        <f t="shared" si="12"/>
        <v>0</v>
      </c>
      <c r="Z154" s="522"/>
    </row>
    <row r="155" spans="1:26" s="516" customFormat="1" ht="12.75" customHeight="1">
      <c r="A155" s="528">
        <v>5010113007</v>
      </c>
      <c r="B155" s="517" t="s">
        <v>518</v>
      </c>
      <c r="C155" s="518">
        <f>SUMIF(Clasificación!C:C,'CA EF'!A155,Clasificación!G:G)</f>
        <v>5000001</v>
      </c>
      <c r="D155" s="521"/>
      <c r="E155" s="521"/>
      <c r="F155" s="28">
        <f>SUMIF(Clasificación!C:C,'CA EF'!A155,Clasificación!K:K)</f>
        <v>0</v>
      </c>
      <c r="G155" s="28">
        <f t="shared" si="11"/>
        <v>5000001</v>
      </c>
      <c r="H155" s="28">
        <v>0</v>
      </c>
      <c r="I155" s="28">
        <v>0</v>
      </c>
      <c r="J155" s="28">
        <v>0</v>
      </c>
      <c r="K155" s="28">
        <v>0</v>
      </c>
      <c r="L155" s="28">
        <v>0</v>
      </c>
      <c r="M155" s="28">
        <f>-G155</f>
        <v>-5000001</v>
      </c>
      <c r="N155" s="28">
        <v>0</v>
      </c>
      <c r="O155" s="28">
        <v>0</v>
      </c>
      <c r="P155" s="28">
        <v>0</v>
      </c>
      <c r="Q155" s="28">
        <v>0</v>
      </c>
      <c r="R155" s="28">
        <v>0</v>
      </c>
      <c r="S155" s="28">
        <v>0</v>
      </c>
      <c r="T155" s="28">
        <v>0</v>
      </c>
      <c r="U155" s="28">
        <v>0</v>
      </c>
      <c r="V155" s="28">
        <v>0</v>
      </c>
      <c r="W155" s="28">
        <v>0</v>
      </c>
      <c r="X155" s="28">
        <v>0</v>
      </c>
      <c r="Y155" s="521">
        <f t="shared" si="12"/>
        <v>0</v>
      </c>
      <c r="Z155" s="522"/>
    </row>
    <row r="156" spans="1:26" s="516" customFormat="1" ht="12.75" customHeight="1">
      <c r="A156" s="528">
        <v>5010113008</v>
      </c>
      <c r="B156" s="517" t="s">
        <v>616</v>
      </c>
      <c r="C156" s="518">
        <f>SUMIF(Clasificación!C:C,'CA EF'!A156,Clasificación!G:G)</f>
        <v>2499999</v>
      </c>
      <c r="D156" s="521"/>
      <c r="E156" s="521"/>
      <c r="F156" s="28">
        <f>SUMIF(Clasificación!C:C,'CA EF'!A156,Clasificación!K:K)</f>
        <v>0</v>
      </c>
      <c r="G156" s="28">
        <f t="shared" si="11"/>
        <v>2499999</v>
      </c>
      <c r="H156" s="28">
        <v>0</v>
      </c>
      <c r="I156" s="28">
        <v>0</v>
      </c>
      <c r="J156" s="28">
        <v>0</v>
      </c>
      <c r="K156" s="28">
        <v>0</v>
      </c>
      <c r="L156" s="28">
        <v>0</v>
      </c>
      <c r="M156" s="28">
        <f>-G156</f>
        <v>-2499999</v>
      </c>
      <c r="N156" s="28">
        <v>0</v>
      </c>
      <c r="O156" s="28">
        <v>0</v>
      </c>
      <c r="P156" s="28">
        <v>0</v>
      </c>
      <c r="Q156" s="28">
        <v>0</v>
      </c>
      <c r="R156" s="28">
        <v>0</v>
      </c>
      <c r="S156" s="28">
        <v>0</v>
      </c>
      <c r="T156" s="28">
        <v>0</v>
      </c>
      <c r="U156" s="28">
        <v>0</v>
      </c>
      <c r="V156" s="28">
        <v>0</v>
      </c>
      <c r="W156" s="28">
        <v>0</v>
      </c>
      <c r="X156" s="28">
        <v>0</v>
      </c>
      <c r="Y156" s="521">
        <f t="shared" si="12"/>
        <v>0</v>
      </c>
      <c r="Z156" s="522"/>
    </row>
    <row r="157" spans="1:26" s="516" customFormat="1" ht="12.75" customHeight="1">
      <c r="A157" s="528">
        <v>5010114</v>
      </c>
      <c r="B157" s="517" t="s">
        <v>617</v>
      </c>
      <c r="C157" s="518">
        <f>SUMIF(Clasificación!C:C,'CA EF'!A157,Clasificación!G:G)</f>
        <v>0</v>
      </c>
      <c r="D157" s="521"/>
      <c r="E157" s="521"/>
      <c r="F157" s="28">
        <f>SUMIF(Clasificación!C:C,'CA EF'!A157,Clasificación!K:K)</f>
        <v>0</v>
      </c>
      <c r="G157" s="28">
        <f t="shared" si="11"/>
        <v>0</v>
      </c>
      <c r="H157" s="28">
        <v>0</v>
      </c>
      <c r="I157" s="28">
        <v>0</v>
      </c>
      <c r="J157" s="28">
        <v>0</v>
      </c>
      <c r="K157" s="28">
        <v>0</v>
      </c>
      <c r="L157" s="28">
        <v>0</v>
      </c>
      <c r="M157" s="28">
        <v>0</v>
      </c>
      <c r="N157" s="28">
        <v>0</v>
      </c>
      <c r="O157" s="28">
        <v>0</v>
      </c>
      <c r="P157" s="28">
        <v>0</v>
      </c>
      <c r="Q157" s="28">
        <v>0</v>
      </c>
      <c r="R157" s="28">
        <v>0</v>
      </c>
      <c r="S157" s="28">
        <v>0</v>
      </c>
      <c r="T157" s="28">
        <v>0</v>
      </c>
      <c r="U157" s="28">
        <v>0</v>
      </c>
      <c r="V157" s="28">
        <v>0</v>
      </c>
      <c r="W157" s="28">
        <v>0</v>
      </c>
      <c r="X157" s="28">
        <v>0</v>
      </c>
      <c r="Y157" s="521">
        <f t="shared" si="12"/>
        <v>0</v>
      </c>
      <c r="Z157" s="522"/>
    </row>
    <row r="158" spans="1:26" s="516" customFormat="1" ht="12.75" customHeight="1">
      <c r="A158" s="528">
        <v>5010114001</v>
      </c>
      <c r="B158" s="517" t="s">
        <v>618</v>
      </c>
      <c r="C158" s="518">
        <f>SUMIF(Clasificación!C:C,'CA EF'!A158,Clasificación!G:G)</f>
        <v>7749999</v>
      </c>
      <c r="D158" s="521"/>
      <c r="E158" s="521"/>
      <c r="F158" s="28">
        <f>SUMIF(Clasificación!C:C,'CA EF'!A158,Clasificación!K:K)</f>
        <v>0</v>
      </c>
      <c r="G158" s="28">
        <f t="shared" si="11"/>
        <v>7749999</v>
      </c>
      <c r="H158" s="28">
        <v>0</v>
      </c>
      <c r="I158" s="28">
        <v>0</v>
      </c>
      <c r="J158" s="28">
        <v>0</v>
      </c>
      <c r="K158" s="28">
        <v>0</v>
      </c>
      <c r="L158" s="28">
        <v>0</v>
      </c>
      <c r="M158" s="28">
        <f>-G158</f>
        <v>-7749999</v>
      </c>
      <c r="N158" s="28">
        <v>0</v>
      </c>
      <c r="O158" s="28">
        <v>0</v>
      </c>
      <c r="P158" s="28">
        <v>0</v>
      </c>
      <c r="Q158" s="28">
        <v>0</v>
      </c>
      <c r="R158" s="28">
        <v>0</v>
      </c>
      <c r="S158" s="28">
        <v>0</v>
      </c>
      <c r="T158" s="28">
        <v>0</v>
      </c>
      <c r="U158" s="28">
        <v>0</v>
      </c>
      <c r="V158" s="28">
        <v>0</v>
      </c>
      <c r="W158" s="28">
        <v>0</v>
      </c>
      <c r="X158" s="28">
        <v>0</v>
      </c>
      <c r="Y158" s="521">
        <f t="shared" si="12"/>
        <v>0</v>
      </c>
      <c r="Z158" s="522"/>
    </row>
    <row r="159" spans="1:26" s="516" customFormat="1" ht="12.75" customHeight="1">
      <c r="A159" s="528">
        <v>5010115</v>
      </c>
      <c r="B159" s="517" t="s">
        <v>199</v>
      </c>
      <c r="C159" s="518">
        <f>SUMIF(Clasificación!C:C,'CA EF'!A159,Clasificación!G:G)</f>
        <v>0</v>
      </c>
      <c r="D159" s="521"/>
      <c r="E159" s="521"/>
      <c r="F159" s="28">
        <f>SUMIF(Clasificación!C:C,'CA EF'!A159,Clasificación!K:K)</f>
        <v>0</v>
      </c>
      <c r="G159" s="28">
        <f t="shared" si="11"/>
        <v>0</v>
      </c>
      <c r="H159" s="28">
        <v>0</v>
      </c>
      <c r="I159" s="28">
        <v>0</v>
      </c>
      <c r="J159" s="28">
        <v>0</v>
      </c>
      <c r="K159" s="28">
        <v>0</v>
      </c>
      <c r="L159" s="28">
        <v>0</v>
      </c>
      <c r="M159" s="28">
        <v>0</v>
      </c>
      <c r="N159" s="28">
        <v>0</v>
      </c>
      <c r="O159" s="28">
        <v>0</v>
      </c>
      <c r="P159" s="28">
        <v>0</v>
      </c>
      <c r="Q159" s="28">
        <v>0</v>
      </c>
      <c r="R159" s="28">
        <v>0</v>
      </c>
      <c r="S159" s="28">
        <v>0</v>
      </c>
      <c r="T159" s="28">
        <v>0</v>
      </c>
      <c r="U159" s="28">
        <v>0</v>
      </c>
      <c r="V159" s="28">
        <v>0</v>
      </c>
      <c r="W159" s="28">
        <v>0</v>
      </c>
      <c r="X159" s="28">
        <v>0</v>
      </c>
      <c r="Y159" s="521">
        <f t="shared" si="12"/>
        <v>0</v>
      </c>
      <c r="Z159" s="522"/>
    </row>
    <row r="160" spans="1:26" s="516" customFormat="1" ht="12.75" customHeight="1">
      <c r="A160" s="528">
        <v>5010115001</v>
      </c>
      <c r="B160" s="517" t="s">
        <v>75</v>
      </c>
      <c r="C160" s="518">
        <f>SUMIF(Clasificación!C:C,'CA EF'!A160,Clasificación!G:G)</f>
        <v>160000</v>
      </c>
      <c r="D160" s="521"/>
      <c r="E160" s="521"/>
      <c r="F160" s="28">
        <f>SUMIF(Clasificación!C:C,'CA EF'!A160,Clasificación!K:K)</f>
        <v>0</v>
      </c>
      <c r="G160" s="28">
        <f t="shared" si="11"/>
        <v>160000</v>
      </c>
      <c r="H160" s="28">
        <v>0</v>
      </c>
      <c r="I160" s="28">
        <v>0</v>
      </c>
      <c r="J160" s="28">
        <v>0</v>
      </c>
      <c r="K160" s="28">
        <v>0</v>
      </c>
      <c r="L160" s="28">
        <v>0</v>
      </c>
      <c r="M160" s="28">
        <f>-G160</f>
        <v>-160000</v>
      </c>
      <c r="N160" s="28">
        <v>0</v>
      </c>
      <c r="O160" s="28">
        <v>0</v>
      </c>
      <c r="P160" s="28">
        <v>0</v>
      </c>
      <c r="Q160" s="28">
        <v>0</v>
      </c>
      <c r="R160" s="28">
        <v>0</v>
      </c>
      <c r="S160" s="28">
        <v>0</v>
      </c>
      <c r="T160" s="28">
        <v>0</v>
      </c>
      <c r="U160" s="28">
        <v>0</v>
      </c>
      <c r="V160" s="28">
        <v>0</v>
      </c>
      <c r="W160" s="28">
        <v>0</v>
      </c>
      <c r="X160" s="28">
        <v>0</v>
      </c>
      <c r="Y160" s="521">
        <f t="shared" si="12"/>
        <v>0</v>
      </c>
      <c r="Z160" s="522"/>
    </row>
    <row r="161" spans="1:26" s="516" customFormat="1" ht="12.75" customHeight="1">
      <c r="A161" s="528">
        <v>5010115002</v>
      </c>
      <c r="B161" s="517" t="s">
        <v>619</v>
      </c>
      <c r="C161" s="518">
        <f>SUMIF(Clasificación!C:C,'CA EF'!A161,Clasificación!G:G)</f>
        <v>69091</v>
      </c>
      <c r="D161" s="521"/>
      <c r="E161" s="521"/>
      <c r="F161" s="28">
        <f>SUMIF(Clasificación!C:C,'CA EF'!A161,Clasificación!K:K)</f>
        <v>0</v>
      </c>
      <c r="G161" s="28">
        <f t="shared" si="11"/>
        <v>69091</v>
      </c>
      <c r="H161" s="28">
        <v>0</v>
      </c>
      <c r="I161" s="28">
        <v>0</v>
      </c>
      <c r="J161" s="28">
        <v>0</v>
      </c>
      <c r="K161" s="28">
        <v>0</v>
      </c>
      <c r="L161" s="28">
        <v>0</v>
      </c>
      <c r="M161" s="28">
        <f>-G161</f>
        <v>-69091</v>
      </c>
      <c r="N161" s="28">
        <v>0</v>
      </c>
      <c r="O161" s="28">
        <v>0</v>
      </c>
      <c r="P161" s="28">
        <v>0</v>
      </c>
      <c r="Q161" s="28">
        <v>0</v>
      </c>
      <c r="R161" s="28">
        <v>0</v>
      </c>
      <c r="S161" s="28">
        <v>0</v>
      </c>
      <c r="T161" s="28">
        <v>0</v>
      </c>
      <c r="U161" s="28">
        <v>0</v>
      </c>
      <c r="V161" s="28">
        <v>0</v>
      </c>
      <c r="W161" s="28">
        <v>0</v>
      </c>
      <c r="X161" s="28">
        <v>0</v>
      </c>
      <c r="Y161" s="521">
        <f t="shared" si="12"/>
        <v>0</v>
      </c>
      <c r="Z161" s="522"/>
    </row>
    <row r="162" spans="1:26" s="516" customFormat="1" ht="12.75" customHeight="1">
      <c r="A162" s="528">
        <v>50102</v>
      </c>
      <c r="B162" s="517" t="s">
        <v>494</v>
      </c>
      <c r="C162" s="518">
        <f>SUMIF(Clasificación!C:C,'CA EF'!A162,Clasificación!G:G)</f>
        <v>0</v>
      </c>
      <c r="D162" s="521"/>
      <c r="E162" s="521"/>
      <c r="F162" s="28">
        <f>SUMIF(Clasificación!C:C,'CA EF'!A162,Clasificación!K:K)</f>
        <v>0</v>
      </c>
      <c r="G162" s="28">
        <f t="shared" si="11"/>
        <v>0</v>
      </c>
      <c r="H162" s="28">
        <v>0</v>
      </c>
      <c r="I162" s="28">
        <v>0</v>
      </c>
      <c r="J162" s="28">
        <v>0</v>
      </c>
      <c r="K162" s="28">
        <v>0</v>
      </c>
      <c r="L162" s="28">
        <v>0</v>
      </c>
      <c r="M162" s="28">
        <v>0</v>
      </c>
      <c r="N162" s="28">
        <v>0</v>
      </c>
      <c r="O162" s="28">
        <v>0</v>
      </c>
      <c r="P162" s="28">
        <v>0</v>
      </c>
      <c r="Q162" s="28">
        <v>0</v>
      </c>
      <c r="R162" s="28">
        <v>0</v>
      </c>
      <c r="S162" s="28">
        <v>0</v>
      </c>
      <c r="T162" s="28">
        <v>0</v>
      </c>
      <c r="U162" s="28">
        <v>0</v>
      </c>
      <c r="V162" s="28">
        <v>0</v>
      </c>
      <c r="W162" s="28">
        <v>0</v>
      </c>
      <c r="X162" s="28">
        <v>0</v>
      </c>
      <c r="Y162" s="521">
        <f t="shared" si="12"/>
        <v>0</v>
      </c>
      <c r="Z162" s="522"/>
    </row>
    <row r="163" spans="1:26" s="516" customFormat="1" ht="12.75" customHeight="1">
      <c r="A163" s="528">
        <v>5010202</v>
      </c>
      <c r="B163" s="517" t="s">
        <v>495</v>
      </c>
      <c r="C163" s="518">
        <f>SUMIF(Clasificación!C:C,'CA EF'!A163,Clasificación!G:G)</f>
        <v>0</v>
      </c>
      <c r="D163" s="521"/>
      <c r="E163" s="521"/>
      <c r="F163" s="28">
        <f>SUMIF(Clasificación!C:C,'CA EF'!A163,Clasificación!K:K)</f>
        <v>0</v>
      </c>
      <c r="G163" s="28">
        <f t="shared" si="11"/>
        <v>0</v>
      </c>
      <c r="H163" s="28">
        <v>0</v>
      </c>
      <c r="I163" s="28">
        <v>0</v>
      </c>
      <c r="J163" s="28">
        <v>0</v>
      </c>
      <c r="K163" s="28">
        <v>0</v>
      </c>
      <c r="L163" s="28">
        <v>0</v>
      </c>
      <c r="M163" s="28">
        <v>0</v>
      </c>
      <c r="N163" s="28">
        <v>0</v>
      </c>
      <c r="O163" s="28">
        <v>0</v>
      </c>
      <c r="P163" s="28">
        <v>0</v>
      </c>
      <c r="Q163" s="28">
        <v>0</v>
      </c>
      <c r="R163" s="28">
        <v>0</v>
      </c>
      <c r="S163" s="28">
        <v>0</v>
      </c>
      <c r="T163" s="28">
        <v>0</v>
      </c>
      <c r="U163" s="28">
        <v>0</v>
      </c>
      <c r="V163" s="28">
        <v>0</v>
      </c>
      <c r="W163" s="28">
        <v>0</v>
      </c>
      <c r="X163" s="28">
        <v>0</v>
      </c>
      <c r="Y163" s="521">
        <f t="shared" si="12"/>
        <v>0</v>
      </c>
      <c r="Z163" s="522"/>
    </row>
    <row r="164" spans="1:26" s="516" customFormat="1" ht="12.75" customHeight="1">
      <c r="A164" s="528">
        <v>5010202001</v>
      </c>
      <c r="B164" s="517" t="s">
        <v>496</v>
      </c>
      <c r="C164" s="518">
        <f>SUMIF(Clasificación!C:C,'CA EF'!A164,Clasificación!G:G)</f>
        <v>20000001</v>
      </c>
      <c r="D164" s="521"/>
      <c r="E164" s="521"/>
      <c r="F164" s="28">
        <f>SUMIF(Clasificación!C:C,'CA EF'!A164,Clasificación!K:K)</f>
        <v>0</v>
      </c>
      <c r="G164" s="28">
        <f t="shared" si="11"/>
        <v>20000001</v>
      </c>
      <c r="H164" s="28">
        <v>0</v>
      </c>
      <c r="I164" s="28">
        <v>0</v>
      </c>
      <c r="J164" s="28">
        <v>0</v>
      </c>
      <c r="K164" s="28">
        <v>0</v>
      </c>
      <c r="L164" s="28">
        <v>0</v>
      </c>
      <c r="M164" s="28">
        <f>-G164</f>
        <v>-20000001</v>
      </c>
      <c r="N164" s="28">
        <v>0</v>
      </c>
      <c r="O164" s="28">
        <v>0</v>
      </c>
      <c r="P164" s="28">
        <v>0</v>
      </c>
      <c r="Q164" s="28">
        <v>0</v>
      </c>
      <c r="R164" s="28">
        <v>0</v>
      </c>
      <c r="S164" s="28">
        <v>0</v>
      </c>
      <c r="T164" s="28">
        <v>0</v>
      </c>
      <c r="U164" s="28">
        <v>0</v>
      </c>
      <c r="V164" s="28">
        <v>0</v>
      </c>
      <c r="W164" s="28">
        <v>0</v>
      </c>
      <c r="X164" s="28">
        <v>0</v>
      </c>
      <c r="Y164" s="521">
        <f t="shared" si="12"/>
        <v>0</v>
      </c>
      <c r="Z164" s="522"/>
    </row>
    <row r="165" spans="1:26" s="516" customFormat="1" ht="12.75" customHeight="1">
      <c r="A165" s="528">
        <v>5010203</v>
      </c>
      <c r="B165" s="517" t="s">
        <v>620</v>
      </c>
      <c r="C165" s="518">
        <f>SUMIF(Clasificación!C:C,'CA EF'!A165,Clasificación!G:G)</f>
        <v>0</v>
      </c>
      <c r="D165" s="521"/>
      <c r="E165" s="521"/>
      <c r="F165" s="28">
        <f>SUMIF(Clasificación!C:C,'CA EF'!A165,Clasificación!K:K)</f>
        <v>0</v>
      </c>
      <c r="G165" s="28">
        <f t="shared" si="11"/>
        <v>0</v>
      </c>
      <c r="H165" s="28">
        <v>0</v>
      </c>
      <c r="I165" s="28">
        <v>0</v>
      </c>
      <c r="J165" s="28">
        <v>0</v>
      </c>
      <c r="K165" s="28">
        <v>0</v>
      </c>
      <c r="L165" s="28">
        <v>0</v>
      </c>
      <c r="M165" s="28">
        <v>0</v>
      </c>
      <c r="N165" s="28">
        <v>0</v>
      </c>
      <c r="O165" s="28">
        <v>0</v>
      </c>
      <c r="P165" s="28">
        <v>0</v>
      </c>
      <c r="Q165" s="28">
        <v>0</v>
      </c>
      <c r="R165" s="28">
        <v>0</v>
      </c>
      <c r="S165" s="28">
        <v>0</v>
      </c>
      <c r="T165" s="28">
        <v>0</v>
      </c>
      <c r="U165" s="28">
        <v>0</v>
      </c>
      <c r="V165" s="28">
        <v>0</v>
      </c>
      <c r="W165" s="28">
        <v>0</v>
      </c>
      <c r="X165" s="28">
        <v>0</v>
      </c>
      <c r="Y165" s="521">
        <f t="shared" si="12"/>
        <v>0</v>
      </c>
      <c r="Z165" s="522"/>
    </row>
    <row r="166" spans="1:26" s="516" customFormat="1" ht="12.75" customHeight="1">
      <c r="A166" s="528">
        <v>5010203001</v>
      </c>
      <c r="B166" s="517" t="s">
        <v>621</v>
      </c>
      <c r="C166" s="518">
        <f>SUMIF(Clasificación!C:C,'CA EF'!A166,Clasificación!G:G)</f>
        <v>26400000</v>
      </c>
      <c r="D166" s="521"/>
      <c r="E166" s="521"/>
      <c r="F166" s="28">
        <f>SUMIF(Clasificación!C:C,'CA EF'!A166,Clasificación!K:K)</f>
        <v>0</v>
      </c>
      <c r="G166" s="28">
        <f t="shared" si="11"/>
        <v>26400000</v>
      </c>
      <c r="H166" s="28">
        <v>0</v>
      </c>
      <c r="I166" s="28">
        <v>0</v>
      </c>
      <c r="J166" s="28">
        <v>0</v>
      </c>
      <c r="K166" s="28">
        <v>0</v>
      </c>
      <c r="L166" s="28">
        <v>0</v>
      </c>
      <c r="M166" s="28">
        <f>-G166</f>
        <v>-26400000</v>
      </c>
      <c r="N166" s="28">
        <v>0</v>
      </c>
      <c r="O166" s="28">
        <v>0</v>
      </c>
      <c r="P166" s="28">
        <v>0</v>
      </c>
      <c r="Q166" s="28">
        <v>0</v>
      </c>
      <c r="R166" s="28">
        <v>0</v>
      </c>
      <c r="S166" s="28">
        <v>0</v>
      </c>
      <c r="T166" s="28">
        <v>0</v>
      </c>
      <c r="U166" s="28">
        <v>0</v>
      </c>
      <c r="V166" s="28">
        <v>0</v>
      </c>
      <c r="W166" s="28">
        <v>0</v>
      </c>
      <c r="X166" s="28">
        <v>0</v>
      </c>
      <c r="Y166" s="521">
        <f t="shared" si="12"/>
        <v>0</v>
      </c>
      <c r="Z166" s="522"/>
    </row>
    <row r="167" spans="1:26" s="516" customFormat="1" ht="12.75" customHeight="1">
      <c r="A167" s="528">
        <v>50103</v>
      </c>
      <c r="B167" s="517" t="s">
        <v>74</v>
      </c>
      <c r="C167" s="518">
        <f>SUMIF(Clasificación!C:C,'CA EF'!A167,Clasificación!G:G)</f>
        <v>0</v>
      </c>
      <c r="D167" s="521"/>
      <c r="E167" s="521"/>
      <c r="F167" s="28">
        <f>SUMIF(Clasificación!C:C,'CA EF'!A167,Clasificación!K:K)</f>
        <v>0</v>
      </c>
      <c r="G167" s="28">
        <f t="shared" si="11"/>
        <v>0</v>
      </c>
      <c r="H167" s="28">
        <v>0</v>
      </c>
      <c r="I167" s="28">
        <v>0</v>
      </c>
      <c r="J167" s="28">
        <v>0</v>
      </c>
      <c r="K167" s="28">
        <v>0</v>
      </c>
      <c r="L167" s="28">
        <v>0</v>
      </c>
      <c r="M167" s="28">
        <v>0</v>
      </c>
      <c r="N167" s="28">
        <v>0</v>
      </c>
      <c r="O167" s="28">
        <v>0</v>
      </c>
      <c r="P167" s="28">
        <v>0</v>
      </c>
      <c r="Q167" s="28">
        <v>0</v>
      </c>
      <c r="R167" s="28">
        <v>0</v>
      </c>
      <c r="S167" s="28">
        <v>0</v>
      </c>
      <c r="T167" s="28">
        <v>0</v>
      </c>
      <c r="U167" s="28">
        <v>0</v>
      </c>
      <c r="V167" s="28">
        <v>0</v>
      </c>
      <c r="W167" s="28">
        <v>0</v>
      </c>
      <c r="X167" s="28">
        <v>0</v>
      </c>
      <c r="Y167" s="521">
        <f t="shared" si="12"/>
        <v>0</v>
      </c>
      <c r="Z167" s="522"/>
    </row>
    <row r="168" spans="1:26" s="516" customFormat="1" ht="12.75" customHeight="1">
      <c r="A168" s="528">
        <v>5010301</v>
      </c>
      <c r="B168" s="517" t="s">
        <v>200</v>
      </c>
      <c r="C168" s="518">
        <f>SUMIF(Clasificación!C:C,'CA EF'!A168,Clasificación!G:G)</f>
        <v>0</v>
      </c>
      <c r="D168" s="521"/>
      <c r="E168" s="521"/>
      <c r="F168" s="28">
        <f>SUMIF(Clasificación!C:C,'CA EF'!A168,Clasificación!K:K)</f>
        <v>0</v>
      </c>
      <c r="G168" s="28">
        <f t="shared" si="11"/>
        <v>0</v>
      </c>
      <c r="H168" s="28">
        <v>0</v>
      </c>
      <c r="I168" s="28">
        <v>0</v>
      </c>
      <c r="J168" s="28">
        <v>0</v>
      </c>
      <c r="K168" s="28">
        <v>0</v>
      </c>
      <c r="L168" s="28">
        <v>0</v>
      </c>
      <c r="M168" s="28">
        <v>0</v>
      </c>
      <c r="N168" s="28">
        <v>0</v>
      </c>
      <c r="O168" s="28">
        <v>0</v>
      </c>
      <c r="P168" s="28">
        <v>0</v>
      </c>
      <c r="Q168" s="28">
        <v>0</v>
      </c>
      <c r="R168" s="28">
        <v>0</v>
      </c>
      <c r="S168" s="28">
        <v>0</v>
      </c>
      <c r="T168" s="28">
        <v>0</v>
      </c>
      <c r="U168" s="28">
        <v>0</v>
      </c>
      <c r="V168" s="28">
        <v>0</v>
      </c>
      <c r="W168" s="28">
        <v>0</v>
      </c>
      <c r="X168" s="28">
        <v>0</v>
      </c>
      <c r="Y168" s="521">
        <f t="shared" si="12"/>
        <v>0</v>
      </c>
      <c r="Z168" s="522"/>
    </row>
    <row r="169" spans="1:26" s="516" customFormat="1" ht="12.75" customHeight="1">
      <c r="A169" s="528">
        <v>5010301002</v>
      </c>
      <c r="B169" s="517" t="s">
        <v>622</v>
      </c>
      <c r="C169" s="518">
        <f>SUMIF(Clasificación!C:C,'CA EF'!A169,Clasificación!G:G)</f>
        <v>12800</v>
      </c>
      <c r="D169" s="521"/>
      <c r="E169" s="521"/>
      <c r="F169" s="28">
        <f>SUMIF(Clasificación!C:C,'CA EF'!A169,Clasificación!K:K)</f>
        <v>0</v>
      </c>
      <c r="G169" s="28">
        <f t="shared" si="11"/>
        <v>12800</v>
      </c>
      <c r="H169" s="28">
        <v>0</v>
      </c>
      <c r="I169" s="28">
        <v>0</v>
      </c>
      <c r="J169" s="28">
        <v>0</v>
      </c>
      <c r="K169" s="28">
        <v>0</v>
      </c>
      <c r="L169" s="28">
        <v>0</v>
      </c>
      <c r="M169" s="28">
        <f>-G169</f>
        <v>-12800</v>
      </c>
      <c r="N169" s="28">
        <v>0</v>
      </c>
      <c r="O169" s="28">
        <v>0</v>
      </c>
      <c r="P169" s="28">
        <v>0</v>
      </c>
      <c r="Q169" s="28">
        <v>0</v>
      </c>
      <c r="R169" s="28">
        <v>0</v>
      </c>
      <c r="S169" s="28">
        <v>0</v>
      </c>
      <c r="T169" s="28">
        <v>0</v>
      </c>
      <c r="U169" s="28">
        <v>0</v>
      </c>
      <c r="V169" s="28">
        <v>0</v>
      </c>
      <c r="W169" s="28">
        <v>0</v>
      </c>
      <c r="X169" s="28">
        <v>0</v>
      </c>
      <c r="Y169" s="521">
        <f t="shared" si="12"/>
        <v>0</v>
      </c>
      <c r="Z169" s="522"/>
    </row>
    <row r="170" spans="1:26" s="516" customFormat="1" ht="12.75" customHeight="1">
      <c r="A170" s="528">
        <v>5010301005</v>
      </c>
      <c r="B170" s="517" t="s">
        <v>201</v>
      </c>
      <c r="C170" s="518">
        <f>SUMIF(Clasificación!C:C,'CA EF'!A170,Clasificación!G:G)</f>
        <v>0</v>
      </c>
      <c r="D170" s="521"/>
      <c r="E170" s="521">
        <f>+D29</f>
        <v>0</v>
      </c>
      <c r="F170" s="28">
        <f>SUMIF(Clasificación!C:C,'CA EF'!A170,Clasificación!K:K)</f>
        <v>0</v>
      </c>
      <c r="G170" s="28">
        <f t="shared" si="11"/>
        <v>0</v>
      </c>
      <c r="H170" s="28">
        <v>0</v>
      </c>
      <c r="I170" s="28">
        <v>0</v>
      </c>
      <c r="J170" s="28">
        <v>0</v>
      </c>
      <c r="K170" s="28">
        <v>0</v>
      </c>
      <c r="L170" s="28">
        <v>0</v>
      </c>
      <c r="M170" s="28">
        <v>0</v>
      </c>
      <c r="N170" s="28">
        <v>0</v>
      </c>
      <c r="O170" s="28">
        <v>0</v>
      </c>
      <c r="P170" s="28">
        <v>0</v>
      </c>
      <c r="Q170" s="28">
        <v>0</v>
      </c>
      <c r="R170" s="28">
        <v>0</v>
      </c>
      <c r="S170" s="28">
        <v>0</v>
      </c>
      <c r="T170" s="28">
        <v>0</v>
      </c>
      <c r="U170" s="28">
        <v>0</v>
      </c>
      <c r="V170" s="28">
        <v>0</v>
      </c>
      <c r="W170" s="28">
        <v>0</v>
      </c>
      <c r="X170" s="28">
        <v>0</v>
      </c>
      <c r="Y170" s="521">
        <f t="shared" si="12"/>
        <v>0</v>
      </c>
      <c r="Z170" s="522"/>
    </row>
    <row r="171" spans="1:26" s="516" customFormat="1" ht="12.75" customHeight="1">
      <c r="A171" s="528">
        <v>5010301008</v>
      </c>
      <c r="B171" s="517" t="s">
        <v>202</v>
      </c>
      <c r="C171" s="518">
        <f>SUMIF(Clasificación!C:C,'CA EF'!A171,Clasificación!G:G)</f>
        <v>0</v>
      </c>
      <c r="D171" s="521"/>
      <c r="E171" s="521">
        <f>+D33</f>
        <v>0</v>
      </c>
      <c r="F171" s="28">
        <f>SUMIF(Clasificación!C:C,'CA EF'!A171,Clasificación!K:K)</f>
        <v>0</v>
      </c>
      <c r="G171" s="28">
        <f t="shared" si="11"/>
        <v>0</v>
      </c>
      <c r="H171" s="28">
        <v>0</v>
      </c>
      <c r="I171" s="28">
        <v>0</v>
      </c>
      <c r="J171" s="28">
        <v>0</v>
      </c>
      <c r="K171" s="28">
        <v>0</v>
      </c>
      <c r="L171" s="28">
        <v>0</v>
      </c>
      <c r="M171" s="28">
        <v>0</v>
      </c>
      <c r="N171" s="28">
        <v>0</v>
      </c>
      <c r="O171" s="28">
        <v>0</v>
      </c>
      <c r="P171" s="28">
        <v>0</v>
      </c>
      <c r="Q171" s="28">
        <v>0</v>
      </c>
      <c r="R171" s="28">
        <v>0</v>
      </c>
      <c r="S171" s="28">
        <v>0</v>
      </c>
      <c r="T171" s="28">
        <v>0</v>
      </c>
      <c r="U171" s="28">
        <v>0</v>
      </c>
      <c r="V171" s="28">
        <v>0</v>
      </c>
      <c r="W171" s="28">
        <v>0</v>
      </c>
      <c r="X171" s="28">
        <v>0</v>
      </c>
      <c r="Y171" s="521">
        <f t="shared" si="12"/>
        <v>0</v>
      </c>
      <c r="Z171" s="522"/>
    </row>
    <row r="172" spans="1:26" s="516" customFormat="1" ht="12.75" customHeight="1">
      <c r="A172" s="528">
        <v>5010301003</v>
      </c>
      <c r="B172" s="517" t="s">
        <v>321</v>
      </c>
      <c r="C172" s="518">
        <f>SUMIF(Clasificación!C:C,'CA EF'!A172,Clasificación!G:G)</f>
        <v>554294</v>
      </c>
      <c r="D172" s="521"/>
      <c r="E172" s="521"/>
      <c r="F172" s="28">
        <f>SUMIF(Clasificación!C:C,'CA EF'!A172,Clasificación!K:K)</f>
        <v>0</v>
      </c>
      <c r="G172" s="28">
        <f t="shared" si="11"/>
        <v>554294</v>
      </c>
      <c r="H172" s="28">
        <v>0</v>
      </c>
      <c r="I172" s="28">
        <v>0</v>
      </c>
      <c r="J172" s="28">
        <v>0</v>
      </c>
      <c r="K172" s="28">
        <v>0</v>
      </c>
      <c r="L172" s="28">
        <v>0</v>
      </c>
      <c r="M172" s="28">
        <f>-G172</f>
        <v>-554294</v>
      </c>
      <c r="N172" s="28">
        <v>0</v>
      </c>
      <c r="O172" s="28">
        <v>0</v>
      </c>
      <c r="P172" s="28">
        <v>0</v>
      </c>
      <c r="Q172" s="28">
        <v>0</v>
      </c>
      <c r="R172" s="28">
        <v>0</v>
      </c>
      <c r="S172" s="28">
        <v>0</v>
      </c>
      <c r="T172" s="28">
        <v>0</v>
      </c>
      <c r="U172" s="28">
        <v>0</v>
      </c>
      <c r="V172" s="28">
        <v>0</v>
      </c>
      <c r="W172" s="28">
        <v>0</v>
      </c>
      <c r="X172" s="28">
        <v>0</v>
      </c>
      <c r="Y172" s="521">
        <f t="shared" si="12"/>
        <v>0</v>
      </c>
      <c r="Z172" s="522"/>
    </row>
    <row r="173" spans="1:26" s="516" customFormat="1" ht="12.75" customHeight="1">
      <c r="A173" s="528">
        <v>5010301006</v>
      </c>
      <c r="B173" s="517" t="s">
        <v>455</v>
      </c>
      <c r="C173" s="518">
        <f>SUMIF(Clasificación!C:C,'CA EF'!A173,Clasificación!G:G)</f>
        <v>0</v>
      </c>
      <c r="D173" s="521"/>
      <c r="E173" s="521"/>
      <c r="F173" s="28">
        <f>SUMIF(Clasificación!C:C,'CA EF'!A173,Clasificación!K:K)</f>
        <v>0</v>
      </c>
      <c r="G173" s="28">
        <f t="shared" si="11"/>
        <v>0</v>
      </c>
      <c r="H173" s="28">
        <v>0</v>
      </c>
      <c r="I173" s="28">
        <v>0</v>
      </c>
      <c r="J173" s="28">
        <v>0</v>
      </c>
      <c r="K173" s="28">
        <v>0</v>
      </c>
      <c r="L173" s="28">
        <v>0</v>
      </c>
      <c r="M173" s="28">
        <v>0</v>
      </c>
      <c r="N173" s="28">
        <v>0</v>
      </c>
      <c r="O173" s="28">
        <v>0</v>
      </c>
      <c r="P173" s="28">
        <v>0</v>
      </c>
      <c r="Q173" s="28">
        <v>0</v>
      </c>
      <c r="R173" s="28">
        <v>0</v>
      </c>
      <c r="S173" s="28">
        <v>0</v>
      </c>
      <c r="T173" s="28">
        <v>0</v>
      </c>
      <c r="U173" s="28">
        <v>0</v>
      </c>
      <c r="V173" s="28">
        <v>0</v>
      </c>
      <c r="W173" s="28">
        <v>0</v>
      </c>
      <c r="X173" s="28">
        <v>0</v>
      </c>
      <c r="Y173" s="521">
        <f t="shared" si="12"/>
        <v>0</v>
      </c>
      <c r="Z173" s="522"/>
    </row>
    <row r="174" spans="1:26" s="516" customFormat="1" ht="12.75" customHeight="1">
      <c r="A174" s="528">
        <v>5010301007</v>
      </c>
      <c r="B174" s="517" t="s">
        <v>456</v>
      </c>
      <c r="C174" s="518">
        <f>SUMIF(Clasificación!C:C,'CA EF'!A174,Clasificación!G:G)</f>
        <v>440255</v>
      </c>
      <c r="D174" s="521"/>
      <c r="E174" s="521"/>
      <c r="F174" s="28">
        <f>SUMIF(Clasificación!C:C,'CA EF'!A174,Clasificación!K:K)</f>
        <v>0</v>
      </c>
      <c r="G174" s="28">
        <f t="shared" si="11"/>
        <v>440255</v>
      </c>
      <c r="H174" s="28">
        <v>0</v>
      </c>
      <c r="I174" s="28">
        <v>0</v>
      </c>
      <c r="J174" s="28">
        <v>0</v>
      </c>
      <c r="K174" s="28">
        <v>0</v>
      </c>
      <c r="L174" s="28">
        <v>0</v>
      </c>
      <c r="M174" s="28">
        <f>-G174</f>
        <v>-440255</v>
      </c>
      <c r="N174" s="28">
        <v>0</v>
      </c>
      <c r="O174" s="28">
        <v>0</v>
      </c>
      <c r="P174" s="28">
        <v>0</v>
      </c>
      <c r="Q174" s="28">
        <v>0</v>
      </c>
      <c r="R174" s="28">
        <v>0</v>
      </c>
      <c r="S174" s="28">
        <v>0</v>
      </c>
      <c r="T174" s="28">
        <v>0</v>
      </c>
      <c r="U174" s="28">
        <v>0</v>
      </c>
      <c r="V174" s="28">
        <v>0</v>
      </c>
      <c r="W174" s="28">
        <v>0</v>
      </c>
      <c r="X174" s="28">
        <v>0</v>
      </c>
      <c r="Y174" s="521">
        <f t="shared" si="12"/>
        <v>0</v>
      </c>
      <c r="Z174" s="522"/>
    </row>
    <row r="175" spans="1:26" s="516" customFormat="1" ht="12.75" customHeight="1">
      <c r="A175" s="528">
        <v>5010302</v>
      </c>
      <c r="B175" s="517" t="s">
        <v>105</v>
      </c>
      <c r="C175" s="518">
        <f>SUMIF(Clasificación!C:C,'CA EF'!A175,Clasificación!G:G)</f>
        <v>0</v>
      </c>
      <c r="D175" s="521"/>
      <c r="E175" s="521"/>
      <c r="F175" s="28">
        <f>SUMIF(Clasificación!C:C,'CA EF'!A175,Clasificación!K:K)</f>
        <v>0</v>
      </c>
      <c r="G175" s="28">
        <f t="shared" si="11"/>
        <v>0</v>
      </c>
      <c r="H175" s="28">
        <v>0</v>
      </c>
      <c r="I175" s="28">
        <v>0</v>
      </c>
      <c r="J175" s="28">
        <v>0</v>
      </c>
      <c r="K175" s="28">
        <v>0</v>
      </c>
      <c r="L175" s="28">
        <v>0</v>
      </c>
      <c r="M175" s="28">
        <v>0</v>
      </c>
      <c r="N175" s="28">
        <v>0</v>
      </c>
      <c r="O175" s="28">
        <v>0</v>
      </c>
      <c r="P175" s="28">
        <v>0</v>
      </c>
      <c r="Q175" s="28">
        <v>0</v>
      </c>
      <c r="R175" s="28">
        <v>0</v>
      </c>
      <c r="S175" s="28">
        <v>0</v>
      </c>
      <c r="T175" s="28">
        <v>0</v>
      </c>
      <c r="U175" s="28">
        <v>0</v>
      </c>
      <c r="V175" s="28">
        <v>0</v>
      </c>
      <c r="W175" s="28">
        <v>0</v>
      </c>
      <c r="X175" s="28">
        <v>0</v>
      </c>
      <c r="Y175" s="521">
        <f t="shared" si="12"/>
        <v>0</v>
      </c>
      <c r="Z175" s="522"/>
    </row>
    <row r="176" spans="1:26" s="516" customFormat="1" ht="12.75" customHeight="1">
      <c r="A176" s="528">
        <v>5010302001</v>
      </c>
      <c r="B176" s="517" t="s">
        <v>203</v>
      </c>
      <c r="C176" s="518">
        <f>SUMIF(Clasificación!C:C,'CA EF'!A176,Clasificación!G:G)</f>
        <v>106487150</v>
      </c>
      <c r="D176" s="521"/>
      <c r="E176" s="521"/>
      <c r="F176" s="28">
        <f>SUMIF(Clasificación!C:C,'CA EF'!A176,Clasificación!K:K)</f>
        <v>0</v>
      </c>
      <c r="G176" s="28">
        <f t="shared" si="11"/>
        <v>106487150</v>
      </c>
      <c r="H176" s="28">
        <v>0</v>
      </c>
      <c r="I176" s="28">
        <v>0</v>
      </c>
      <c r="J176" s="28">
        <v>0</v>
      </c>
      <c r="K176" s="28">
        <v>0</v>
      </c>
      <c r="L176" s="28">
        <v>0</v>
      </c>
      <c r="M176" s="28">
        <v>0</v>
      </c>
      <c r="N176" s="28">
        <v>0</v>
      </c>
      <c r="O176" s="28">
        <v>0</v>
      </c>
      <c r="P176" s="28">
        <v>0</v>
      </c>
      <c r="Q176" s="28">
        <v>0</v>
      </c>
      <c r="R176" s="28">
        <v>0</v>
      </c>
      <c r="S176" s="28">
        <v>0</v>
      </c>
      <c r="T176" s="28">
        <v>0</v>
      </c>
      <c r="U176" s="28">
        <v>0</v>
      </c>
      <c r="V176" s="28">
        <v>0</v>
      </c>
      <c r="W176" s="28">
        <v>0</v>
      </c>
      <c r="X176" s="28">
        <f>-G176</f>
        <v>-106487150</v>
      </c>
      <c r="Y176" s="521">
        <f t="shared" si="12"/>
        <v>0</v>
      </c>
      <c r="Z176" s="522"/>
    </row>
    <row r="177" spans="1:38" s="516" customFormat="1" ht="12.75" customHeight="1">
      <c r="A177" s="528">
        <v>502</v>
      </c>
      <c r="B177" s="517" t="s">
        <v>457</v>
      </c>
      <c r="C177" s="518">
        <f>SUMIF(Clasificación!C:C,'CA EF'!A177,Clasificación!G:G)</f>
        <v>0</v>
      </c>
      <c r="D177" s="521"/>
      <c r="E177" s="521"/>
      <c r="F177" s="28">
        <f>SUMIF(Clasificación!C:C,'CA EF'!A177,Clasificación!K:K)</f>
        <v>0</v>
      </c>
      <c r="G177" s="28">
        <f t="shared" si="11"/>
        <v>0</v>
      </c>
      <c r="H177" s="28">
        <v>0</v>
      </c>
      <c r="I177" s="28">
        <v>0</v>
      </c>
      <c r="J177" s="28">
        <v>0</v>
      </c>
      <c r="K177" s="28">
        <v>0</v>
      </c>
      <c r="L177" s="28">
        <v>0</v>
      </c>
      <c r="M177" s="28">
        <v>0</v>
      </c>
      <c r="N177" s="28">
        <v>0</v>
      </c>
      <c r="O177" s="28">
        <v>0</v>
      </c>
      <c r="P177" s="28">
        <v>0</v>
      </c>
      <c r="Q177" s="28">
        <v>0</v>
      </c>
      <c r="R177" s="28">
        <v>0</v>
      </c>
      <c r="S177" s="28">
        <v>0</v>
      </c>
      <c r="T177" s="28">
        <v>0</v>
      </c>
      <c r="U177" s="28">
        <v>0</v>
      </c>
      <c r="V177" s="28">
        <v>0</v>
      </c>
      <c r="W177" s="28">
        <v>0</v>
      </c>
      <c r="X177" s="28">
        <v>0</v>
      </c>
      <c r="Y177" s="521">
        <f t="shared" si="12"/>
        <v>0</v>
      </c>
      <c r="Z177" s="522"/>
    </row>
    <row r="178" spans="1:38" s="516" customFormat="1" ht="12.75" customHeight="1">
      <c r="A178" s="528">
        <v>50202</v>
      </c>
      <c r="B178" s="517" t="s">
        <v>458</v>
      </c>
      <c r="C178" s="518">
        <f>SUMIF(Clasificación!C:C,'CA EF'!A178,Clasificación!G:G)</f>
        <v>0</v>
      </c>
      <c r="D178" s="521"/>
      <c r="E178" s="521"/>
      <c r="F178" s="28">
        <f>SUMIF(Clasificación!C:C,'CA EF'!A178,Clasificación!K:K)</f>
        <v>0</v>
      </c>
      <c r="G178" s="28">
        <f t="shared" si="11"/>
        <v>0</v>
      </c>
      <c r="H178" s="28">
        <v>0</v>
      </c>
      <c r="I178" s="28">
        <v>0</v>
      </c>
      <c r="J178" s="28">
        <v>0</v>
      </c>
      <c r="K178" s="28">
        <v>0</v>
      </c>
      <c r="L178" s="28">
        <v>0</v>
      </c>
      <c r="M178" s="28">
        <v>0</v>
      </c>
      <c r="N178" s="28">
        <v>0</v>
      </c>
      <c r="O178" s="28">
        <v>0</v>
      </c>
      <c r="P178" s="28">
        <v>0</v>
      </c>
      <c r="Q178" s="28">
        <v>0</v>
      </c>
      <c r="R178" s="28">
        <v>0</v>
      </c>
      <c r="S178" s="28">
        <v>0</v>
      </c>
      <c r="T178" s="28">
        <v>0</v>
      </c>
      <c r="U178" s="28">
        <v>0</v>
      </c>
      <c r="V178" s="28">
        <v>0</v>
      </c>
      <c r="W178" s="28">
        <v>0</v>
      </c>
      <c r="X178" s="28">
        <v>0</v>
      </c>
      <c r="Y178" s="521">
        <f t="shared" si="12"/>
        <v>0</v>
      </c>
      <c r="Z178" s="522"/>
    </row>
    <row r="179" spans="1:38" s="516" customFormat="1" ht="12.75" customHeight="1">
      <c r="A179" s="528">
        <v>5020201</v>
      </c>
      <c r="B179" s="517" t="s">
        <v>459</v>
      </c>
      <c r="C179" s="518">
        <f>SUMIF(Clasificación!C:C,'CA EF'!A179,Clasificación!G:G)</f>
        <v>19990353</v>
      </c>
      <c r="D179" s="521"/>
      <c r="E179" s="521">
        <f>+C179</f>
        <v>19990353</v>
      </c>
      <c r="F179" s="28">
        <f>SUMIF(Clasificación!C:C,'CA EF'!A179,Clasificación!K:K)</f>
        <v>0</v>
      </c>
      <c r="G179" s="28">
        <f t="shared" si="11"/>
        <v>0</v>
      </c>
      <c r="H179" s="28">
        <v>0</v>
      </c>
      <c r="I179" s="28">
        <v>0</v>
      </c>
      <c r="J179" s="28">
        <v>0</v>
      </c>
      <c r="K179" s="28">
        <v>0</v>
      </c>
      <c r="L179" s="28">
        <v>0</v>
      </c>
      <c r="M179" s="28">
        <v>0</v>
      </c>
      <c r="N179" s="28">
        <v>0</v>
      </c>
      <c r="O179" s="28">
        <v>0</v>
      </c>
      <c r="P179" s="28">
        <v>0</v>
      </c>
      <c r="Q179" s="28">
        <v>0</v>
      </c>
      <c r="R179" s="28">
        <v>0</v>
      </c>
      <c r="S179" s="28">
        <v>0</v>
      </c>
      <c r="T179" s="28">
        <v>0</v>
      </c>
      <c r="U179" s="28">
        <v>0</v>
      </c>
      <c r="V179" s="28">
        <v>0</v>
      </c>
      <c r="W179" s="28">
        <v>0</v>
      </c>
      <c r="X179" s="28">
        <v>0</v>
      </c>
      <c r="Y179" s="521">
        <f t="shared" si="12"/>
        <v>0</v>
      </c>
      <c r="Z179" s="522"/>
    </row>
    <row r="180" spans="1:38" s="516" customFormat="1" ht="12.75" customHeight="1">
      <c r="A180" s="528">
        <v>5020202</v>
      </c>
      <c r="B180" s="517" t="s">
        <v>460</v>
      </c>
      <c r="C180" s="518">
        <f>SUMIF(Clasificación!C:C,'CA EF'!A180,Clasificación!G:G)</f>
        <v>12838299</v>
      </c>
      <c r="D180" s="521"/>
      <c r="E180" s="521">
        <f>+C180</f>
        <v>12838299</v>
      </c>
      <c r="F180" s="28">
        <f>SUMIF(Clasificación!C:C,'CA EF'!A180,Clasificación!K:K)</f>
        <v>0</v>
      </c>
      <c r="G180" s="28">
        <f t="shared" si="11"/>
        <v>0</v>
      </c>
      <c r="H180" s="28">
        <v>0</v>
      </c>
      <c r="I180" s="28">
        <v>0</v>
      </c>
      <c r="J180" s="28">
        <v>0</v>
      </c>
      <c r="K180" s="28">
        <v>0</v>
      </c>
      <c r="L180" s="28">
        <v>0</v>
      </c>
      <c r="M180" s="28">
        <v>0</v>
      </c>
      <c r="N180" s="28">
        <v>0</v>
      </c>
      <c r="O180" s="28">
        <v>0</v>
      </c>
      <c r="P180" s="28">
        <v>0</v>
      </c>
      <c r="Q180" s="28">
        <v>0</v>
      </c>
      <c r="R180" s="28">
        <v>0</v>
      </c>
      <c r="S180" s="28">
        <v>0</v>
      </c>
      <c r="T180" s="28">
        <v>0</v>
      </c>
      <c r="U180" s="28">
        <v>0</v>
      </c>
      <c r="V180" s="28">
        <v>0</v>
      </c>
      <c r="W180" s="28">
        <v>0</v>
      </c>
      <c r="X180" s="28">
        <v>0</v>
      </c>
      <c r="Y180" s="521">
        <f t="shared" si="12"/>
        <v>0</v>
      </c>
      <c r="Z180" s="522"/>
    </row>
    <row r="181" spans="1:38" s="516" customFormat="1" ht="12.75" customHeight="1">
      <c r="A181" s="528">
        <v>504</v>
      </c>
      <c r="B181" s="517" t="s">
        <v>204</v>
      </c>
      <c r="C181" s="518">
        <f>SUMIF(Clasificación!C:C,'CA EF'!A181,Clasificación!G:G)</f>
        <v>0</v>
      </c>
      <c r="D181" s="521"/>
      <c r="E181" s="521"/>
      <c r="F181" s="28">
        <f>SUMIF(Clasificación!C:C,'CA EF'!A181,Clasificación!K:K)</f>
        <v>0</v>
      </c>
      <c r="G181" s="28">
        <f t="shared" si="11"/>
        <v>0</v>
      </c>
      <c r="H181" s="28">
        <v>0</v>
      </c>
      <c r="I181" s="28">
        <v>0</v>
      </c>
      <c r="J181" s="28">
        <v>0</v>
      </c>
      <c r="K181" s="28">
        <v>0</v>
      </c>
      <c r="L181" s="28">
        <v>0</v>
      </c>
      <c r="M181" s="28">
        <v>0</v>
      </c>
      <c r="N181" s="28">
        <v>0</v>
      </c>
      <c r="O181" s="28">
        <v>0</v>
      </c>
      <c r="P181" s="28">
        <v>0</v>
      </c>
      <c r="Q181" s="28">
        <v>0</v>
      </c>
      <c r="R181" s="28">
        <v>0</v>
      </c>
      <c r="S181" s="28">
        <v>0</v>
      </c>
      <c r="T181" s="28">
        <v>0</v>
      </c>
      <c r="U181" s="28">
        <v>0</v>
      </c>
      <c r="V181" s="28">
        <v>0</v>
      </c>
      <c r="W181" s="28">
        <v>0</v>
      </c>
      <c r="X181" s="28">
        <v>0</v>
      </c>
      <c r="Y181" s="521">
        <f t="shared" si="12"/>
        <v>0</v>
      </c>
      <c r="Z181" s="522"/>
    </row>
    <row r="182" spans="1:38" s="516" customFormat="1" ht="12.75" customHeight="1">
      <c r="A182" s="528">
        <v>50401</v>
      </c>
      <c r="B182" s="517" t="s">
        <v>205</v>
      </c>
      <c r="C182" s="518">
        <f>SUMIF(Clasificación!C:C,'CA EF'!A182,Clasificación!G:G)</f>
        <v>0</v>
      </c>
      <c r="D182" s="521"/>
      <c r="E182" s="521"/>
      <c r="F182" s="28">
        <f>SUMIF(Clasificación!C:C,'CA EF'!A182,Clasificación!K:K)</f>
        <v>0</v>
      </c>
      <c r="G182" s="28">
        <f t="shared" si="11"/>
        <v>0</v>
      </c>
      <c r="H182" s="28">
        <v>0</v>
      </c>
      <c r="I182" s="28">
        <v>0</v>
      </c>
      <c r="J182" s="28">
        <v>0</v>
      </c>
      <c r="K182" s="28">
        <v>0</v>
      </c>
      <c r="L182" s="28">
        <v>0</v>
      </c>
      <c r="M182" s="28">
        <v>0</v>
      </c>
      <c r="N182" s="28">
        <v>0</v>
      </c>
      <c r="O182" s="28">
        <v>0</v>
      </c>
      <c r="P182" s="28">
        <v>0</v>
      </c>
      <c r="Q182" s="28">
        <v>0</v>
      </c>
      <c r="R182" s="28">
        <v>0</v>
      </c>
      <c r="S182" s="28">
        <v>0</v>
      </c>
      <c r="T182" s="28">
        <v>0</v>
      </c>
      <c r="U182" s="28">
        <v>0</v>
      </c>
      <c r="V182" s="28">
        <v>0</v>
      </c>
      <c r="W182" s="28">
        <v>0</v>
      </c>
      <c r="X182" s="28">
        <v>0</v>
      </c>
      <c r="Y182" s="521">
        <f t="shared" si="12"/>
        <v>0</v>
      </c>
      <c r="Z182" s="522"/>
    </row>
    <row r="183" spans="1:38" s="516" customFormat="1" ht="12.75" customHeight="1">
      <c r="A183" s="528">
        <v>50402</v>
      </c>
      <c r="B183" s="517" t="s">
        <v>206</v>
      </c>
      <c r="C183" s="518">
        <f>SUMIF(Clasificación!C:C,'CA EF'!A183,Clasificación!G:G)</f>
        <v>18068412</v>
      </c>
      <c r="D183" s="521"/>
      <c r="E183" s="521"/>
      <c r="F183" s="28">
        <f>SUMIF(Clasificación!C:C,'CA EF'!A183,Clasificación!K:K)</f>
        <v>0</v>
      </c>
      <c r="G183" s="28">
        <f t="shared" si="11"/>
        <v>18068412</v>
      </c>
      <c r="H183" s="28">
        <v>0</v>
      </c>
      <c r="I183" s="28">
        <f>-G183</f>
        <v>-18068412</v>
      </c>
      <c r="J183" s="28">
        <v>0</v>
      </c>
      <c r="K183" s="28">
        <v>0</v>
      </c>
      <c r="L183" s="28">
        <v>0</v>
      </c>
      <c r="M183" s="28">
        <v>0</v>
      </c>
      <c r="N183" s="28">
        <v>0</v>
      </c>
      <c r="O183" s="28">
        <v>0</v>
      </c>
      <c r="P183" s="28">
        <v>0</v>
      </c>
      <c r="Q183" s="28">
        <v>0</v>
      </c>
      <c r="R183" s="28">
        <v>0</v>
      </c>
      <c r="S183" s="28">
        <v>0</v>
      </c>
      <c r="T183" s="28">
        <v>0</v>
      </c>
      <c r="U183" s="28">
        <v>0</v>
      </c>
      <c r="V183" s="28">
        <v>0</v>
      </c>
      <c r="W183" s="28">
        <v>0</v>
      </c>
      <c r="X183" s="28">
        <v>0</v>
      </c>
      <c r="Y183" s="521">
        <f t="shared" si="12"/>
        <v>0</v>
      </c>
      <c r="Z183" s="522"/>
    </row>
    <row r="184" spans="1:38" s="443" customFormat="1" ht="10.199999999999999">
      <c r="A184" s="529"/>
      <c r="B184" s="17" t="s">
        <v>186</v>
      </c>
      <c r="C184" s="20">
        <f>'BG 032022'!C163</f>
        <v>765936018</v>
      </c>
      <c r="D184" s="16"/>
      <c r="E184" s="16">
        <f>+C184</f>
        <v>765936018</v>
      </c>
      <c r="F184" s="20"/>
      <c r="G184" s="16">
        <f>C184+D184-E184-F184</f>
        <v>0</v>
      </c>
      <c r="H184" s="523"/>
      <c r="I184" s="523"/>
      <c r="J184" s="523"/>
      <c r="K184" s="523"/>
      <c r="L184" s="523"/>
      <c r="M184" s="523"/>
      <c r="N184" s="523"/>
      <c r="O184" s="523"/>
      <c r="P184" s="523"/>
      <c r="Q184" s="523"/>
      <c r="R184" s="523"/>
      <c r="S184" s="523"/>
      <c r="T184" s="523"/>
      <c r="U184" s="523"/>
      <c r="V184" s="523"/>
      <c r="W184" s="523"/>
      <c r="X184" s="523"/>
      <c r="Y184" s="16"/>
      <c r="Z184" s="524"/>
      <c r="AA184" s="442"/>
      <c r="AB184" s="442"/>
      <c r="AC184" s="442"/>
      <c r="AD184" s="442"/>
      <c r="AE184" s="442"/>
      <c r="AF184" s="442"/>
      <c r="AG184" s="442"/>
      <c r="AH184" s="442"/>
      <c r="AI184" s="442"/>
      <c r="AJ184" s="442"/>
      <c r="AK184" s="442"/>
      <c r="AL184" s="442"/>
    </row>
    <row r="185" spans="1:38" s="3" customFormat="1" ht="10.8" thickBot="1">
      <c r="B185" s="26" t="s">
        <v>40</v>
      </c>
      <c r="C185" s="27">
        <f>+SUM(C4:C184)</f>
        <v>0.40000152587890625</v>
      </c>
      <c r="D185" s="27">
        <f>+SUM(D4:D184)</f>
        <v>2835740594</v>
      </c>
      <c r="E185" s="27">
        <f t="shared" ref="E185:W185" si="13">+SUM(E4:E184)</f>
        <v>2835740594</v>
      </c>
      <c r="F185" s="27">
        <f t="shared" si="13"/>
        <v>0</v>
      </c>
      <c r="G185" s="27">
        <f t="shared" si="13"/>
        <v>0.40000009536743164</v>
      </c>
      <c r="H185" s="27">
        <f t="shared" ref="H185:M185" si="14">+SUM(H4:H184)</f>
        <v>1295547916</v>
      </c>
      <c r="I185" s="27">
        <f t="shared" si="14"/>
        <v>-1176754781</v>
      </c>
      <c r="J185" s="27">
        <f t="shared" si="14"/>
        <v>-103417617</v>
      </c>
      <c r="K185" s="27">
        <f t="shared" si="14"/>
        <v>-10527240</v>
      </c>
      <c r="L185" s="27">
        <f t="shared" si="14"/>
        <v>0</v>
      </c>
      <c r="M185" s="27">
        <f t="shared" si="14"/>
        <v>-230497672.19999999</v>
      </c>
      <c r="N185" s="27">
        <f t="shared" si="13"/>
        <v>0</v>
      </c>
      <c r="O185" s="27">
        <f t="shared" si="13"/>
        <v>0</v>
      </c>
      <c r="P185" s="27">
        <f>+SUM(P4:P184)</f>
        <v>0</v>
      </c>
      <c r="Q185" s="27">
        <f>+SUM(Q4:Q184)</f>
        <v>0</v>
      </c>
      <c r="R185" s="27">
        <f>+SUM(R4:R184)</f>
        <v>17440137</v>
      </c>
      <c r="S185" s="27">
        <f t="shared" si="13"/>
        <v>0</v>
      </c>
      <c r="T185" s="27">
        <f t="shared" si="13"/>
        <v>0</v>
      </c>
      <c r="U185" s="27">
        <f t="shared" si="13"/>
        <v>0</v>
      </c>
      <c r="V185" s="27">
        <f t="shared" si="13"/>
        <v>0</v>
      </c>
      <c r="W185" s="27">
        <f t="shared" si="13"/>
        <v>0</v>
      </c>
      <c r="X185" s="27">
        <f>+SUM(X4:X184)</f>
        <v>1500309</v>
      </c>
      <c r="Y185" s="27">
        <f>+SUM(Y4:Y184)</f>
        <v>-206708947.79999995</v>
      </c>
      <c r="Z185" s="525"/>
      <c r="AA185" s="441"/>
      <c r="AB185" s="441"/>
      <c r="AC185" s="441"/>
      <c r="AD185" s="441"/>
      <c r="AE185" s="441"/>
      <c r="AF185" s="441"/>
      <c r="AG185" s="441"/>
      <c r="AH185" s="441"/>
      <c r="AI185" s="441"/>
      <c r="AJ185" s="441"/>
      <c r="AK185" s="441"/>
      <c r="AL185" s="441"/>
    </row>
    <row r="186" spans="1:38" thickTop="1">
      <c r="C186" s="21"/>
      <c r="D186" s="21"/>
      <c r="E186" s="21">
        <f>D185-E185</f>
        <v>0</v>
      </c>
      <c r="H186" s="526"/>
      <c r="I186" s="526"/>
      <c r="J186" s="526"/>
      <c r="K186" s="526"/>
      <c r="L186" s="526"/>
      <c r="M186" s="526"/>
      <c r="N186" s="526">
        <f>+SUM(H185:N185)</f>
        <v>-225649394.19999999</v>
      </c>
      <c r="O186" s="526"/>
      <c r="P186" s="526"/>
      <c r="Q186" s="526"/>
      <c r="R186" s="526"/>
      <c r="S186" s="526">
        <f>+SUM(O185:S185)</f>
        <v>17440137</v>
      </c>
      <c r="T186" s="526"/>
      <c r="U186" s="526"/>
      <c r="V186" s="526"/>
      <c r="W186" s="526">
        <f>+SUM(T185:W185)</f>
        <v>0</v>
      </c>
      <c r="X186" s="526">
        <f>X185</f>
        <v>1500309</v>
      </c>
      <c r="Y186" s="526">
        <f>SUM(G185:X185)</f>
        <v>-206708947.79999989</v>
      </c>
      <c r="Z186" s="525"/>
      <c r="AA186" s="441"/>
      <c r="AB186" s="441"/>
      <c r="AC186" s="441"/>
      <c r="AD186" s="441"/>
      <c r="AE186" s="441"/>
      <c r="AF186" s="441"/>
      <c r="AG186" s="441"/>
      <c r="AH186" s="441"/>
      <c r="AI186" s="441"/>
      <c r="AJ186" s="441"/>
      <c r="AK186" s="441"/>
      <c r="AL186" s="441"/>
    </row>
    <row r="187" spans="1:38" ht="14.4">
      <c r="B187" s="7"/>
      <c r="C187" s="7"/>
      <c r="D187" s="7"/>
      <c r="E187" s="8"/>
      <c r="F187" s="22"/>
      <c r="G187" s="22"/>
      <c r="H187" s="444"/>
      <c r="I187" s="444"/>
      <c r="J187" s="444"/>
      <c r="K187" s="444"/>
      <c r="L187" s="444"/>
      <c r="M187" s="444"/>
      <c r="N187" s="444"/>
      <c r="O187" s="444"/>
      <c r="P187" s="444"/>
      <c r="Q187" s="444"/>
      <c r="R187" s="444"/>
      <c r="S187" s="444"/>
      <c r="T187" s="444"/>
      <c r="U187" s="444"/>
      <c r="V187" s="444"/>
      <c r="W187" s="444"/>
      <c r="X187" s="444"/>
      <c r="Y187" s="444">
        <f>+Y185-Y186</f>
        <v>0</v>
      </c>
      <c r="Z187" s="9"/>
      <c r="AA187" s="441"/>
      <c r="AB187" s="441"/>
      <c r="AC187" s="441"/>
      <c r="AD187" s="441"/>
      <c r="AE187" s="441"/>
      <c r="AF187" s="441"/>
      <c r="AG187" s="441"/>
      <c r="AH187" s="441"/>
      <c r="AI187" s="441"/>
      <c r="AJ187" s="441"/>
      <c r="AK187" s="441"/>
      <c r="AL187" s="441"/>
    </row>
    <row r="188" spans="1:38" ht="14.4">
      <c r="C188" s="2"/>
      <c r="F188" s="23"/>
      <c r="G188" s="23"/>
      <c r="Y188" s="2"/>
      <c r="Z188" s="9"/>
    </row>
    <row r="189" spans="1:38" ht="14.4">
      <c r="C189" s="2"/>
      <c r="G189" s="24"/>
      <c r="H189" s="5"/>
      <c r="I189" s="5"/>
      <c r="J189" s="5"/>
      <c r="K189" s="5"/>
      <c r="L189" s="5"/>
      <c r="M189" s="5"/>
      <c r="N189" s="5"/>
      <c r="O189" s="5"/>
      <c r="P189" s="5"/>
      <c r="Q189" s="5"/>
      <c r="R189" s="5"/>
      <c r="S189" s="5"/>
      <c r="T189" s="5"/>
      <c r="U189" s="5"/>
      <c r="V189" s="5"/>
      <c r="W189" s="5"/>
      <c r="X189" s="5"/>
    </row>
    <row r="190" spans="1:38" ht="14.4">
      <c r="C190" s="4"/>
      <c r="H190" s="6"/>
      <c r="I190" s="6"/>
      <c r="J190" s="6"/>
      <c r="K190" s="6"/>
      <c r="L190" s="6"/>
      <c r="M190" s="6"/>
      <c r="N190" s="6"/>
      <c r="O190" s="6"/>
      <c r="P190" s="6"/>
      <c r="Q190" s="6"/>
      <c r="R190" s="6"/>
      <c r="S190" s="6"/>
      <c r="T190" s="6"/>
      <c r="U190" s="6"/>
      <c r="V190" s="6"/>
      <c r="W190" s="6"/>
      <c r="X190" s="6"/>
      <c r="Y190" s="2"/>
    </row>
    <row r="191" spans="1:38" ht="15" customHeight="1">
      <c r="C191" s="4"/>
    </row>
  </sheetData>
  <mergeCells count="8">
    <mergeCell ref="B1:Y1"/>
    <mergeCell ref="B2:B3"/>
    <mergeCell ref="D2:E2"/>
    <mergeCell ref="H2:N2"/>
    <mergeCell ref="O2:S2"/>
    <mergeCell ref="T2:W2"/>
    <mergeCell ref="X2:X3"/>
    <mergeCell ref="Y2:Y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ED6D-1604-425F-B563-426C32760CC4}">
  <sheetPr>
    <tabColor rgb="FF0070C0"/>
  </sheetPr>
  <dimension ref="B1:T71"/>
  <sheetViews>
    <sheetView showGridLines="0" zoomScale="80" zoomScaleNormal="80" zoomScaleSheetLayoutView="80" workbookViewId="0">
      <pane ySplit="15" topLeftCell="A46" activePane="bottomLeft" state="frozen"/>
      <selection pane="bottomLeft" activeCell="A16" sqref="A16"/>
    </sheetView>
  </sheetViews>
  <sheetFormatPr baseColWidth="10" defaultColWidth="11.44140625" defaultRowHeight="15.6"/>
  <cols>
    <col min="1" max="1" width="3" style="71" customWidth="1"/>
    <col min="2" max="2" width="41.6640625" style="71" customWidth="1"/>
    <col min="3" max="3" width="22.44140625" style="71" bestFit="1" customWidth="1"/>
    <col min="4" max="5" width="19.5546875" style="71" customWidth="1"/>
    <col min="6" max="6" width="1.109375" style="71" customWidth="1"/>
    <col min="7" max="7" width="51.109375" style="71" customWidth="1"/>
    <col min="8" max="8" width="10.88671875" style="72" customWidth="1"/>
    <col min="9" max="9" width="20.44140625" style="71" bestFit="1" customWidth="1"/>
    <col min="10" max="10" width="19.5546875" style="71" customWidth="1"/>
    <col min="11" max="11" width="2.5546875" style="71" customWidth="1"/>
    <col min="12" max="12" width="17.6640625" style="71" customWidth="1"/>
    <col min="13" max="13" width="16.6640625" style="71" customWidth="1"/>
    <col min="14" max="14" width="18.88671875" style="71" bestFit="1" customWidth="1"/>
    <col min="15" max="15" width="13.5546875" style="71" bestFit="1" customWidth="1"/>
    <col min="16" max="16384" width="11.44140625" style="71"/>
  </cols>
  <sheetData>
    <row r="1" spans="2:20" s="166" customFormat="1"/>
    <row r="2" spans="2:20" s="166" customFormat="1">
      <c r="B2" s="359"/>
      <c r="C2" s="359"/>
      <c r="D2" s="359"/>
      <c r="E2" s="359"/>
      <c r="F2" s="359"/>
      <c r="G2" s="359"/>
      <c r="H2" s="359"/>
      <c r="I2" s="359"/>
      <c r="J2" s="359"/>
      <c r="K2" s="359"/>
      <c r="L2" s="359"/>
      <c r="M2" s="359"/>
      <c r="N2" s="359"/>
      <c r="O2" s="359"/>
      <c r="P2" s="359"/>
      <c r="Q2" s="359"/>
      <c r="R2" s="359"/>
      <c r="S2" s="359"/>
      <c r="T2" s="359"/>
    </row>
    <row r="3" spans="2:20" s="166" customFormat="1"/>
    <row r="4" spans="2:20" s="166" customFormat="1"/>
    <row r="5" spans="2:20" s="166" customFormat="1"/>
    <row r="6" spans="2:20" s="166" customFormat="1"/>
    <row r="7" spans="2:20" s="166" customFormat="1">
      <c r="B7" s="358"/>
      <c r="C7" s="358"/>
      <c r="D7" s="358"/>
      <c r="E7" s="358"/>
      <c r="F7" s="358"/>
      <c r="G7" s="358"/>
      <c r="H7" s="358"/>
      <c r="I7" s="358"/>
      <c r="J7" s="358"/>
      <c r="K7" s="358"/>
      <c r="L7" s="358"/>
      <c r="M7" s="358"/>
      <c r="N7" s="358"/>
      <c r="O7" s="358"/>
      <c r="P7" s="358"/>
      <c r="Q7" s="358"/>
      <c r="R7" s="358"/>
      <c r="S7" s="358"/>
      <c r="T7" s="358"/>
    </row>
    <row r="8" spans="2:20" s="166" customFormat="1"/>
    <row r="9" spans="2:20">
      <c r="J9" s="125" t="s">
        <v>336</v>
      </c>
    </row>
    <row r="10" spans="2:20" s="130" customFormat="1" ht="16.8">
      <c r="B10" s="576" t="s">
        <v>145</v>
      </c>
      <c r="C10" s="576"/>
      <c r="D10" s="576"/>
      <c r="E10" s="576"/>
      <c r="F10" s="576"/>
      <c r="G10" s="576"/>
      <c r="H10" s="576"/>
      <c r="I10" s="576"/>
      <c r="J10" s="576"/>
    </row>
    <row r="11" spans="2:20" s="130" customFormat="1" ht="16.8">
      <c r="B11" s="577" t="s">
        <v>329</v>
      </c>
      <c r="C11" s="577"/>
      <c r="D11" s="577"/>
      <c r="E11" s="577"/>
      <c r="F11" s="577"/>
      <c r="G11" s="577"/>
      <c r="H11" s="577"/>
      <c r="I11" s="577"/>
      <c r="J11" s="577"/>
    </row>
    <row r="12" spans="2:20" s="130" customFormat="1" ht="16.8">
      <c r="B12" s="363" t="s">
        <v>631</v>
      </c>
      <c r="C12" s="363"/>
      <c r="D12" s="363"/>
      <c r="E12" s="363"/>
      <c r="F12" s="363"/>
      <c r="G12" s="363"/>
      <c r="H12" s="363"/>
      <c r="I12" s="363"/>
      <c r="J12" s="363"/>
    </row>
    <row r="13" spans="2:20">
      <c r="B13" s="73" t="s">
        <v>344</v>
      </c>
      <c r="C13" s="74"/>
      <c r="D13" s="74"/>
      <c r="E13" s="74"/>
      <c r="F13" s="74"/>
      <c r="G13" s="74"/>
      <c r="H13" s="74"/>
      <c r="I13" s="74"/>
      <c r="J13" s="74"/>
    </row>
    <row r="15" spans="2:20" ht="18.600000000000001" customHeight="1">
      <c r="B15" s="75" t="s">
        <v>3</v>
      </c>
      <c r="C15" s="76"/>
      <c r="D15" s="77">
        <v>44651</v>
      </c>
      <c r="E15" s="77">
        <v>44561</v>
      </c>
      <c r="F15" s="78"/>
      <c r="G15" s="75" t="s">
        <v>8</v>
      </c>
      <c r="H15" s="75"/>
      <c r="I15" s="77">
        <v>44651</v>
      </c>
      <c r="J15" s="77">
        <v>44561</v>
      </c>
    </row>
    <row r="16" spans="2:20">
      <c r="B16" s="79" t="s">
        <v>4</v>
      </c>
      <c r="C16" s="79"/>
      <c r="D16" s="80"/>
      <c r="E16" s="80"/>
      <c r="F16" s="81"/>
      <c r="G16" s="131" t="s">
        <v>9</v>
      </c>
      <c r="H16" s="82"/>
      <c r="I16" s="83"/>
      <c r="J16" s="83"/>
    </row>
    <row r="17" spans="2:14">
      <c r="B17" s="79" t="s">
        <v>322</v>
      </c>
      <c r="C17" s="84" t="s">
        <v>405</v>
      </c>
      <c r="D17" s="85">
        <f>SUM(D18:D19)</f>
        <v>1270451117</v>
      </c>
      <c r="E17" s="85">
        <f>SUM(E18:E19)</f>
        <v>1477160065</v>
      </c>
      <c r="F17" s="86"/>
      <c r="G17" s="87" t="s">
        <v>286</v>
      </c>
      <c r="H17" s="88"/>
      <c r="I17" s="89">
        <f>SUMIF(Clasificación!B:B,BG!G17,Clasificación!G:G)</f>
        <v>0</v>
      </c>
      <c r="J17" s="89">
        <f>SUMIF(Clasificación!B:B,BG!G17,Clasificación!K:K)</f>
        <v>0</v>
      </c>
    </row>
    <row r="18" spans="2:14">
      <c r="B18" s="90" t="s">
        <v>15</v>
      </c>
      <c r="C18" s="91"/>
      <c r="D18" s="89">
        <f>SUMIF(Clasificación!B:B,BG!B18,Clasificación!G:G)</f>
        <v>0</v>
      </c>
      <c r="E18" s="89">
        <f>SUMIF(Clasificación!B:B,BG!B18,Clasificación!K:K)</f>
        <v>0</v>
      </c>
      <c r="F18" s="92"/>
      <c r="G18" s="93" t="s">
        <v>382</v>
      </c>
      <c r="H18" s="94" t="s">
        <v>700</v>
      </c>
      <c r="I18" s="89">
        <f>SUMIF(Clasificación!B:B,BG!G18,Clasificación!G:G)</f>
        <v>24322675</v>
      </c>
      <c r="J18" s="89">
        <f>SUMIF(Clasificación!B:B,BG!G18,Clasificación!K:K)</f>
        <v>0</v>
      </c>
      <c r="M18" s="126"/>
      <c r="N18" s="126"/>
    </row>
    <row r="19" spans="2:14">
      <c r="B19" s="90" t="s">
        <v>16</v>
      </c>
      <c r="C19" s="91"/>
      <c r="D19" s="89">
        <f>SUMIF(Clasificación!B:B,BG!B19,Clasificación!G:G)</f>
        <v>1270451117</v>
      </c>
      <c r="E19" s="89">
        <f>SUMIF(Clasificación!B:B,BG!B19,Clasificación!K:K)</f>
        <v>1477160065</v>
      </c>
      <c r="F19" s="92"/>
      <c r="G19" s="87" t="s">
        <v>388</v>
      </c>
      <c r="H19" s="94" t="s">
        <v>461</v>
      </c>
      <c r="I19" s="89">
        <f>SUMIF(Clasificación!B:B,BG!G19,Clasificación!G:G)</f>
        <v>536376549.80000001</v>
      </c>
      <c r="J19" s="89">
        <f>SUMIF(Clasificación!B:B,BG!G19,Clasificación!K:K)</f>
        <v>420585567</v>
      </c>
      <c r="M19" s="126"/>
      <c r="N19" s="126"/>
    </row>
    <row r="20" spans="2:14">
      <c r="B20" s="90"/>
      <c r="C20" s="91"/>
      <c r="D20" s="89"/>
      <c r="E20" s="89"/>
      <c r="F20" s="92"/>
      <c r="G20" s="87" t="s">
        <v>147</v>
      </c>
      <c r="H20" s="88"/>
      <c r="I20" s="89">
        <f>SUMIF(Clasificación!B:B,BG!G20,Clasificación!G:G)</f>
        <v>357375905</v>
      </c>
      <c r="J20" s="89">
        <f>SUMIF(Clasificación!B:B,BG!G20,Clasificación!K:K)</f>
        <v>255994710</v>
      </c>
      <c r="M20" s="126"/>
      <c r="N20" s="126"/>
    </row>
    <row r="21" spans="2:14">
      <c r="B21" s="79" t="s">
        <v>66</v>
      </c>
      <c r="C21" s="84" t="s">
        <v>426</v>
      </c>
      <c r="D21" s="85">
        <f>SUM(D22:D23)</f>
        <v>6437246309</v>
      </c>
      <c r="E21" s="85">
        <f>SUM(E22:E23)</f>
        <v>5179670754</v>
      </c>
      <c r="F21" s="86"/>
      <c r="G21" s="95"/>
      <c r="H21" s="88"/>
      <c r="I21" s="96"/>
      <c r="J21" s="89"/>
      <c r="N21" s="126"/>
    </row>
    <row r="22" spans="2:14">
      <c r="B22" s="90" t="s">
        <v>377</v>
      </c>
      <c r="C22" s="91"/>
      <c r="D22" s="89">
        <f>SUMIF(Clasificación!B:B,BG!B22,Clasificación!G:G)</f>
        <v>0</v>
      </c>
      <c r="E22" s="89">
        <f>SUMIF(Clasificación!B:B,BG!B22,Clasificación!K:K)</f>
        <v>0</v>
      </c>
      <c r="F22" s="92"/>
      <c r="G22" s="89"/>
      <c r="H22" s="97"/>
      <c r="I22" s="89"/>
      <c r="J22" s="89"/>
    </row>
    <row r="23" spans="2:14">
      <c r="B23" s="90" t="s">
        <v>378</v>
      </c>
      <c r="C23" s="91"/>
      <c r="D23" s="89">
        <f>SUMIF(Clasificación!B:B,BG!B23,Clasificación!G:G)</f>
        <v>6437246309</v>
      </c>
      <c r="E23" s="89">
        <f>SUMIF(Clasificación!B:B,BG!B23,Clasificación!K:K)</f>
        <v>5179670754</v>
      </c>
      <c r="F23" s="92"/>
      <c r="G23" s="89"/>
      <c r="H23" s="97"/>
      <c r="I23" s="89"/>
      <c r="J23" s="89"/>
      <c r="M23" s="126"/>
      <c r="N23" s="126"/>
    </row>
    <row r="24" spans="2:14">
      <c r="B24" s="90"/>
      <c r="C24" s="91"/>
      <c r="D24" s="89"/>
      <c r="E24" s="89"/>
      <c r="F24" s="92"/>
      <c r="G24" s="98"/>
      <c r="H24" s="97"/>
      <c r="I24" s="89"/>
      <c r="J24" s="89"/>
      <c r="M24" s="126"/>
      <c r="N24" s="126"/>
    </row>
    <row r="25" spans="2:14">
      <c r="B25" s="90" t="s">
        <v>42</v>
      </c>
      <c r="C25" s="91"/>
      <c r="D25" s="89">
        <v>0</v>
      </c>
      <c r="E25" s="89">
        <v>0</v>
      </c>
      <c r="F25" s="92"/>
      <c r="G25" s="99"/>
      <c r="H25" s="88"/>
      <c r="I25" s="85"/>
      <c r="J25" s="85"/>
      <c r="M25" s="126"/>
      <c r="N25" s="126"/>
    </row>
    <row r="26" spans="2:14">
      <c r="B26" s="90"/>
      <c r="C26" s="91"/>
      <c r="D26" s="89"/>
      <c r="E26" s="89"/>
      <c r="F26" s="92"/>
      <c r="G26" s="100"/>
      <c r="H26" s="88"/>
      <c r="I26" s="89"/>
      <c r="J26" s="89"/>
    </row>
    <row r="27" spans="2:14">
      <c r="B27" s="79" t="s">
        <v>406</v>
      </c>
      <c r="C27" s="84" t="s">
        <v>407</v>
      </c>
      <c r="D27" s="85">
        <f>SUM(D28:D32)</f>
        <v>492018393</v>
      </c>
      <c r="E27" s="85">
        <f>SUM(E28:E32)</f>
        <v>500292586</v>
      </c>
      <c r="F27" s="86"/>
      <c r="G27" s="100"/>
      <c r="H27" s="88"/>
      <c r="I27" s="89"/>
      <c r="J27" s="89"/>
    </row>
    <row r="28" spans="2:14">
      <c r="B28" s="90" t="s">
        <v>379</v>
      </c>
      <c r="C28" s="84" t="s">
        <v>424</v>
      </c>
      <c r="D28" s="89">
        <f>SUMIF(Clasificación!B:B,BG!B28,Clasificación!G:G)</f>
        <v>492018393</v>
      </c>
      <c r="E28" s="89">
        <f>SUMIF(Clasificación!B:B,BG!B28,Clasificación!K:K)</f>
        <v>500292586</v>
      </c>
      <c r="F28" s="92"/>
      <c r="G28" s="99"/>
      <c r="H28" s="88"/>
      <c r="I28" s="85"/>
      <c r="J28" s="85"/>
      <c r="M28" s="126"/>
      <c r="N28" s="126"/>
    </row>
    <row r="29" spans="2:14">
      <c r="B29" s="90" t="s">
        <v>380</v>
      </c>
      <c r="C29" s="91"/>
      <c r="D29" s="89">
        <f>SUMIF(Clasificación!B:B,BG!B29,Clasificación!G:G)</f>
        <v>0</v>
      </c>
      <c r="E29" s="89">
        <f>SUMIF(Clasificación!B:B,BG!B29,Clasificación!K:K)</f>
        <v>0</v>
      </c>
      <c r="F29" s="92"/>
      <c r="G29" s="100"/>
      <c r="H29" s="99"/>
      <c r="I29" s="89"/>
      <c r="J29" s="89"/>
      <c r="M29" s="126"/>
      <c r="N29" s="126"/>
    </row>
    <row r="30" spans="2:14">
      <c r="B30" s="90" t="s">
        <v>89</v>
      </c>
      <c r="C30" s="102"/>
      <c r="D30" s="89">
        <f>SUMIF(Clasificación!B:B,BG!B30,Clasificación!G:G)</f>
        <v>0</v>
      </c>
      <c r="E30" s="89">
        <f>SUMIF(Clasificación!B:B,BG!B30,Clasificación!K:K)</f>
        <v>0</v>
      </c>
      <c r="F30" s="92"/>
      <c r="G30" s="100"/>
      <c r="H30" s="99"/>
      <c r="I30" s="89"/>
      <c r="J30" s="89"/>
      <c r="M30" s="127"/>
      <c r="N30" s="126"/>
    </row>
    <row r="31" spans="2:14" ht="31.2">
      <c r="B31" s="101" t="s">
        <v>381</v>
      </c>
      <c r="C31" s="102"/>
      <c r="D31" s="89">
        <f>SUMIF(Clasificación!B:B,BG!B31,Clasificación!G:G)</f>
        <v>0</v>
      </c>
      <c r="E31" s="89">
        <f>SUMIF(Clasificación!B:B,BG!B31,Clasificación!K:K)</f>
        <v>0</v>
      </c>
      <c r="F31" s="103"/>
      <c r="G31" s="104"/>
      <c r="H31" s="364"/>
      <c r="I31" s="96"/>
      <c r="J31" s="96"/>
      <c r="M31" s="127"/>
    </row>
    <row r="32" spans="2:14" ht="31.2">
      <c r="B32" s="101" t="s">
        <v>146</v>
      </c>
      <c r="C32" s="102"/>
      <c r="D32" s="89">
        <f>SUMIF(Clasificación!B:B,BG!B32,Clasificación!G:G)</f>
        <v>0</v>
      </c>
      <c r="E32" s="89">
        <f>SUMIF(Clasificación!B:B,BG!B32,Clasificación!K:K)</f>
        <v>0</v>
      </c>
      <c r="F32" s="103"/>
      <c r="G32" s="104"/>
      <c r="H32" s="364"/>
      <c r="I32" s="96"/>
      <c r="J32" s="96"/>
      <c r="M32" s="127"/>
    </row>
    <row r="33" spans="2:13">
      <c r="B33" s="101"/>
      <c r="C33" s="102"/>
      <c r="D33" s="89"/>
      <c r="E33" s="89"/>
      <c r="F33" s="103"/>
      <c r="G33" s="104"/>
      <c r="H33" s="364"/>
      <c r="I33" s="96"/>
      <c r="J33" s="96"/>
      <c r="M33" s="127"/>
    </row>
    <row r="34" spans="2:13" s="72" customFormat="1">
      <c r="B34" s="79" t="s">
        <v>408</v>
      </c>
      <c r="C34" s="84" t="s">
        <v>425</v>
      </c>
      <c r="D34" s="85">
        <f>SUMIF(Clasificación!B:B,BG!B34,Clasificación!G:G)</f>
        <v>39857545</v>
      </c>
      <c r="E34" s="85">
        <f>SUMIF(Clasificación!B:B,BG!B34,Clasificación!K:K)</f>
        <v>42190436</v>
      </c>
      <c r="F34" s="86"/>
      <c r="G34" s="105"/>
      <c r="H34" s="105"/>
      <c r="I34" s="85"/>
      <c r="J34" s="85"/>
      <c r="M34" s="128"/>
    </row>
    <row r="35" spans="2:13">
      <c r="B35" s="90"/>
      <c r="C35" s="90"/>
      <c r="D35" s="89"/>
      <c r="E35" s="89"/>
      <c r="F35" s="92"/>
      <c r="G35" s="100"/>
      <c r="H35" s="99"/>
      <c r="I35" s="89"/>
      <c r="J35" s="89"/>
      <c r="M35" s="126"/>
    </row>
    <row r="36" spans="2:13">
      <c r="B36" s="79" t="s">
        <v>17</v>
      </c>
      <c r="C36" s="79"/>
      <c r="D36" s="85">
        <f>+D17+D21+D27+D34</f>
        <v>8239573364</v>
      </c>
      <c r="E36" s="85">
        <f>+E17+E21+E27+E34</f>
        <v>7199313841</v>
      </c>
      <c r="F36" s="86"/>
      <c r="G36" s="99" t="s">
        <v>22</v>
      </c>
      <c r="H36" s="99"/>
      <c r="I36" s="85">
        <f>SUM(I17:I35)</f>
        <v>918075129.79999995</v>
      </c>
      <c r="J36" s="85">
        <f>SUM(J17:J35)</f>
        <v>676580277</v>
      </c>
    </row>
    <row r="37" spans="2:13">
      <c r="B37" s="79" t="s">
        <v>7</v>
      </c>
      <c r="C37" s="79"/>
      <c r="D37" s="89"/>
      <c r="E37" s="89"/>
      <c r="F37" s="92"/>
      <c r="G37" s="106" t="s">
        <v>46</v>
      </c>
      <c r="H37" s="106"/>
      <c r="I37" s="89"/>
      <c r="J37" s="89"/>
    </row>
    <row r="38" spans="2:13">
      <c r="B38" s="79" t="s">
        <v>303</v>
      </c>
      <c r="C38" s="79"/>
      <c r="D38" s="85">
        <v>0</v>
      </c>
      <c r="E38" s="85">
        <v>0</v>
      </c>
      <c r="F38" s="86"/>
      <c r="G38" s="107" t="s">
        <v>382</v>
      </c>
      <c r="H38" s="105"/>
      <c r="I38" s="89">
        <v>0</v>
      </c>
      <c r="J38" s="89">
        <f>SUMIF(Clasificación!C:C,BG!G38,Clasificación!K:K)</f>
        <v>0</v>
      </c>
    </row>
    <row r="39" spans="2:13">
      <c r="B39" s="90" t="s">
        <v>377</v>
      </c>
      <c r="C39" s="90"/>
      <c r="D39" s="89">
        <v>0</v>
      </c>
      <c r="E39" s="89">
        <v>0</v>
      </c>
      <c r="F39" s="92"/>
      <c r="G39" s="107" t="s">
        <v>383</v>
      </c>
      <c r="H39" s="108"/>
      <c r="I39" s="89">
        <f>SUMIF(Clasificación!B:B,BG!G39,Clasificación!G:G)</f>
        <v>0</v>
      </c>
      <c r="J39" s="89">
        <f>SUMIF(Clasificación!C:C,BG!G39,Clasificación!K:K)</f>
        <v>0</v>
      </c>
      <c r="M39" s="126"/>
    </row>
    <row r="40" spans="2:13">
      <c r="B40" s="90" t="s">
        <v>378</v>
      </c>
      <c r="C40" s="90"/>
      <c r="D40" s="89">
        <v>0</v>
      </c>
      <c r="E40" s="89">
        <v>0</v>
      </c>
      <c r="F40" s="92"/>
      <c r="G40" s="98" t="s">
        <v>384</v>
      </c>
      <c r="H40" s="106"/>
      <c r="I40" s="89">
        <f>SUMIF(Clasificación!B:B,BG!G40,Clasificación!G:G)</f>
        <v>0</v>
      </c>
      <c r="J40" s="89">
        <f>SUMIF(Clasificación!C:C,BG!G40,Clasificación!K:K)</f>
        <v>0</v>
      </c>
      <c r="M40" s="126"/>
    </row>
    <row r="41" spans="2:13">
      <c r="B41" s="90" t="s">
        <v>42</v>
      </c>
      <c r="C41" s="90"/>
      <c r="D41" s="89">
        <v>0</v>
      </c>
      <c r="E41" s="89">
        <v>0</v>
      </c>
      <c r="F41" s="92"/>
      <c r="G41" s="107" t="s">
        <v>385</v>
      </c>
      <c r="H41" s="108"/>
      <c r="I41" s="89">
        <f>SUMIF(Clasificación!B:B,BG!G41,Clasificación!G:G)</f>
        <v>0</v>
      </c>
      <c r="J41" s="89">
        <f>SUMIF(Clasificación!C:C,BG!G41,Clasificación!K:K)</f>
        <v>0</v>
      </c>
      <c r="M41" s="126"/>
    </row>
    <row r="42" spans="2:13">
      <c r="B42" s="90"/>
      <c r="C42" s="90"/>
      <c r="D42" s="89"/>
      <c r="E42" s="89"/>
      <c r="F42" s="92"/>
      <c r="G42" s="107" t="s">
        <v>386</v>
      </c>
      <c r="H42" s="108"/>
      <c r="I42" s="89">
        <f>SUMIF(Clasificación!B:B,BG!G42,Clasificación!G:G)</f>
        <v>0</v>
      </c>
      <c r="J42" s="89">
        <f>SUMIF(Clasificación!C:C,BG!G42,Clasificación!K:K)</f>
        <v>0</v>
      </c>
      <c r="M42" s="126"/>
    </row>
    <row r="43" spans="2:13">
      <c r="B43" s="90"/>
      <c r="C43" s="90"/>
      <c r="D43" s="89"/>
      <c r="E43" s="89"/>
      <c r="F43" s="92"/>
      <c r="G43" s="107"/>
      <c r="H43" s="108"/>
      <c r="I43" s="89"/>
      <c r="J43" s="89"/>
    </row>
    <row r="44" spans="2:13">
      <c r="B44" s="79" t="s">
        <v>91</v>
      </c>
      <c r="C44" s="79"/>
      <c r="D44" s="85">
        <v>0</v>
      </c>
      <c r="E44" s="85">
        <v>0</v>
      </c>
      <c r="F44" s="86"/>
      <c r="G44" s="106" t="s">
        <v>150</v>
      </c>
      <c r="H44" s="106"/>
      <c r="I44" s="89"/>
      <c r="J44" s="89"/>
    </row>
    <row r="45" spans="2:13">
      <c r="B45" s="90" t="s">
        <v>148</v>
      </c>
      <c r="C45" s="90"/>
      <c r="D45" s="89">
        <v>0</v>
      </c>
      <c r="E45" s="89">
        <v>0</v>
      </c>
      <c r="F45" s="92"/>
      <c r="G45" s="107" t="s">
        <v>47</v>
      </c>
      <c r="H45" s="108"/>
      <c r="I45" s="89">
        <f>SUMIF(Clasificación!B:B,BG!G45,Clasificación!G:G)</f>
        <v>0</v>
      </c>
      <c r="J45" s="89">
        <f>SUMIF(Clasificación!C:C,BG!G45,Clasificación!K:K)</f>
        <v>0</v>
      </c>
    </row>
    <row r="46" spans="2:13">
      <c r="B46" s="90" t="s">
        <v>79</v>
      </c>
      <c r="C46" s="91"/>
      <c r="D46" s="89">
        <v>0</v>
      </c>
      <c r="E46" s="89">
        <v>0</v>
      </c>
      <c r="F46" s="92"/>
      <c r="G46" s="107" t="s">
        <v>387</v>
      </c>
      <c r="H46" s="108"/>
      <c r="I46" s="89">
        <f>SUMIF(Clasificación!B:B,BG!G46,Clasificación!G:G)</f>
        <v>0</v>
      </c>
      <c r="J46" s="89">
        <f>SUMIF(Clasificación!C:C,BG!G46,Clasificación!K:K)</f>
        <v>0</v>
      </c>
    </row>
    <row r="47" spans="2:13">
      <c r="B47" s="90" t="s">
        <v>45</v>
      </c>
      <c r="C47" s="91"/>
      <c r="D47" s="89">
        <v>0</v>
      </c>
      <c r="E47" s="89">
        <v>0</v>
      </c>
      <c r="F47" s="92"/>
      <c r="G47" s="107" t="s">
        <v>388</v>
      </c>
      <c r="H47" s="108"/>
      <c r="I47" s="89">
        <v>0</v>
      </c>
      <c r="J47" s="89">
        <f>SUMIF(Clasificación!C:C,BG!G47,Clasificación!K:K)</f>
        <v>0</v>
      </c>
    </row>
    <row r="48" spans="2:13">
      <c r="B48" s="90" t="s">
        <v>90</v>
      </c>
      <c r="C48" s="91"/>
      <c r="D48" s="89">
        <v>0</v>
      </c>
      <c r="E48" s="89">
        <v>0</v>
      </c>
      <c r="F48" s="92"/>
      <c r="G48" s="107"/>
      <c r="H48" s="108"/>
      <c r="I48" s="89"/>
      <c r="J48" s="89"/>
    </row>
    <row r="49" spans="2:13" ht="31.2">
      <c r="B49" s="109" t="s">
        <v>119</v>
      </c>
      <c r="C49" s="110"/>
      <c r="D49" s="89">
        <v>0</v>
      </c>
      <c r="E49" s="89">
        <v>0</v>
      </c>
      <c r="F49" s="92"/>
      <c r="G49" s="99" t="s">
        <v>48</v>
      </c>
      <c r="H49" s="99"/>
      <c r="I49" s="111">
        <v>0</v>
      </c>
      <c r="J49" s="111">
        <v>0</v>
      </c>
    </row>
    <row r="50" spans="2:13" ht="31.2">
      <c r="B50" s="101" t="s">
        <v>149</v>
      </c>
      <c r="C50" s="102"/>
      <c r="D50" s="89">
        <v>0</v>
      </c>
      <c r="E50" s="89">
        <v>0</v>
      </c>
      <c r="F50" s="92"/>
      <c r="G50" s="106"/>
      <c r="H50" s="106"/>
      <c r="I50" s="85"/>
      <c r="J50" s="85"/>
    </row>
    <row r="51" spans="2:13">
      <c r="B51" s="90"/>
      <c r="C51" s="91"/>
      <c r="D51" s="89">
        <v>0</v>
      </c>
      <c r="E51" s="89">
        <v>0</v>
      </c>
      <c r="F51" s="92"/>
      <c r="G51" s="107"/>
      <c r="H51" s="108"/>
      <c r="I51" s="89"/>
      <c r="J51" s="89"/>
    </row>
    <row r="52" spans="2:13">
      <c r="B52" s="79" t="s">
        <v>415</v>
      </c>
      <c r="C52" s="113"/>
      <c r="D52" s="85">
        <v>0</v>
      </c>
      <c r="E52" s="85">
        <v>0</v>
      </c>
      <c r="F52" s="86"/>
      <c r="G52" s="99" t="s">
        <v>19</v>
      </c>
      <c r="H52" s="99"/>
      <c r="I52" s="85">
        <v>0</v>
      </c>
      <c r="J52" s="85">
        <v>0</v>
      </c>
    </row>
    <row r="53" spans="2:13" ht="31.2">
      <c r="B53" s="112"/>
      <c r="C53" s="113"/>
      <c r="D53" s="96">
        <v>0</v>
      </c>
      <c r="E53" s="96">
        <v>0</v>
      </c>
      <c r="F53" s="103"/>
      <c r="G53" s="105" t="s">
        <v>151</v>
      </c>
      <c r="H53" s="105"/>
      <c r="I53" s="111">
        <f>+VPN!K22</f>
        <v>7813928026</v>
      </c>
      <c r="J53" s="111">
        <f>+VPN!K17</f>
        <v>7047992008</v>
      </c>
      <c r="M53" s="126"/>
    </row>
    <row r="54" spans="2:13">
      <c r="B54" s="114" t="s">
        <v>418</v>
      </c>
      <c r="C54" s="84" t="s">
        <v>409</v>
      </c>
      <c r="D54" s="85">
        <f>SUMIF(Clasificación!B:B,BG!B54,Clasificación!G:G)</f>
        <v>492429792</v>
      </c>
      <c r="E54" s="85">
        <f>SUMIF(Clasificación!B:B,BG!B54,Clasificación!K:K)</f>
        <v>525258444</v>
      </c>
      <c r="F54" s="115"/>
      <c r="G54" s="98"/>
      <c r="H54" s="106"/>
      <c r="I54" s="89"/>
      <c r="J54" s="89"/>
    </row>
    <row r="55" spans="2:13">
      <c r="B55" s="114"/>
      <c r="C55" s="84"/>
      <c r="D55" s="85"/>
      <c r="E55" s="85"/>
      <c r="F55" s="115"/>
      <c r="G55" s="98"/>
      <c r="H55" s="106"/>
      <c r="I55" s="89"/>
      <c r="J55" s="89"/>
    </row>
    <row r="56" spans="2:13">
      <c r="B56" s="79" t="s">
        <v>416</v>
      </c>
      <c r="C56" s="84"/>
      <c r="D56" s="85">
        <v>0</v>
      </c>
      <c r="E56" s="85">
        <v>0</v>
      </c>
      <c r="F56" s="86"/>
      <c r="G56" s="85"/>
      <c r="H56" s="85"/>
      <c r="I56" s="89"/>
      <c r="J56" s="89"/>
      <c r="K56" s="116"/>
      <c r="L56" s="116"/>
      <c r="M56" s="116"/>
    </row>
    <row r="57" spans="2:13">
      <c r="B57" s="79"/>
      <c r="C57" s="84"/>
      <c r="D57" s="85"/>
      <c r="E57" s="85"/>
      <c r="F57" s="86"/>
      <c r="G57" s="85"/>
      <c r="H57" s="85"/>
      <c r="I57" s="89"/>
      <c r="J57" s="89"/>
      <c r="K57" s="116"/>
      <c r="L57" s="116"/>
      <c r="M57" s="116"/>
    </row>
    <row r="58" spans="2:13">
      <c r="B58" s="79" t="s">
        <v>20</v>
      </c>
      <c r="C58" s="84"/>
      <c r="D58" s="85">
        <f>+D54</f>
        <v>492429792</v>
      </c>
      <c r="E58" s="85">
        <f>+E54</f>
        <v>525258444</v>
      </c>
      <c r="F58" s="86"/>
      <c r="G58" s="89"/>
      <c r="H58" s="85"/>
      <c r="I58" s="89"/>
      <c r="J58" s="89"/>
      <c r="K58" s="116"/>
      <c r="L58" s="116"/>
      <c r="M58" s="120"/>
    </row>
    <row r="59" spans="2:13">
      <c r="B59" s="79"/>
      <c r="C59" s="84"/>
      <c r="D59" s="85"/>
      <c r="E59" s="85"/>
      <c r="F59" s="86"/>
      <c r="G59" s="89"/>
      <c r="H59" s="85"/>
      <c r="I59" s="89"/>
      <c r="J59" s="89"/>
      <c r="K59" s="116"/>
      <c r="L59" s="116"/>
      <c r="M59" s="120"/>
    </row>
    <row r="60" spans="2:13">
      <c r="B60" s="79" t="s">
        <v>21</v>
      </c>
      <c r="C60" s="79"/>
      <c r="D60" s="85">
        <f>+D36+D58</f>
        <v>8732003156</v>
      </c>
      <c r="E60" s="85">
        <f>+E36+E58</f>
        <v>7724572285</v>
      </c>
      <c r="F60" s="86"/>
      <c r="G60" s="578" t="s">
        <v>23</v>
      </c>
      <c r="H60" s="578"/>
      <c r="I60" s="85">
        <f>I36+I49+I53</f>
        <v>8732003155.7999992</v>
      </c>
      <c r="J60" s="85">
        <f>J36+J49+J53</f>
        <v>7724572285</v>
      </c>
      <c r="K60" s="116"/>
      <c r="L60" s="117">
        <f>+D60-I60</f>
        <v>0.20000076293945313</v>
      </c>
      <c r="M60" s="117">
        <f>+E60-J60</f>
        <v>0</v>
      </c>
    </row>
    <row r="61" spans="2:13">
      <c r="D61" s="118"/>
      <c r="I61" s="119"/>
      <c r="K61" s="116"/>
      <c r="L61" s="120"/>
      <c r="M61" s="120"/>
    </row>
    <row r="62" spans="2:13">
      <c r="B62" s="579" t="s">
        <v>636</v>
      </c>
      <c r="C62" s="579"/>
      <c r="D62" s="579"/>
      <c r="E62" s="579"/>
      <c r="F62" s="579"/>
      <c r="G62" s="579"/>
      <c r="H62" s="579"/>
      <c r="I62" s="579"/>
      <c r="J62" s="579"/>
      <c r="K62" s="116"/>
      <c r="L62" s="116"/>
      <c r="M62" s="116"/>
    </row>
    <row r="63" spans="2:13">
      <c r="K63" s="116"/>
      <c r="L63" s="116"/>
      <c r="M63" s="116"/>
    </row>
    <row r="64" spans="2:13">
      <c r="K64" s="116"/>
      <c r="L64" s="116"/>
      <c r="M64" s="116"/>
    </row>
    <row r="65" spans="2:13">
      <c r="K65" s="116"/>
      <c r="L65" s="116"/>
      <c r="M65" s="116"/>
    </row>
    <row r="66" spans="2:13">
      <c r="D66" s="121"/>
      <c r="K66" s="116"/>
      <c r="L66" s="116"/>
      <c r="M66" s="116"/>
    </row>
    <row r="67" spans="2:13">
      <c r="B67" s="129"/>
      <c r="C67" s="129"/>
      <c r="D67" s="129"/>
      <c r="E67" s="129"/>
      <c r="F67" s="129"/>
      <c r="G67" s="129"/>
      <c r="H67" s="129"/>
      <c r="I67" s="129"/>
      <c r="J67" s="129"/>
    </row>
    <row r="68" spans="2:13" s="449" customFormat="1">
      <c r="B68" s="447" t="s">
        <v>113</v>
      </c>
      <c r="C68" s="447"/>
      <c r="E68" s="580" t="s">
        <v>112</v>
      </c>
      <c r="F68" s="580"/>
      <c r="G68" s="580"/>
      <c r="J68" s="449" t="s">
        <v>287</v>
      </c>
      <c r="K68" s="166"/>
    </row>
    <row r="69" spans="2:13" s="123" customFormat="1">
      <c r="B69" s="448" t="s">
        <v>49</v>
      </c>
      <c r="C69" s="448"/>
      <c r="E69" s="575" t="s">
        <v>111</v>
      </c>
      <c r="F69" s="575"/>
      <c r="G69" s="575"/>
      <c r="J69" s="448" t="s">
        <v>110</v>
      </c>
      <c r="K69" s="166"/>
    </row>
    <row r="70" spans="2:13" ht="4.5" customHeight="1">
      <c r="B70" s="124"/>
      <c r="C70" s="124"/>
    </row>
    <row r="71" spans="2:13">
      <c r="B71" s="124"/>
      <c r="C71" s="124"/>
    </row>
  </sheetData>
  <mergeCells count="6">
    <mergeCell ref="E69:G69"/>
    <mergeCell ref="B10:J10"/>
    <mergeCell ref="B11:J11"/>
    <mergeCell ref="G60:H60"/>
    <mergeCell ref="B62:J62"/>
    <mergeCell ref="E68:G68"/>
  </mergeCells>
  <hyperlinks>
    <hyperlink ref="J9" location="Indice!A1" display="Índice" xr:uid="{1AB4EB46-6C04-4FD1-9985-9702F1E4F7E7}"/>
  </hyperlinks>
  <pageMargins left="0.23622047244094491" right="0.23622047244094491" top="0.74803149606299213" bottom="0.74803149606299213" header="0.31496062992125984" footer="0.31496062992125984"/>
  <pageSetup paperSize="9" scale="55" orientation="portrait" r:id="rId1"/>
  <colBreaks count="1" manualBreakCount="1">
    <brk id="1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7656-223E-4655-836D-E1F67322B26B}">
  <sheetPr>
    <tabColor rgb="FF0070C0"/>
    <pageSetUpPr fitToPage="1"/>
  </sheetPr>
  <dimension ref="A1:T43"/>
  <sheetViews>
    <sheetView showGridLines="0" zoomScale="80" zoomScaleNormal="80" zoomScaleSheetLayoutView="90" workbookViewId="0">
      <pane ySplit="15" topLeftCell="A16" activePane="bottomLeft" state="frozen"/>
      <selection pane="bottomLeft" activeCell="A16" sqref="A16"/>
    </sheetView>
  </sheetViews>
  <sheetFormatPr baseColWidth="10" defaultColWidth="11.44140625" defaultRowHeight="15.6"/>
  <cols>
    <col min="1" max="1" width="2.88671875" style="71" customWidth="1"/>
    <col min="2" max="2" width="60.44140625" style="71" customWidth="1"/>
    <col min="3" max="3" width="11.109375" style="71" customWidth="1"/>
    <col min="4" max="5" width="15.44140625" style="71" customWidth="1"/>
    <col min="6" max="6" width="9.109375" style="71" customWidth="1"/>
    <col min="7" max="7" width="21.6640625" style="71" customWidth="1"/>
    <col min="8" max="8" width="22" style="71" customWidth="1"/>
    <col min="9" max="10" width="17.88671875" style="71" bestFit="1" customWidth="1"/>
    <col min="11" max="11" width="16.44140625" style="71" bestFit="1" customWidth="1"/>
    <col min="12" max="16384" width="11.44140625" style="71"/>
  </cols>
  <sheetData>
    <row r="1" spans="1:20" s="166" customFormat="1"/>
    <row r="2" spans="1:20" s="166" customFormat="1">
      <c r="B2" s="359"/>
      <c r="C2" s="359"/>
      <c r="D2" s="359"/>
      <c r="E2" s="359"/>
      <c r="F2" s="359"/>
      <c r="G2" s="359"/>
      <c r="H2" s="359"/>
      <c r="I2" s="359"/>
      <c r="J2" s="359"/>
      <c r="K2" s="359"/>
      <c r="L2" s="359"/>
      <c r="M2" s="359"/>
      <c r="N2" s="359"/>
      <c r="O2" s="359"/>
      <c r="P2" s="359"/>
      <c r="Q2" s="359"/>
      <c r="R2" s="359"/>
      <c r="S2" s="359"/>
      <c r="T2" s="359"/>
    </row>
    <row r="3" spans="1:20" s="166" customFormat="1"/>
    <row r="4" spans="1:20" s="166" customFormat="1"/>
    <row r="5" spans="1:20" s="166" customFormat="1"/>
    <row r="6" spans="1:20" s="166" customFormat="1"/>
    <row r="7" spans="1:20" s="166" customFormat="1">
      <c r="B7" s="358"/>
      <c r="C7" s="358"/>
      <c r="D7" s="358"/>
      <c r="E7" s="358"/>
      <c r="F7" s="358"/>
      <c r="G7" s="358"/>
      <c r="H7" s="358"/>
      <c r="I7" s="358"/>
      <c r="J7" s="358"/>
      <c r="K7" s="358"/>
      <c r="L7" s="358"/>
      <c r="M7" s="358"/>
      <c r="N7" s="358"/>
      <c r="O7" s="358"/>
      <c r="P7" s="358"/>
      <c r="Q7" s="358"/>
      <c r="R7" s="358"/>
      <c r="S7" s="358"/>
      <c r="T7" s="358"/>
    </row>
    <row r="8" spans="1:20" s="166" customFormat="1"/>
    <row r="9" spans="1:20">
      <c r="B9" s="145"/>
      <c r="C9" s="145"/>
      <c r="D9" s="145"/>
      <c r="E9" s="145"/>
      <c r="F9" s="145"/>
      <c r="G9" s="145"/>
      <c r="H9" s="125" t="s">
        <v>336</v>
      </c>
      <c r="I9" s="146"/>
      <c r="J9" s="146"/>
      <c r="K9" s="146"/>
    </row>
    <row r="10" spans="1:20" s="130" customFormat="1" ht="16.8">
      <c r="B10" s="581" t="s">
        <v>145</v>
      </c>
      <c r="C10" s="581"/>
      <c r="D10" s="581"/>
      <c r="E10" s="581"/>
      <c r="F10" s="581"/>
      <c r="G10" s="581"/>
      <c r="H10" s="581"/>
      <c r="I10" s="164"/>
      <c r="J10" s="164"/>
      <c r="K10" s="164"/>
    </row>
    <row r="11" spans="1:20" s="130" customFormat="1" ht="16.8">
      <c r="B11" s="165" t="s">
        <v>328</v>
      </c>
      <c r="C11" s="165"/>
      <c r="D11" s="165"/>
      <c r="E11" s="165"/>
      <c r="F11" s="165"/>
      <c r="G11" s="165"/>
      <c r="H11" s="165"/>
      <c r="I11" s="165"/>
      <c r="J11" s="165"/>
    </row>
    <row r="12" spans="1:20" s="130" customFormat="1" ht="16.8">
      <c r="B12" s="165" t="s">
        <v>632</v>
      </c>
      <c r="C12" s="165"/>
      <c r="D12" s="165"/>
      <c r="E12" s="165"/>
      <c r="F12" s="165"/>
      <c r="G12" s="165"/>
      <c r="H12" s="165"/>
      <c r="I12" s="165"/>
      <c r="J12" s="165"/>
    </row>
    <row r="13" spans="1:20">
      <c r="B13" s="582" t="s">
        <v>344</v>
      </c>
      <c r="C13" s="582"/>
      <c r="D13" s="582"/>
      <c r="E13" s="582"/>
      <c r="F13" s="582"/>
      <c r="G13" s="582"/>
      <c r="H13" s="582"/>
      <c r="I13" s="147"/>
      <c r="J13" s="147"/>
    </row>
    <row r="14" spans="1:20">
      <c r="B14" s="583"/>
      <c r="C14" s="583"/>
      <c r="D14" s="583"/>
      <c r="E14" s="583"/>
      <c r="F14" s="583"/>
      <c r="G14" s="583"/>
      <c r="H14" s="583"/>
      <c r="I14" s="147"/>
      <c r="J14" s="147"/>
    </row>
    <row r="15" spans="1:20" ht="47.4" customHeight="1">
      <c r="B15" s="148"/>
      <c r="C15" s="148"/>
      <c r="D15" s="148"/>
      <c r="E15" s="148"/>
      <c r="F15" s="148"/>
      <c r="G15" s="77">
        <v>44651</v>
      </c>
      <c r="H15" s="77">
        <v>44286</v>
      </c>
      <c r="J15" s="122"/>
    </row>
    <row r="16" spans="1:20" ht="15" customHeight="1">
      <c r="A16" s="149"/>
      <c r="B16" s="150" t="s">
        <v>73</v>
      </c>
      <c r="C16" s="150"/>
      <c r="D16" s="150"/>
      <c r="E16" s="150"/>
      <c r="F16" s="150"/>
      <c r="G16" s="381">
        <f>SUM(G17:G20)</f>
        <v>1503213705</v>
      </c>
      <c r="H16" s="381">
        <f>SUM(H17:H20)</f>
        <v>477911577</v>
      </c>
      <c r="I16" s="118"/>
      <c r="J16" s="118"/>
    </row>
    <row r="17" spans="1:11" ht="15" customHeight="1">
      <c r="A17" s="149"/>
      <c r="B17" s="95" t="s">
        <v>399</v>
      </c>
      <c r="C17" s="151"/>
      <c r="D17" s="151"/>
      <c r="E17" s="84" t="s">
        <v>641</v>
      </c>
      <c r="F17" s="150"/>
      <c r="G17" s="382">
        <f>SUMIF(Clasificación!B:B,EERR!B17,Clasificación!G:G)</f>
        <v>1296256385</v>
      </c>
      <c r="H17" s="382">
        <f>SUMIF(Clasificación!B:B,EERR!B17,Clasificación!O:O)</f>
        <v>428800791</v>
      </c>
      <c r="I17" s="118"/>
      <c r="J17" s="118"/>
      <c r="K17" s="152"/>
    </row>
    <row r="18" spans="1:11" ht="15" customHeight="1">
      <c r="A18" s="149"/>
      <c r="B18" s="153" t="s">
        <v>401</v>
      </c>
      <c r="C18" s="153"/>
      <c r="D18" s="153"/>
      <c r="E18" s="154" t="s">
        <v>640</v>
      </c>
      <c r="F18" s="150"/>
      <c r="G18" s="382">
        <f>SUMIF(Clasificación!B:B,EERR!B18,Clasificación!G:G)</f>
        <v>91257460</v>
      </c>
      <c r="H18" s="382">
        <f>SUMIF(Clasificación!B:B,EERR!B18,Clasificación!O:O)</f>
        <v>42893422</v>
      </c>
      <c r="K18" s="152"/>
    </row>
    <row r="19" spans="1:11" ht="15" customHeight="1">
      <c r="A19" s="149"/>
      <c r="B19" s="153" t="s">
        <v>402</v>
      </c>
      <c r="C19" s="153"/>
      <c r="D19" s="153"/>
      <c r="E19" s="154" t="s">
        <v>639</v>
      </c>
      <c r="F19" s="150"/>
      <c r="G19" s="382">
        <f>SUMIF(Clasificación!B:B,EERR!B19,Clasificación!G:G)</f>
        <v>7712273</v>
      </c>
      <c r="H19" s="382">
        <f>SUMIF(Clasificación!B:B,EERR!B19,Clasificación!O:O)</f>
        <v>0</v>
      </c>
      <c r="K19" s="152"/>
    </row>
    <row r="20" spans="1:11" ht="15" customHeight="1">
      <c r="A20" s="149"/>
      <c r="B20" s="95" t="s">
        <v>403</v>
      </c>
      <c r="C20" s="150"/>
      <c r="D20" s="150"/>
      <c r="E20" s="84" t="s">
        <v>421</v>
      </c>
      <c r="F20" s="150"/>
      <c r="G20" s="382">
        <f>SUMIF(Clasificación!B:B,EERR!B20,Clasificación!G:G)</f>
        <v>107987587</v>
      </c>
      <c r="H20" s="382">
        <f>SUMIF(Clasificación!B:B,EERR!B20,Clasificación!O:O)</f>
        <v>6217364</v>
      </c>
      <c r="K20" s="152"/>
    </row>
    <row r="21" spans="1:11" ht="15" customHeight="1">
      <c r="A21" s="149"/>
      <c r="B21" s="95"/>
      <c r="C21" s="150"/>
      <c r="D21" s="150"/>
      <c r="E21" s="84"/>
      <c r="F21" s="150"/>
      <c r="G21" s="382"/>
      <c r="H21" s="382"/>
      <c r="K21" s="152"/>
    </row>
    <row r="22" spans="1:11" ht="15" customHeight="1">
      <c r="A22" s="149"/>
      <c r="B22" s="150" t="s">
        <v>78</v>
      </c>
      <c r="C22" s="151"/>
      <c r="D22" s="151"/>
      <c r="E22" s="155"/>
      <c r="F22" s="150"/>
      <c r="G22" s="381">
        <f>SUM(G23:G28)</f>
        <v>-644273420</v>
      </c>
      <c r="H22" s="381">
        <f>SUM(H23:H28)</f>
        <v>-171096443</v>
      </c>
      <c r="K22" s="152"/>
    </row>
    <row r="23" spans="1:11" ht="15" customHeight="1">
      <c r="A23" s="149"/>
      <c r="B23" s="153" t="s">
        <v>393</v>
      </c>
      <c r="C23" s="153"/>
      <c r="D23" s="153"/>
      <c r="E23" s="155"/>
      <c r="F23" s="150"/>
      <c r="G23" s="382">
        <f>-SUMIF(Clasificación!B:B,EERR!B23,Clasificación!G:G)</f>
        <v>-26400000</v>
      </c>
      <c r="H23" s="382">
        <f>-SUMIF(Clasificación!B:B,EERR!B23,Clasificación!O:O)</f>
        <v>0</v>
      </c>
      <c r="K23" s="152"/>
    </row>
    <row r="24" spans="1:11" ht="15" customHeight="1">
      <c r="A24" s="149"/>
      <c r="B24" s="153" t="s">
        <v>394</v>
      </c>
      <c r="C24" s="153"/>
      <c r="D24" s="153"/>
      <c r="E24" s="84" t="s">
        <v>404</v>
      </c>
      <c r="F24" s="150"/>
      <c r="G24" s="382">
        <f>-SUMIF(Clasificación!B:B,EERR!B24,Clasificación!G:G)</f>
        <v>-407050934</v>
      </c>
      <c r="H24" s="382">
        <f>-SUMIF(Clasificación!B:B,EERR!B24,Clasificación!O:O)</f>
        <v>-159204907</v>
      </c>
      <c r="K24" s="152"/>
    </row>
    <row r="25" spans="1:11" ht="15" customHeight="1">
      <c r="A25" s="149"/>
      <c r="B25" s="153" t="s">
        <v>395</v>
      </c>
      <c r="C25" s="153"/>
      <c r="D25" s="153"/>
      <c r="E25" s="84" t="s">
        <v>404</v>
      </c>
      <c r="F25" s="150"/>
      <c r="G25" s="382">
        <f>-SUMIF(Clasificación!B:B,EERR!B25,Clasificación!G:G)</f>
        <v>-2538537</v>
      </c>
      <c r="H25" s="382">
        <f>-SUMIF(Clasificación!B:B,EERR!B25,Clasificación!O:O)</f>
        <v>0</v>
      </c>
      <c r="K25" s="152"/>
    </row>
    <row r="26" spans="1:11" ht="15" customHeight="1">
      <c r="A26" s="156"/>
      <c r="B26" s="95" t="s">
        <v>396</v>
      </c>
      <c r="C26" s="151"/>
      <c r="D26" s="151"/>
      <c r="E26" s="84" t="s">
        <v>404</v>
      </c>
      <c r="F26" s="157"/>
      <c r="G26" s="382">
        <f>-SUMIF(Clasificación!B:B,EERR!B26,Clasificación!G:G)</f>
        <v>0</v>
      </c>
      <c r="H26" s="382">
        <f>-SUMIF(Clasificación!B:B,EERR!B26,Clasificación!O:O)</f>
        <v>0</v>
      </c>
      <c r="J26" s="152"/>
    </row>
    <row r="27" spans="1:11" ht="15" customHeight="1">
      <c r="A27" s="158"/>
      <c r="B27" s="159" t="s">
        <v>169</v>
      </c>
      <c r="C27" s="159"/>
      <c r="D27" s="159"/>
      <c r="E27" s="84" t="s">
        <v>404</v>
      </c>
      <c r="F27" s="160"/>
      <c r="G27" s="382">
        <f>-SUMIF(Clasificación!B:B,EERR!B27,Clasificación!G:G)</f>
        <v>-101796712</v>
      </c>
      <c r="H27" s="382">
        <f>-SUMIF(Clasificación!B:B,EERR!B27,Clasificación!O:O)</f>
        <v>0</v>
      </c>
      <c r="K27" s="152"/>
    </row>
    <row r="28" spans="1:11" ht="15" customHeight="1">
      <c r="A28" s="158"/>
      <c r="B28" s="159" t="s">
        <v>397</v>
      </c>
      <c r="C28" s="159"/>
      <c r="D28" s="159"/>
      <c r="E28" s="84" t="s">
        <v>404</v>
      </c>
      <c r="F28" s="160"/>
      <c r="G28" s="382">
        <f>-SUMIF(Clasificación!B:B,EERR!B28,Clasificación!G:G)</f>
        <v>-106487237</v>
      </c>
      <c r="H28" s="382">
        <f>-SUMIF(Clasificación!B:B,EERR!B28,Clasificación!O:O)</f>
        <v>-11891536</v>
      </c>
      <c r="K28" s="152"/>
    </row>
    <row r="29" spans="1:11" ht="15" customHeight="1">
      <c r="A29" s="161"/>
      <c r="B29" s="95"/>
      <c r="C29" s="95"/>
      <c r="D29" s="95"/>
      <c r="E29" s="84"/>
      <c r="F29" s="95"/>
      <c r="G29" s="382"/>
      <c r="H29" s="382"/>
    </row>
    <row r="30" spans="1:11" ht="15" customHeight="1">
      <c r="A30" s="149"/>
      <c r="B30" s="150" t="s">
        <v>389</v>
      </c>
      <c r="C30" s="150"/>
      <c r="D30" s="150"/>
      <c r="E30" s="150"/>
      <c r="F30" s="150"/>
      <c r="G30" s="381">
        <f>G16+G22</f>
        <v>858940285</v>
      </c>
      <c r="H30" s="381">
        <f>H16+H22</f>
        <v>306815134</v>
      </c>
      <c r="J30" s="152"/>
    </row>
    <row r="31" spans="1:11" ht="15" customHeight="1">
      <c r="A31" s="149"/>
      <c r="B31" s="150"/>
      <c r="C31" s="150"/>
      <c r="D31" s="150"/>
      <c r="E31" s="150"/>
      <c r="F31" s="150"/>
      <c r="G31" s="382"/>
      <c r="H31" s="382"/>
      <c r="J31" s="152"/>
    </row>
    <row r="32" spans="1:11" ht="15" customHeight="1">
      <c r="A32" s="149"/>
      <c r="B32" s="150" t="s">
        <v>14</v>
      </c>
      <c r="C32" s="150"/>
      <c r="D32" s="150"/>
      <c r="E32" s="150"/>
      <c r="F32" s="150"/>
      <c r="G32" s="382">
        <f>-SUMIF(Clasificación!B:B,EERR!B32,Clasificación!G:G)</f>
        <v>-93004267</v>
      </c>
      <c r="H32" s="382">
        <f>-SUMIF(Clasificación!B:B,EERR!B32,Clasificación!O:O)</f>
        <v>-18045092</v>
      </c>
    </row>
    <row r="33" spans="1:11" ht="15" customHeight="1">
      <c r="A33" s="149"/>
      <c r="B33" s="150"/>
      <c r="C33" s="150"/>
      <c r="D33" s="150"/>
      <c r="E33" s="150"/>
      <c r="F33" s="150"/>
      <c r="G33" s="382"/>
      <c r="H33" s="382"/>
    </row>
    <row r="34" spans="1:11" ht="15" customHeight="1">
      <c r="A34" s="149"/>
      <c r="B34" s="150" t="s">
        <v>12</v>
      </c>
      <c r="C34" s="150"/>
      <c r="D34" s="150"/>
      <c r="E34" s="150"/>
      <c r="F34" s="150"/>
      <c r="G34" s="381">
        <f>+G30+G32</f>
        <v>765936018</v>
      </c>
      <c r="H34" s="381">
        <f>+H30+H32</f>
        <v>288770042</v>
      </c>
      <c r="I34" s="162">
        <f>+G34-Clasificación!G93</f>
        <v>0</v>
      </c>
      <c r="J34" s="152">
        <f>+H34-'BG 032021'!C49</f>
        <v>0</v>
      </c>
      <c r="K34" s="152"/>
    </row>
    <row r="35" spans="1:11" ht="15" customHeight="1">
      <c r="G35" s="163"/>
    </row>
    <row r="36" spans="1:11" ht="15" customHeight="1">
      <c r="B36" s="579" t="s">
        <v>636</v>
      </c>
      <c r="C36" s="579"/>
      <c r="D36" s="579"/>
      <c r="E36" s="579"/>
      <c r="F36" s="579"/>
      <c r="G36" s="579"/>
      <c r="H36" s="579"/>
      <c r="K36" s="152"/>
    </row>
    <row r="37" spans="1:11" ht="15" customHeight="1">
      <c r="G37" s="152"/>
      <c r="I37" s="124"/>
      <c r="K37" s="132"/>
    </row>
    <row r="38" spans="1:11" ht="15" customHeight="1">
      <c r="G38" s="152"/>
      <c r="H38" s="121"/>
      <c r="I38" s="124"/>
      <c r="K38" s="132"/>
    </row>
    <row r="39" spans="1:11" ht="15" customHeight="1">
      <c r="G39" s="152"/>
      <c r="H39" s="121"/>
      <c r="I39" s="124"/>
      <c r="K39" s="132"/>
    </row>
    <row r="40" spans="1:11" ht="15" customHeight="1">
      <c r="G40" s="152"/>
      <c r="H40" s="121"/>
      <c r="I40" s="124"/>
      <c r="K40" s="132"/>
    </row>
    <row r="41" spans="1:11">
      <c r="B41" s="124"/>
      <c r="C41" s="124"/>
      <c r="D41" s="124"/>
      <c r="E41" s="124"/>
      <c r="F41" s="124"/>
      <c r="I41" s="124"/>
      <c r="K41" s="132"/>
    </row>
    <row r="42" spans="1:11">
      <c r="B42" s="365" t="s">
        <v>462</v>
      </c>
      <c r="E42" s="471" t="s">
        <v>112</v>
      </c>
      <c r="F42" s="445"/>
      <c r="H42" s="122" t="s">
        <v>287</v>
      </c>
      <c r="K42" s="132"/>
    </row>
    <row r="43" spans="1:11">
      <c r="B43" s="362" t="s">
        <v>463</v>
      </c>
      <c r="E43" s="472" t="s">
        <v>111</v>
      </c>
      <c r="F43" s="446"/>
      <c r="H43" s="362" t="s">
        <v>110</v>
      </c>
      <c r="K43" s="132"/>
    </row>
  </sheetData>
  <mergeCells count="4">
    <mergeCell ref="B10:H10"/>
    <mergeCell ref="B13:H13"/>
    <mergeCell ref="B14:H14"/>
    <mergeCell ref="B36:H36"/>
  </mergeCells>
  <hyperlinks>
    <hyperlink ref="H9" location="Indice!A1" display="Índice" xr:uid="{4F8BC90C-7875-4EBC-86C5-A06FC792A7E4}"/>
  </hyperlinks>
  <printOptions horizontalCentered="1"/>
  <pageMargins left="0.48" right="0.39" top="0.74803149606299213" bottom="0.74803149606299213" header="0.31496062992125984" footer="0.31496062992125984"/>
  <pageSetup paperSize="9" scale="69"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ukLnpbAGO+cDBlwLXTfng9RRCMTJ9iBei3ic/4mWpRs=</DigestValue>
    </Reference>
    <Reference Type="http://www.w3.org/2000/09/xmldsig#Object" URI="#idOfficeObject">
      <DigestMethod Algorithm="http://www.w3.org/2001/04/xmlenc#sha256"/>
      <DigestValue>nrH+bBNr08Br74hpk9OmuRVo+unq7d4pC/wJEqWFx44=</DigestValue>
    </Reference>
    <Reference Type="http://uri.etsi.org/01903#SignedProperties" URI="#idSignedProperties">
      <Transforms>
        <Transform Algorithm="http://www.w3.org/TR/2001/REC-xml-c14n-20010315"/>
      </Transforms>
      <DigestMethod Algorithm="http://www.w3.org/2001/04/xmlenc#sha256"/>
      <DigestValue>V8uKVewIgO36iFcwPlQdBBiTky496v4hxS8ovom7tSA=</DigestValue>
    </Reference>
    <Reference Type="http://www.w3.org/2000/09/xmldsig#Object" URI="#idValidSigLnImg">
      <DigestMethod Algorithm="http://www.w3.org/2001/04/xmlenc#sha256"/>
      <DigestValue>rlNVynGgUqToQ90k9WDSSnznTpAk5QLtAKfwNF+00UI=</DigestValue>
    </Reference>
    <Reference Type="http://www.w3.org/2000/09/xmldsig#Object" URI="#idInvalidSigLnImg">
      <DigestMethod Algorithm="http://www.w3.org/2001/04/xmlenc#sha256"/>
      <DigestValue>7e6vpfMh/3d+jElVp3/Hx5DzEw+laml94BeSYF2YOok=</DigestValue>
    </Reference>
  </SignedInfo>
  <SignatureValue>g1IBzv4NpW8jyooSDkk61Sbhufxfmtht8zEdvrXGufEtcYdolijXTzUnt1+8kr63v4rIjlf39uIy
/bxdbEQIVtN9qE3yav+PoPXCmYklUilFCYHQ6N2zXI7y6pwKlsBvJjhWKefOhuiwBQIL/mLSF5Ht
wTDkbQsoie3PSFm7B8AlzpgckLtFBd70W7tIFOgw838ctqATyeDTrLzPcfhpV7pYnFo6mLJBoJ70
c+IqDXLGTYq8rgKm7IhHnWdvvzzAh92fd5UgFiSHO3YPog9qKRRNmg/7+6RQHpdgb7sCcMcLfyOW
ijImFAm4Qi6SKHT0hpYO33dtzY90yZRcZgdeow==</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01qsvNtLvJntxhzy0hAbf71VUHLO69V2sf836hmXri4=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mw0CdMbIe4TQUyFHChOQS1jU7RS2mUOSgXVH2D3yyYU=</DigestValue>
      </Reference>
      <Reference URI="/xl/drawings/drawing2.xml?ContentType=application/vnd.openxmlformats-officedocument.drawing+xml">
        <DigestMethod Algorithm="http://www.w3.org/2001/04/xmlenc#sha256"/>
        <DigestValue>cvnqhSP2ZkVnpTPPiCzNKWooVKen1XcdRqa+VwEOOco=</DigestValue>
      </Reference>
      <Reference URI="/xl/drawings/drawing3.xml?ContentType=application/vnd.openxmlformats-officedocument.drawing+xml">
        <DigestMethod Algorithm="http://www.w3.org/2001/04/xmlenc#sha256"/>
        <DigestValue>rJlbXen53rSSnPkpxgF6XwCWBgSrelXWFHwSlsbn7zc=</DigestValue>
      </Reference>
      <Reference URI="/xl/drawings/drawing4.xml?ContentType=application/vnd.openxmlformats-officedocument.drawing+xml">
        <DigestMethod Algorithm="http://www.w3.org/2001/04/xmlenc#sha256"/>
        <DigestValue>xspV3SlVHNDs8xQS3zrW8JIi2kG6I58R6AeG8AFSXlk=</DigestValue>
      </Reference>
      <Reference URI="/xl/drawings/drawing5.xml?ContentType=application/vnd.openxmlformats-officedocument.drawing+xml">
        <DigestMethod Algorithm="http://www.w3.org/2001/04/xmlenc#sha256"/>
        <DigestValue>UPbqZ8y7Shro/HD8MZssplLs5HtbY1tcJftgFQ/Hj0c=</DigestValue>
      </Reference>
      <Reference URI="/xl/drawings/drawing6.xml?ContentType=application/vnd.openxmlformats-officedocument.drawing+xml">
        <DigestMethod Algorithm="http://www.w3.org/2001/04/xmlenc#sha256"/>
        <DigestValue>FaEI4oWGiaoZz8COkbsEEiQ3QOq9CTb0xTqcOc7N4fc=</DigestValue>
      </Reference>
      <Reference URI="/xl/drawings/drawing7.xml?ContentType=application/vnd.openxmlformats-officedocument.drawing+xml">
        <DigestMethod Algorithm="http://www.w3.org/2001/04/xmlenc#sha256"/>
        <DigestValue>fal7+xzl0lB1MBhpzO+c2TbNRpE/+W41pHxBtq4gM38=</DigestValue>
      </Reference>
      <Reference URI="/xl/drawings/drawing8.xml?ContentType=application/vnd.openxmlformats-officedocument.drawing+xml">
        <DigestMethod Algorithm="http://www.w3.org/2001/04/xmlenc#sha256"/>
        <DigestValue>F/O7DOlUo75LIpuQvST4wfGPDwTdVtr4VRL7e0yN/8o=</DigestValue>
      </Reference>
      <Reference URI="/xl/drawings/vmlDrawing1.vml?ContentType=application/vnd.openxmlformats-officedocument.vmlDrawing">
        <DigestMethod Algorithm="http://www.w3.org/2001/04/xmlenc#sha256"/>
        <DigestValue>mMnCI8MQlf4P957BF2hYBkmTHHwzLCWheYh2RHd5umU=</DigestValue>
      </Reference>
      <Reference URI="/xl/media/image1.png?ContentType=image/png">
        <DigestMethod Algorithm="http://www.w3.org/2001/04/xmlenc#sha256"/>
        <DigestValue>Z8kWGLxkj7oBcmG8PjTH8/dyQY7Wl7msklQGi7bQXyg=</DigestValue>
      </Reference>
      <Reference URI="/xl/media/image2.png?ContentType=image/png">
        <DigestMethod Algorithm="http://www.w3.org/2001/04/xmlenc#sha256"/>
        <DigestValue>/4u9JUtfvzOasK6c8zBfzk8A/5BE71NjeSCpKJuOwik=</DigestValue>
      </Reference>
      <Reference URI="/xl/media/image3.emf?ContentType=image/x-emf">
        <DigestMethod Algorithm="http://www.w3.org/2001/04/xmlenc#sha256"/>
        <DigestValue>Je25Yo9UIbZ4D0MCKgm+xxrKg56m+HQK+pIPv0NXZjY=</DigestValue>
      </Reference>
      <Reference URI="/xl/media/image4.emf?ContentType=image/x-emf">
        <DigestMethod Algorithm="http://www.w3.org/2001/04/xmlenc#sha256"/>
        <DigestValue>3XMQmjXVlDtL15QxIVLtZK4S2rtWTET54M+bJggM05Y=</DigestValue>
      </Reference>
      <Reference URI="/xl/media/image5.emf?ContentType=image/x-emf">
        <DigestMethod Algorithm="http://www.w3.org/2001/04/xmlenc#sha256"/>
        <DigestValue>wCtmQKeKuzZ7nzEBZUnL1Gz7xDiXTMMFvdu00ZWgslE=</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MXec2D+WMU8itUC5NxoyllqwEi3fXNlaIfg2JySEdZE=</DigestValue>
      </Reference>
      <Reference URI="/xl/printerSettings/printerSettings12.bin?ContentType=application/vnd.openxmlformats-officedocument.spreadsheetml.printerSettings">
        <DigestMethod Algorithm="http://www.w3.org/2001/04/xmlenc#sha256"/>
        <DigestValue>u2RKTvgbnxaOmA6YrjTJ5E0Ld0nboo4nTy6iL7gfpQc=</DigestValue>
      </Reference>
      <Reference URI="/xl/printerSettings/printerSettings13.bin?ContentType=application/vnd.openxmlformats-officedocument.spreadsheetml.printerSettings">
        <DigestMethod Algorithm="http://www.w3.org/2001/04/xmlenc#sha256"/>
        <DigestValue>BURr3s4kJKfByVqBJOk12txnI73I4lKyZyEinb+ldQA=</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ijW7tw7k/yDEi2DdJxoJmYVQDI1Myciuqr2tQvLOT7k=</DigestValue>
      </Reference>
      <Reference URI="/xl/styles.xml?ContentType=application/vnd.openxmlformats-officedocument.spreadsheetml.styles+xml">
        <DigestMethod Algorithm="http://www.w3.org/2001/04/xmlenc#sha256"/>
        <DigestValue>abTJGXlXzsAjox0PPb5RojmOACaOpdQ1ZDUBjGrQoQc=</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jSgT3IIWvm4MArH0viHUOjsJNjsTjMLivif4hc82vCk=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GqqoE7oijdyyKE5c01WJ3kyTq9kwA3rxPGxGJJfeJW0=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USfWCE7ZRq7RFgZ8lfWN7svR9T6+KEpU1W0SOwA1Ua4=</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SDuTS69VsFjutljmfzx+FCbCQMnG5iTyBDc97dM0e7Y=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/oIykhH1Ii9thKt+MIBbXHFwc3zJMTiSzKFW1dFeM8w=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TJ27wwAvRof3pYRJVBzZtI+qa1Yv87J08oS+0Tk2nGY=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LKFCgvPLU6YLEEcx0b6/PwcMASb/6JSmXBW/5tP1JPs=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+Q5COjVjFFouiiFoqqOwATo3PtPuYhdpOGcxGxXxOMo=</DigestValue>
      </Reference>
      <Reference URI="/xl/worksheets/sheet1.xml?ContentType=application/vnd.openxmlformats-officedocument.spreadsheetml.worksheet+xml">
        <DigestMethod Algorithm="http://www.w3.org/2001/04/xmlenc#sha256"/>
        <DigestValue>QKxZ0rGQs+Qu/Vli6+ur+k0EX68+I0tGeSguZKDoo2M=</DigestValue>
      </Reference>
      <Reference URI="/xl/worksheets/sheet10.xml?ContentType=application/vnd.openxmlformats-officedocument.spreadsheetml.worksheet+xml">
        <DigestMethod Algorithm="http://www.w3.org/2001/04/xmlenc#sha256"/>
        <DigestValue>YhB7mQQP3SYWbK/SOkApHaaYdjySDSaY45QNv+/EYh8=</DigestValue>
      </Reference>
      <Reference URI="/xl/worksheets/sheet11.xml?ContentType=application/vnd.openxmlformats-officedocument.spreadsheetml.worksheet+xml">
        <DigestMethod Algorithm="http://www.w3.org/2001/04/xmlenc#sha256"/>
        <DigestValue>E7LxijamLSHoR2gMSkzVSGVHvA7p9LGoud/A+1sfH0w=</DigestValue>
      </Reference>
      <Reference URI="/xl/worksheets/sheet12.xml?ContentType=application/vnd.openxmlformats-officedocument.spreadsheetml.worksheet+xml">
        <DigestMethod Algorithm="http://www.w3.org/2001/04/xmlenc#sha256"/>
        <DigestValue>5Zt4uya6ErT0GvyKUWSOYNWG0Lv4p4XYtJD1gO/GxQM=</DigestValue>
      </Reference>
      <Reference URI="/xl/worksheets/sheet13.xml?ContentType=application/vnd.openxmlformats-officedocument.spreadsheetml.worksheet+xml">
        <DigestMethod Algorithm="http://www.w3.org/2001/04/xmlenc#sha256"/>
        <DigestValue>JPZQETxPAITVrlQvNnN6rT+ql8kzGaraj1b2l2z4VWs=</DigestValue>
      </Reference>
      <Reference URI="/xl/worksheets/sheet2.xml?ContentType=application/vnd.openxmlformats-officedocument.spreadsheetml.worksheet+xml">
        <DigestMethod Algorithm="http://www.w3.org/2001/04/xmlenc#sha256"/>
        <DigestValue>QoWGN0rAYBNM8Dek+wediHp5/ZQwGkAidU1kMBWB9xY=</DigestValue>
      </Reference>
      <Reference URI="/xl/worksheets/sheet3.xml?ContentType=application/vnd.openxmlformats-officedocument.spreadsheetml.worksheet+xml">
        <DigestMethod Algorithm="http://www.w3.org/2001/04/xmlenc#sha256"/>
        <DigestValue>fzb7JIUk2nZ0Qzcf3uUF9D/TpLp5ctQfNDvf1132Ub8=</DigestValue>
      </Reference>
      <Reference URI="/xl/worksheets/sheet4.xml?ContentType=application/vnd.openxmlformats-officedocument.spreadsheetml.worksheet+xml">
        <DigestMethod Algorithm="http://www.w3.org/2001/04/xmlenc#sha256"/>
        <DigestValue>7x8VHNQRuzCW+ldCpRpIE5EzS4nJJ0qCz4ngEned1oQ=</DigestValue>
      </Reference>
      <Reference URI="/xl/worksheets/sheet5.xml?ContentType=application/vnd.openxmlformats-officedocument.spreadsheetml.worksheet+xml">
        <DigestMethod Algorithm="http://www.w3.org/2001/04/xmlenc#sha256"/>
        <DigestValue>jb6VYNTjGlv4bBji7nGcL/ErheBR8ahl3SMQwXEwNLk=</DigestValue>
      </Reference>
      <Reference URI="/xl/worksheets/sheet6.xml?ContentType=application/vnd.openxmlformats-officedocument.spreadsheetml.worksheet+xml">
        <DigestMethod Algorithm="http://www.w3.org/2001/04/xmlenc#sha256"/>
        <DigestValue>Xi9yWXaL091QdkuSQgNaPMaXrgiUIY52hfE33QXGLG4=</DigestValue>
      </Reference>
      <Reference URI="/xl/worksheets/sheet7.xml?ContentType=application/vnd.openxmlformats-officedocument.spreadsheetml.worksheet+xml">
        <DigestMethod Algorithm="http://www.w3.org/2001/04/xmlenc#sha256"/>
        <DigestValue>S165srsUlJoLa+1zgg+w29cKdQW5+GBXmPck/A5AHmQ=</DigestValue>
      </Reference>
      <Reference URI="/xl/worksheets/sheet8.xml?ContentType=application/vnd.openxmlformats-officedocument.spreadsheetml.worksheet+xml">
        <DigestMethod Algorithm="http://www.w3.org/2001/04/xmlenc#sha256"/>
        <DigestValue>LVMYyDIUDadS7dRDvI7HNoCvaoeJ9Uk7OHoDS0xmvnY=</DigestValue>
      </Reference>
      <Reference URI="/xl/worksheets/sheet9.xml?ContentType=application/vnd.openxmlformats-officedocument.spreadsheetml.worksheet+xml">
        <DigestMethod Algorithm="http://www.w3.org/2001/04/xmlenc#sha256"/>
        <DigestValue>kyT7dicEW6/XJJDvNLjmiI3vTRWYzbu7adFd4vHz/iA=</DigestValue>
      </Reference>
    </Manifest>
    <SignatureProperties>
      <SignatureProperty Id="idSignatureTime" Target="#idPackageSignature">
        <mdssi:SignatureTime xmlns:mdssi="http://schemas.openxmlformats.org/package/2006/digital-signature">
          <mdssi:Format>YYYY-MM-DDThh:mm:ssTZD</mdssi:Format>
          <mdssi:Value>2022-04-29T15:46:16Z</mdssi:Value>
        </mdssi:SignatureTime>
      </SignatureProperty>
    </SignatureProperties>
  </Object>
  <Object Id="idOfficeObject">
    <SignatureProperties>
      <SignatureProperty Id="idOfficeV1Details" Target="#idPackageSignature">
        <SignatureInfoV1 xmlns="http://schemas.microsoft.com/office/2006/digsig">
          <SetupID>{1D87BF45-B687-4196-B3B0-544DA2B65D4A}</SetupID>
          <SignatureText>Shirley Vichini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2022-04-29T15:46:16Z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s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UFiyA9BdBXcgxoUDDlRTYQAAAAAgA7QD1MY+AAAAAABQWLIDHwAAAODGPgCSa251AAAAABJUZ3UgVbIDAAAAAFAAAAAzAAAAUFRndQAAAABTyFzFKMc+AKg/rwMIVbIDqC+vAxJUZ3WYTLIDAAAAAFAAAAA0AAAAUFRndQAAAABjyFzFWMc+AKg/rwOATLID0BQAAKgvrwOAbLIDfCqRd3DzV3eoAAAAAAAAAHzHPgCoP68DAF9ndYBssgMAAGd1eMc+AKg/rwMAX2d1nMc+AGmrj3fMIHR1gGyyA4LQwWCwB2h1AAAAABJabWP4xz4A0dhodQAAAADg0noGZHYACAAAAAAlAAAADAAAAAEAAAAYAAAADAAAAAAAAAASAAAADAAAAAEAAAAeAAAAGAAAAPUAAAAFAAAAMgEAABYAAAAlAAAADAAAAAEAAABUAAAAhAAAAPYAAAAFAAAAMAEAABUAAAABAAAAVVWPQSa0j0H2AAAABQAAAAkAAABMAAAAAAAAAAAAAAAAAAAA//////////9gAAAAMgA5AC8ANAAvADIAMAAyADIAczoHAAAABwAAAAUAAAAHAAAABQAAAAcAAAAHAAAABwAAAAcAAABLAAAAQAAAADAAAAAFAAAAIAAAAAEAAAABAAAAEAAAAAAAAAAAAAAAQAEAAKAAAAAAAAAAAAAAAEABAACgAAAAUgAAAHABAAACAAAAFAAAAAkAAAAAAAAAAAAAALwCAAAAAAAAAQICIlMAeQBzAHQAZQBtAAAAAAAAAAAAAAAAAAAAAAAAAAAAAAAAAAAAAAAAAAAAAAAAAAAAAAAAAAAAAAAAAAAAAAAAAJJ3CQAAAAg7hQMAAAAAIMaFAyDGhQPkU1NhAAAAAPJTU2EAAAAAAAAAAAAAAAAAAAAAAAAAANjOhQMAAAAAAAAAAAAAAAAAAAAAAAAAAAAAAAAAAAAAAAAAAAAAAAAAAAAAAAAAAAAAAAAAAAAAAAAAAAAAAAA45T4APnltYwAAnHcs5j4A6NGOdyDGhQPHX251AAAAAPjSjnf//wAAAAAAANvTjnfb0453XOY+AGDmPgDkU1NhAAAAAAAAAAAAAAAAAAAAANGOVncJAAAABwAAAJTmPgCU5j4AAAIAAPz///8BAAAAAAAAAAAAAAAAAAAAAAAAAAAAAADg0noG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BQAAAAAAhwTMAYcEAAAAACAAAACkCocEAAAAAAAAhQOgCocE2DuQEsTNPgDOXY53rNI+AM5djncAAAAAAAAAACAAAABY7W5gbM4+AODNPgD6t2BhAACFAwAAAAAgAAAAyG2TA9DSehL0zT4AeF4OYCAAAAABAAAAAAAAAGzSPgB4PAlgyDQPYBeeLS7IbZMDAAAAAFjtbmDItpcdCM8+AMhtkwP/////WO1uYPOXF2B8yW9grNI+AAAAAAAAAAAA0Y5Wd/RdcGAGAAAAXM8+AFzPPgAAAgAA/P///wEAAAAAAAAAAAAAAAAAAAAAAAAAAAAAAODSegZkdgAIAAAAACUAAAAMAAAAAwAAABgAAAAMAAAAAAAAABIAAAAMAAAAAQAAABYAAAAMAAAACAAAAFQAAABUAAAADAAAADcAAAAgAAAAWgAAAAEAAABVVY9BJrSPQQwAAABbAAAAAQAAAEwAAAAEAAAACwAAADcAAAAiAAAAWwAAAFAAAABYAC53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0AGUAbQAAAAAAAAAAAAAAAAAAAAAAAAAAAAkPTfQAAAAA7M0+ABNUUl4BAAAApM4+ACANAIQAAAAA73oeUPjNPgBraMlgqGBeBoD/cBJ/gi0uAgAAALjPPgCBhS5g/////8TPPgCAGBZgv4MtLjkAAACY1D4AURQWYKhgXgYAAAAAAAAAAAAAAEIBhS5gAAAAAAAAAEBQ+IgYAQAAACTQPgAgAAAAkIh+FAAAAAAg0D4AAAAAAAAAAAACAAAAAAAAAAAAAADRjlZ37CVyEgkAAACMzz4AjM8+AAACAAD8////AQAAAAAAAAAAAAAAAAAAAAAAAAAAAAAA4NJ6BmR2AAgAAAAAJQAAAAwAAAAEAAAAGAAAAAwAAAAAAAAAEgAAAAwAAAABAAAAHgAAABgAAAAwAAAAOwAAAKwAAABXAAAAJQAAAAwAAAAEAAAAVAAAAKgAAAAxAAAAOwAAAKoAAABWAAAAAQAAAFVVj0EmtI9BMQAAADsAAAAPAAAATAAAAAAAAAAAAAAAAAAAAP//////////bAAAAFMAaABpAHIAbABlAHkAIABWAGkAYwBoAGkAbgBpAG5j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wAAAAPAAAAYQAAAGEAAABxAAAAAQAAAFVVj0EmtI9BDwAAAGEAAAAQAAAATAAAAAAAAAAAAAAAAAAAAP//////////bAAAAFMAaABpAHIAbABlAHkAIABWAGkAYwBoAGkAbgBpACAABwAAAAcAAAADAAAABQAAAAMAAAAHAAAABgAAAAQAAAAIAAAAAwAAAAYAAAAHAAAAAwAAAAcAAAADAAAABA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IQAAAAPAAAAdgAAAEwAAACGAAAAAQAAAFVVj0EmtI9BDwAAAHYAAAAJAAAATAAAAAAAAAAAAAAAAAAAAP//////////YAAAAEMAbwBuAHQAYQBkAG8AcgBhAG5mCAAAAAgAAAAHAAAABAAAAAcAAAAIAAAACAAAAAUAAAAHAAAASwAAAEAAAAAwAAAABQAAACAAAAABAAAAAQAAABAAAAAAAAAAAAAAAEABAACgAAAAAAAAAAAAAABAAQAAoAAAACUAAAAMAAAAAgAAACcAAAAYAAAABQAAAAAAAAD///8AAAAAACUAAAAMAAAABQAAAEwAAABkAAAADgAAAIsAAAAoAQAAmwAAAA4AAACLAAAAGwEAABEAAAAhAPAAAAAAAAAAAAAAAIA/AAAAAAAAAAAAAIA/AAAAAAAAAAAAAAAAAAAAAAAAAAAAAAAAAAAAAAAAAAAlAAAADAAAAAAAAIAoAAAADAAAAAUAAAAlAAAADAAAAAEAAAAYAAAADAAAAAAAAAASAAAADAAAAAEAAAAWAAAADAAAAAAAAABUAAAASAEAAA8AAACLAAAAJwEAAJsAAAABAAAAVVWPQSa0j0EPAAAAiwAAACoAAABMAAAABAAAAA4AAACLAAAAKQEAAJwAAACgAAAARgBpAHIAbQBhAGQAbwAgAHAAbwByADoAIABTAEgASQBSAEwARQBZACAAUgBBAFEAVQBFAEwAIABWAEkAQwBIAEkATgBJACAARgBSAEEATgBDAE8ABgAAAAMAAAAFAAAACwAAAAcAAAAIAAAACAAAAAQAAAAIAAAACAAAAAUAAAADAAAABAAAAAcAAAAJAAAAAwAAAAgAAAAGAAAABwAAAAcAAAAEAAAACAAAAAgAAAAKAAAACQAAAAcAAAAGAAAABAAAAAgAAAADAAAACAAAAAkAAAADAAAACgAAAAMAAAAEAAAABgAAAAgAAAAIAAAACgAAAAgAAAAKAAAAFgAAAAwAAAAAAAAAJQAAAAwAAAACAAAADgAAABQAAAAAAAAAEAAAABQAAAA=</Object>
  <Object Id="idInvalidSigLnImg">AQAAAGwAAAAAAAAAAAAAAD8BAACfAAAAAAAAAAAAAABmFgAAOwsAACBFTUYAAAEAM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BQWLID0F0FdyDGhQMOVFNhAAAAACADtAPUxj4AAAAAAFBYsgMfAAAA4MY+AJJrbnUAAAAAElRndSBVsgMAAAAAUAAAADMAAABQVGd1AAAAAFPIXMUoxz4AqD+vAwhVsgOoL68DElRndZhMsgMAAAAAUAAAADQAAABQVGd1AAAAAGPIXMVYxz4AqD+vA4BMsgPQFAAAqC+vA4BssgN8KpF3cPNXd6gAAAAAAAAAfMc+AKg/rwMAX2d1gGyyAwAAZ3V4xz4AqD+vAwBfZ3Wcxz4AaauPd8wgdHWAbLIDgtDBYLAHaHUAAAAAElptY/jHPgDR2Gh1AAAAAODSegZ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kncJAAAACDuFAwAAAAAgxoUDIMaFA+RTU2EAAAAA8lNTYQAAAAAAAAAAAAAAAAAAAAAAAAAA2M6FAwAAAAAAAAAAAAAAAAAAAAAAAAAAAAAAAAAAAAAAAAAAAAAAAAAAAAAAAAAAAAAAAAAAAAAAAAAAAAAAADjlPgA+eW1jAACcdyzmPgDo0Y53IMaFA8dfbnUAAAAA+NKOd///AAAAAAAA29OOd9vTjndc5j4AYOY+AORTU2EAAAAAAAAAAAAAAAAAAAAA0Y5WdwkAAAAHAAAAlOY+AJTmPgAAAgAA/P///wEAAAAAAAAAAAAAAAAAAAAAAAAAAAAAAODSeg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FAAAAAACHBMwBhwQAAAAAIAAAAKQKhwQAAAAAAACFA6AKhwTYO5ASxM0+AM5djnes0j4Azl2OdwAAAAAAAAAAIAAAAFjtbmBszj4A4M0+APq3YGEAAIUDAAAAACAAAADIbZMD0NJ6EvTNPgB4Xg5gIAAAAAEAAAAAAAAAbNI+AHg8CWDINA9gF54tLshtkwMAAAAAWO1uYMi2lx0Izz4AyG2TA/////9Y7W5g85cXYHzJb2Cs0j4AAAAAAAAAAADRjlZ39F1wYAYAAABczz4AXM8+AAACAAD8////AQAAAAAAAAAAAAAAAAAAAAAAAAAAAAAA4NJ6Bm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CQ9N9AAAAADszT4AE1RSXgEAAACkzj4AIA0AhAAAAADveh5Q+M0+AGtoyWCoYF4GgP9wEn+CLS4CAAAAuM8+AIGFLmD/////xM8+AIAYFmC/gy0uOQAAAJjUPgBRFBZgqGBeBgAAAAAAAAAAAAAAQgGFLmAAAAAAAAAAQFD4iBgBAAAAJNA+ACAAAACQiH4UAAAAACDQPgAAAAAAAAAAAAIAAAAAAAAAAAAAANGOVnfsJXISCQAAAIzPPgCMzz4AAAIAAPz///8BAAAAAAAAAAAAAAAAAAAAAAAAAAAAAADg0noG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rAAAAA8AAABhAAAAYQAAAHEAAAABAAAAVVWPQSa0j0EPAAAAYQAAABAAAABMAAAAAAAAAAAAAAAAAAAA//////////9sAAAAUwBoAGkAcgBsAGUAeQAgAFYAaQBjAGgAaQBuAGkAIAAHAAAABwAAAAMAAAAFAAAAAwAAAAcAAAAGAAAABAAAAAgAAAADAAAABgAAAAcAAAADAAAABwAAAAMAAAAE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AAA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JU6Gch5UPO93Wti1L7pdOvxr5/WMb2F9IVSfsC/x56U=</DigestValue>
    </Reference>
    <Reference Type="http://www.w3.org/2000/09/xmldsig#Object" URI="#idOfficeObject">
      <DigestMethod Algorithm="http://www.w3.org/2001/04/xmlenc#sha256"/>
      <DigestValue>JkuXqkE7+KBYK1RG+pNvmfTsXM+dxksQ6DUKeBeECK0=</DigestValue>
    </Reference>
    <Reference Type="http://uri.etsi.org/01903#SignedProperties" URI="#idSignedProperties">
      <Transforms>
        <Transform Algorithm="http://www.w3.org/TR/2001/REC-xml-c14n-20010315"/>
      </Transforms>
      <DigestMethod Algorithm="http://www.w3.org/2001/04/xmlenc#sha256"/>
      <DigestValue>ABrl9XW+dJa4koCo/YzIiblDiurTJMXt23LZ3Fvuuk0=</DigestValue>
    </Reference>
    <Reference Type="http://www.w3.org/2000/09/xmldsig#Object" URI="#idValidSigLnImg">
      <DigestMethod Algorithm="http://www.w3.org/2001/04/xmlenc#sha256"/>
      <DigestValue>ewkQChZtUcS6EtQlFNu9ULI6XSEoB/aOLk/PXQVyQks=</DigestValue>
    </Reference>
    <Reference Type="http://www.w3.org/2000/09/xmldsig#Object" URI="#idInvalidSigLnImg">
      <DigestMethod Algorithm="http://www.w3.org/2001/04/xmlenc#sha256"/>
      <DigestValue>rUAodYDdevfMgdEfYVmyW419Fx7l9L0szoSz/UH7fyY=</DigestValue>
    </Reference>
  </SignedInfo>
  <SignatureValue>e0vqfRi+wdyReDdY6MvYd0Xs3x68b0uFWpieXBCyV3wMRcALUrbJE6uKQKwFd6ooiIqIHruVcLJr
N1uSdNom3AXI98suQ45oXkvyFoe6Qoy7CeYcoHbx6EKdYvS88dg80SVarX0MCQQVHhSm62exfj78
h8QhyQ2+63EO2gnoSaoxWgdfyQvDl1NJ3SfQjtwvTK6nBpg78do+4Z/ZYGyvmVrCQe4upGrr44ss
te1o5+gOxVpsmy9JhXeXBz55UrvGuTyT6fTvsT5mWcfiH+YwAMc5+/DGnxBlImzmsJbg45OcyqMg
TgXJBb931Q6ZVSbIFGJ4X0lwNs94y4uoFE2Mog==</SignatureValue>
  <KeyInfo>
    <X509Data>
      <X509Certificate>MIIIFTCCBf2gAwIBAgIIJEIANcm6IrYwDQYJKoZIhvcNAQELBQAwWzEXMBUGA1UEBRMOUlVDIDgwMDUwMTcyLTExGjAYBgNVBAMTEUNBLURPQ1VNRU5UQSBTLkEuMRcwFQYDVQQKEw5ET0NVTUVOVEEgUy5BLjELMAkGA1UEBhMCUFkwHhcNMjEwODExMTUzNDU0WhcNMjMwODExMTU0NDU0WjCBpDELMAkGA1UEBhMCUFkxFjAUBgNVBAQMDVRST0NJVUsgUExFVkExETAPBgNVBAUTCENJNzk5NDI3MRcwFQYDVQQqDA5NSVJUSEEgVklWSUFOQTEXMBUGA1UECgwOUEVSU09OQSBGSVNJQ0ExETAPBgNVBAsMCEZJUk1BIEYyMSUwIwYDVQQDDBxNSVJUSEEgVklWSUFOQSBUUk9DSVVLIFBMRVZBMIIBIjANBgkqhkiG9w0BAQEFAAOCAQ8AMIIBCgKCAQEAsq7o69U+bX1K6cjugJLGR9TUEOJ6kAiIhp8zySjbRyY71ybj2MeaKcnzC5wQkDhJY6xgcuKJ0SGElfv8VwmCpdijPrkVhdmVHp0NOGvvyrtrrXifMbwryRlm1jiqS4MhwA4LIJO0di1/h8dDTaUXw0GD6VVZGPFz7JifvRtw43e9rd34Jn4jcjvqEP1SXO9N9r47DWTOjliuaQLPEobskNGM6FEkCvdiQsMab/s9cdFwL/71deaRRNGP1bfHpfQLXLC3INtJ3HZj48w4HtRrz2OQwcUqh2TRKSISZUN/Osl+j02uPO+adiT2CRWW6EShRwXciwMrhRTTm6LOoHyzlwIDAQABo4IDkTCCA40wDAYDVR0TAQH/BAIwADAOBgNVHQ8BAf8EBAMCBeAwKgYDVR0lAQH/BCAwHgYIKwYBBQUHAwEGCCsGAQUFBwMCBggrBgEFBQcDBDAdBgNVHQ4EFgQUAKmJthHJJ0g9grrBSilWuQpMZnQ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DUGA1UdEQQuMCyBKnZpdmlhbmEudHJvY2l1a0ByZWdpb25hbGNhc2FkZWJvbHNh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Am1Z60hlMrBgIRND0aimX4yBfyNVBxWAMNBlcpgevQrorPyTYgUCr96AGizqBswHwX6KjFnjhoXNwvfXgkXzm2ior6jvg2+q/icVcY3Uww6Y2Yi++Jx0pXGLXNoTVijVA84EuMjEkLzgd1f5tX6mQWawuzx7rDcpfqPeQutJmOjahIuY8CSy7PIorM9F97XLkMrxZ5ZCtV2RoeIRA7yG1or00qvryGmEL3sGrwuv/y/GGAV0gk1hQCPdLwJYxhehCo6/MxBHiWRbp/qxVs3m0moODFTY6MowniUSck1Eoa4k+osby/VRHAELIE0WMoNlRpsknX5dO9OMqr0GIjsJSdjxnx0uAe6K4xWuM5ii0WPtW22ResqjyRtdghBDur8uDyAPNkq2jNy67tAgXfL7PWh+oAM0g6qX5ktp6OPGlt21GRr9D75xoMH4wF15olrHoTBY/MZ7sfF8p2x5qHuin+7FXdZr/XMItsaz35y11w0db1RhrOjRNq6hm5hn11LSS0ahfquZnZxiZyCndqJSop65GoElKGl2vU3jJXoYX/IlxOJCDAiuOJAmeiX4stfFohyJZylaskRyxPtOtxdH/Fwx6UGx9LYUlwLkBKwMrFUuDefSBGf15oEix1SJRiQZydA2C1Nxj5u/zL2UJ2UeaezvKCX392L8a/UCUhWwCr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01qsvNtLvJntxhzy0hAbf71VUHLO69V2sf836hmXri4=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mw0CdMbIe4TQUyFHChOQS1jU7RS2mUOSgXVH2D3yyYU=</DigestValue>
      </Reference>
      <Reference URI="/xl/drawings/drawing2.xml?ContentType=application/vnd.openxmlformats-officedocument.drawing+xml">
        <DigestMethod Algorithm="http://www.w3.org/2001/04/xmlenc#sha256"/>
        <DigestValue>cvnqhSP2ZkVnpTPPiCzNKWooVKen1XcdRqa+VwEOOco=</DigestValue>
      </Reference>
      <Reference URI="/xl/drawings/drawing3.xml?ContentType=application/vnd.openxmlformats-officedocument.drawing+xml">
        <DigestMethod Algorithm="http://www.w3.org/2001/04/xmlenc#sha256"/>
        <DigestValue>rJlbXen53rSSnPkpxgF6XwCWBgSrelXWFHwSlsbn7zc=</DigestValue>
      </Reference>
      <Reference URI="/xl/drawings/drawing4.xml?ContentType=application/vnd.openxmlformats-officedocument.drawing+xml">
        <DigestMethod Algorithm="http://www.w3.org/2001/04/xmlenc#sha256"/>
        <DigestValue>xspV3SlVHNDs8xQS3zrW8JIi2kG6I58R6AeG8AFSXlk=</DigestValue>
      </Reference>
      <Reference URI="/xl/drawings/drawing5.xml?ContentType=application/vnd.openxmlformats-officedocument.drawing+xml">
        <DigestMethod Algorithm="http://www.w3.org/2001/04/xmlenc#sha256"/>
        <DigestValue>UPbqZ8y7Shro/HD8MZssplLs5HtbY1tcJftgFQ/Hj0c=</DigestValue>
      </Reference>
      <Reference URI="/xl/drawings/drawing6.xml?ContentType=application/vnd.openxmlformats-officedocument.drawing+xml">
        <DigestMethod Algorithm="http://www.w3.org/2001/04/xmlenc#sha256"/>
        <DigestValue>FaEI4oWGiaoZz8COkbsEEiQ3QOq9CTb0xTqcOc7N4fc=</DigestValue>
      </Reference>
      <Reference URI="/xl/drawings/drawing7.xml?ContentType=application/vnd.openxmlformats-officedocument.drawing+xml">
        <DigestMethod Algorithm="http://www.w3.org/2001/04/xmlenc#sha256"/>
        <DigestValue>fal7+xzl0lB1MBhpzO+c2TbNRpE/+W41pHxBtq4gM38=</DigestValue>
      </Reference>
      <Reference URI="/xl/drawings/drawing8.xml?ContentType=application/vnd.openxmlformats-officedocument.drawing+xml">
        <DigestMethod Algorithm="http://www.w3.org/2001/04/xmlenc#sha256"/>
        <DigestValue>F/O7DOlUo75LIpuQvST4wfGPDwTdVtr4VRL7e0yN/8o=</DigestValue>
      </Reference>
      <Reference URI="/xl/drawings/vmlDrawing1.vml?ContentType=application/vnd.openxmlformats-officedocument.vmlDrawing">
        <DigestMethod Algorithm="http://www.w3.org/2001/04/xmlenc#sha256"/>
        <DigestValue>mMnCI8MQlf4P957BF2hYBkmTHHwzLCWheYh2RHd5umU=</DigestValue>
      </Reference>
      <Reference URI="/xl/media/image1.png?ContentType=image/png">
        <DigestMethod Algorithm="http://www.w3.org/2001/04/xmlenc#sha256"/>
        <DigestValue>Z8kWGLxkj7oBcmG8PjTH8/dyQY7Wl7msklQGi7bQXyg=</DigestValue>
      </Reference>
      <Reference URI="/xl/media/image2.png?ContentType=image/png">
        <DigestMethod Algorithm="http://www.w3.org/2001/04/xmlenc#sha256"/>
        <DigestValue>/4u9JUtfvzOasK6c8zBfzk8A/5BE71NjeSCpKJuOwik=</DigestValue>
      </Reference>
      <Reference URI="/xl/media/image3.emf?ContentType=image/x-emf">
        <DigestMethod Algorithm="http://www.w3.org/2001/04/xmlenc#sha256"/>
        <DigestValue>Je25Yo9UIbZ4D0MCKgm+xxrKg56m+HQK+pIPv0NXZjY=</DigestValue>
      </Reference>
      <Reference URI="/xl/media/image4.emf?ContentType=image/x-emf">
        <DigestMethod Algorithm="http://www.w3.org/2001/04/xmlenc#sha256"/>
        <DigestValue>3XMQmjXVlDtL15QxIVLtZK4S2rtWTET54M+bJggM05Y=</DigestValue>
      </Reference>
      <Reference URI="/xl/media/image5.emf?ContentType=image/x-emf">
        <DigestMethod Algorithm="http://www.w3.org/2001/04/xmlenc#sha256"/>
        <DigestValue>wCtmQKeKuzZ7nzEBZUnL1Gz7xDiXTMMFvdu00ZWgslE=</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MXec2D+WMU8itUC5NxoyllqwEi3fXNlaIfg2JySEdZE=</DigestValue>
      </Reference>
      <Reference URI="/xl/printerSettings/printerSettings12.bin?ContentType=application/vnd.openxmlformats-officedocument.spreadsheetml.printerSettings">
        <DigestMethod Algorithm="http://www.w3.org/2001/04/xmlenc#sha256"/>
        <DigestValue>u2RKTvgbnxaOmA6YrjTJ5E0Ld0nboo4nTy6iL7gfpQc=</DigestValue>
      </Reference>
      <Reference URI="/xl/printerSettings/printerSettings13.bin?ContentType=application/vnd.openxmlformats-officedocument.spreadsheetml.printerSettings">
        <DigestMethod Algorithm="http://www.w3.org/2001/04/xmlenc#sha256"/>
        <DigestValue>BURr3s4kJKfByVqBJOk12txnI73I4lKyZyEinb+ldQA=</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ijW7tw7k/yDEi2DdJxoJmYVQDI1Myciuqr2tQvLOT7k=</DigestValue>
      </Reference>
      <Reference URI="/xl/styles.xml?ContentType=application/vnd.openxmlformats-officedocument.spreadsheetml.styles+xml">
        <DigestMethod Algorithm="http://www.w3.org/2001/04/xmlenc#sha256"/>
        <DigestValue>abTJGXlXzsAjox0PPb5RojmOACaOpdQ1ZDUBjGrQoQc=</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jSgT3IIWvm4MArH0viHUOjsJNjsTjMLivif4hc82vCk=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GqqoE7oijdyyKE5c01WJ3kyTq9kwA3rxPGxGJJfeJW0=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USfWCE7ZRq7RFgZ8lfWN7svR9T6+KEpU1W0SOwA1Ua4=</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SDuTS69VsFjutljmfzx+FCbCQMnG5iTyBDc97dM0e7Y=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/oIykhH1Ii9thKt+MIBbXHFwc3zJMTiSzKFW1dFeM8w=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TJ27wwAvRof3pYRJVBzZtI+qa1Yv87J08oS+0Tk2nGY=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LKFCgvPLU6YLEEcx0b6/PwcMASb/6JSmXBW/5tP1JPs=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+Q5COjVjFFouiiFoqqOwATo3PtPuYhdpOGcxGxXxOMo=</DigestValue>
      </Reference>
      <Reference URI="/xl/worksheets/sheet1.xml?ContentType=application/vnd.openxmlformats-officedocument.spreadsheetml.worksheet+xml">
        <DigestMethod Algorithm="http://www.w3.org/2001/04/xmlenc#sha256"/>
        <DigestValue>QKxZ0rGQs+Qu/Vli6+ur+k0EX68+I0tGeSguZKDoo2M=</DigestValue>
      </Reference>
      <Reference URI="/xl/worksheets/sheet10.xml?ContentType=application/vnd.openxmlformats-officedocument.spreadsheetml.worksheet+xml">
        <DigestMethod Algorithm="http://www.w3.org/2001/04/xmlenc#sha256"/>
        <DigestValue>YhB7mQQP3SYWbK/SOkApHaaYdjySDSaY45QNv+/EYh8=</DigestValue>
      </Reference>
      <Reference URI="/xl/worksheets/sheet11.xml?ContentType=application/vnd.openxmlformats-officedocument.spreadsheetml.worksheet+xml">
        <DigestMethod Algorithm="http://www.w3.org/2001/04/xmlenc#sha256"/>
        <DigestValue>E7LxijamLSHoR2gMSkzVSGVHvA7p9LGoud/A+1sfH0w=</DigestValue>
      </Reference>
      <Reference URI="/xl/worksheets/sheet12.xml?ContentType=application/vnd.openxmlformats-officedocument.spreadsheetml.worksheet+xml">
        <DigestMethod Algorithm="http://www.w3.org/2001/04/xmlenc#sha256"/>
        <DigestValue>5Zt4uya6ErT0GvyKUWSOYNWG0Lv4p4XYtJD1gO/GxQM=</DigestValue>
      </Reference>
      <Reference URI="/xl/worksheets/sheet13.xml?ContentType=application/vnd.openxmlformats-officedocument.spreadsheetml.worksheet+xml">
        <DigestMethod Algorithm="http://www.w3.org/2001/04/xmlenc#sha256"/>
        <DigestValue>JPZQETxPAITVrlQvNnN6rT+ql8kzGaraj1b2l2z4VWs=</DigestValue>
      </Reference>
      <Reference URI="/xl/worksheets/sheet2.xml?ContentType=application/vnd.openxmlformats-officedocument.spreadsheetml.worksheet+xml">
        <DigestMethod Algorithm="http://www.w3.org/2001/04/xmlenc#sha256"/>
        <DigestValue>QoWGN0rAYBNM8Dek+wediHp5/ZQwGkAidU1kMBWB9xY=</DigestValue>
      </Reference>
      <Reference URI="/xl/worksheets/sheet3.xml?ContentType=application/vnd.openxmlformats-officedocument.spreadsheetml.worksheet+xml">
        <DigestMethod Algorithm="http://www.w3.org/2001/04/xmlenc#sha256"/>
        <DigestValue>fzb7JIUk2nZ0Qzcf3uUF9D/TpLp5ctQfNDvf1132Ub8=</DigestValue>
      </Reference>
      <Reference URI="/xl/worksheets/sheet4.xml?ContentType=application/vnd.openxmlformats-officedocument.spreadsheetml.worksheet+xml">
        <DigestMethod Algorithm="http://www.w3.org/2001/04/xmlenc#sha256"/>
        <DigestValue>7x8VHNQRuzCW+ldCpRpIE5EzS4nJJ0qCz4ngEned1oQ=</DigestValue>
      </Reference>
      <Reference URI="/xl/worksheets/sheet5.xml?ContentType=application/vnd.openxmlformats-officedocument.spreadsheetml.worksheet+xml">
        <DigestMethod Algorithm="http://www.w3.org/2001/04/xmlenc#sha256"/>
        <DigestValue>jb6VYNTjGlv4bBji7nGcL/ErheBR8ahl3SMQwXEwNLk=</DigestValue>
      </Reference>
      <Reference URI="/xl/worksheets/sheet6.xml?ContentType=application/vnd.openxmlformats-officedocument.spreadsheetml.worksheet+xml">
        <DigestMethod Algorithm="http://www.w3.org/2001/04/xmlenc#sha256"/>
        <DigestValue>Xi9yWXaL091QdkuSQgNaPMaXrgiUIY52hfE33QXGLG4=</DigestValue>
      </Reference>
      <Reference URI="/xl/worksheets/sheet7.xml?ContentType=application/vnd.openxmlformats-officedocument.spreadsheetml.worksheet+xml">
        <DigestMethod Algorithm="http://www.w3.org/2001/04/xmlenc#sha256"/>
        <DigestValue>S165srsUlJoLa+1zgg+w29cKdQW5+GBXmPck/A5AHmQ=</DigestValue>
      </Reference>
      <Reference URI="/xl/worksheets/sheet8.xml?ContentType=application/vnd.openxmlformats-officedocument.spreadsheetml.worksheet+xml">
        <DigestMethod Algorithm="http://www.w3.org/2001/04/xmlenc#sha256"/>
        <DigestValue>LVMYyDIUDadS7dRDvI7HNoCvaoeJ9Uk7OHoDS0xmvnY=</DigestValue>
      </Reference>
      <Reference URI="/xl/worksheets/sheet9.xml?ContentType=application/vnd.openxmlformats-officedocument.spreadsheetml.worksheet+xml">
        <DigestMethod Algorithm="http://www.w3.org/2001/04/xmlenc#sha256"/>
        <DigestValue>kyT7dicEW6/XJJDvNLjmiI3vTRWYzbu7adFd4vHz/iA=</DigestValue>
      </Reference>
    </Manifest>
    <SignatureProperties>
      <SignatureProperty Id="idSignatureTime" Target="#idPackageSignature">
        <mdssi:SignatureTime xmlns:mdssi="http://schemas.openxmlformats.org/package/2006/digital-signature">
          <mdssi:Format>YYYY-MM-DDThh:mm:ssTZD</mdssi:Format>
          <mdssi:Value>2022-04-29T19:56:47Z</mdssi:Value>
        </mdssi:SignatureTime>
      </SignatureProperty>
    </SignatureProperties>
  </Object>
  <Object Id="idOfficeObject">
    <SignatureProperties>
      <SignatureProperty Id="idOfficeV1Details" Target="#idPackageSignature">
        <SignatureInfoV1 xmlns="http://schemas.microsoft.com/office/2006/digsig">
          <SetupID>{61B6FE67-E82F-4896-869E-3A301A1ECF12}</SetupID>
          <SignatureText>Viviana Trociuk</SignatureText>
          <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2022-04-29T19:56:47Z</xd:SigningTime>
          <xd:SigningCertificate>
            <xd:Cert>
              <xd:CertDigest>
                <DigestMethod Algorithm="http://www.w3.org/2001/04/xmlenc#sha256"/>
                <DigestValue>scC8fSvQhikVN+r1FJtPybUupTyYRTS5Ti94/Y2l1xg=</DigestValue>
              </xd:CertDigest>
              <xd:IssuerSerial>
                <X509IssuerName>C=PY, O=DOCUMENTA S.A., CN=CA-DOCUMENTA S.A., SERIALNUMBER=RUC 80050172-1</X509IssuerName>
                <X509SerialNumber>2612650964845994678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H8BAAC/AAAAAAAAAAAAAADkFgAAdgsAACBFTUYAAAEAsBsAAKoAAAAGAAAAAAAAAAAAAAAAAAAAgAcAADgEAAAlAQAApQAAAAAAAAAAAAAAAAAAAIh4BACIhA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CAAAAAAAAAAsGHH/38AAACwYcf/fwAAnEhFx/9/AAAAAGYQ+H8AAOEEtsb/fwAAMBZmEPh/AACcSEXH/38AAMgWAAAAAAAAQAAAwP9/AAAAAGYQ+H8AALEHtsb/fwAABAAAAAAAAAAwFmYQ+H8AAFC0OvxrAAAAnEhFxwAAAABIAAAAAAAAAJxIRcf/fwAAqLNhx/9/AADATEXH/38AAAEAAAAAAAAAPnJFx/9/AAAAAGYQ+H8AAAAAAAAAAAAAAAAAAAAAAAAAAAAAAAAAAFD+Sz5gAgAAS6ZoDvh/AAAwtTr8awAAAMm1OvxrAAAAAAAAAAAAAAAAAAAAZHYACAAAAAAlAAAADAAAAAEAAAAYAAAADAAAAAAAAAASAAAADAAAAAEAAAAeAAAAGAAAABUBAAAGAAAAawEAABsAAAAlAAAADAAAAAEAAABUAAAAiAAAABYBAAAGAAAAaQEAABoAAAABAAAAqyp0QcdxdEEWAQAABgAAAAoAAABMAAAAAAAAAAAAAAAAAAAA//////////9gAAAAMgA5AC8AMAA0AC8AMgAwADIAMgAJAAAACQAAAAYAAAAJAAAACQAAAAYAAAAJAAAACQAAAAkAAAAJAAAASwAAAEAAAAAwAAAABQAAACAAAAABAAAAAQAAABAAAAAAAAAAAAAAAIABAADAAAAAAAAAAAAAAACAAQAAwAAAAFIAAABwAQAAAgAAABAAAAAHAAAAAAAAAAAAAAC8AgAAAAAAAAECAiJTAHkAcwB0AGUAbQAAAAAAAAAAAAAAAAAAAAAAAAAAAAAAAAAAAAAAAAAAAAAAAAAAAAAAAAAAAAAAAAAAAAAAAAAAAJCkQzxgAgAAAAAAAAAAAAABAAAAEQsAAIiuiw74fwAAAAAAAAAAAACAP2YQ+H8AAAkAAAABAAAACQAAAAAAAAAAAAAAAAAAAAAAAAAAAAAAoF4Ge8zKAABQ/ks+YAIAAAQAAAAAAAAAgNtpPmACAABQ/ks+YAIAABASOfwAAAAAAAAAAAAAAAAHAAAAAAAAAAAAAAAAAAAATBE5/GsAAACJETn8awAAAGG3ZA74fwAAaQBhAGwAAAAAAAAAAAAAAAAAAAAAAAAAAAAAAAAAAABQ/ks+YAIAAEumaA74fwAA8BA5/GsAAACJETn8awAAAHC1nExgAg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KAAAAAAAAAAAAAAA/38AAAAAAAD/fwAAiK6LDvh/AAAAAAAAAAAAAMB+lU9gAgAAIMwwPmACAACUpD7F/38AAAAAAAAAAAAAAAAAAAAAAAAgXQZ7zMoAAKjNMD5gAgAAsFRLPmACAADg////AAAAAFD+Sz5gAgAAqBE5/AAAAAAAAAAAAAAAAAYAAAAAAAAAAAAAAAAAAADMEDn8awAAAAkROfxrAAAAYbdkDvh/AAABAAAAAAAAAJC0jk8AAAAAWDnoxf9/AAAgbpVPYAIAAFD+Sz5gAgAAS6ZoDvh/AABwEDn8awAAAAkROfxrAAAAwOOcTGACAAAAAAAAZHYACAAAAAAlAAAADAAAAAMAAAAYAAAADAAAAAAAAAASAAAADAAAAAEAAAAWAAAADAAAAAgAAABUAAAAVAAAAA8AAABHAAAAIwAAAGoAAAABAAAAqyp0Qcdxd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EYAAADdAAAAZQAAADoAAABGAAAApAAAACAAAAAhAPAAAAAAAAAAAAAAAIA/AAAAAAAAAAAAAIA/AAAAAAAAAAAAAAAAAAAAAAAAAAAAAAAAAAAAAAAAAAAlAAAADAAAAAAAAIAoAAAADAAAAAQAAABSAAAAcAEAAAQAAADo////AAAAAAAAAAAAAAAAkAEAAAAAAAEAAAAAcwBlAGcAbwBlACAAdQBpAAAAAAAAAAAAAAAAAAAAAAAAAAAAAAAAAAAAAAAAAAAAAAAAAAAAAAAAAAAAAAAAAAAAAADwu9XF/38AAAAAAAD/fwAA8LvVxf9/AACIrosO+H8AAAAAAAAAAAAAAAAAAAAAAABwy45PYAIAAAAAAAAAAAAAAAAAAAAAAAAAAAAAAAAAAMBeBnvMygAAtoI5xf9/AACotNXF/38AAOj///8AAAAAUP5LPmACAAAIEjn8AAAAAAAAAAAAAAAACQAAAAAAAAAAAAAAAAAAACwROfxrAAAAaRE5/GsAAABht2QO+H8AAPC71cX/fwAAUVhJxQAAAABgGTn8awAAAAAAAAAAAAAAUP5LPmACAABLpmgO+H8AANAQOfxrAAAAaRE5/GsAAADQzZxMYAIAAAAAAABkdgAIAAAAACUAAAAMAAAABAAAABgAAAAMAAAAAAAAABIAAAAMAAAAAQAAAB4AAAAYAAAAOgAAAEYAAADeAAAAZgAAACUAAAAMAAAABAAAAFQAAACoAAAAOwAAAEYAAADcAAAAZQAAAAEAAACrKnRBx3F0QTsAAABGAAAADwAAAEwAAAAAAAAAAAAAAAAAAAD//////////2wAAABWAGkAdgBpAGEAbgBhACAAVAByAG8AYwBpAHUAawAAAA8AAAAGAAAADAAAAAYAAAAMAAAADgAAAAwAAAAHAAAADQAAAAgAAAAOAAAACwAAAAYAAAAOAAAADAAAAEsAAABAAAAAMAAAAAUAAAAgAAAAAQAAAAEAAAAQAAAAAAAAAAAAAACAAQAAwAAAAAAAAAAAAAAAgAEAAMAAAAAlAAAADAAAAAIAAAAnAAAAGAAAAAUAAAAAAAAA////AAAAAAAlAAAADAAAAAUAAABMAAAAZAAAAAAAAAByAAAAfwEAALoAAAAAAAAAcgAAAIABAABJAAAAIQDwAAAAAAAAAAAAAACAPwAAAAAAAAAAAACAPwAAAAAAAAAAAAAAAAAAAAAAAAAAAAAAAAAAAAAAAAAAJQAAAAwAAAAAAACAKAAAAAwAAAAFAAAAJwAAABgAAAAFAAAAAAAAAP///wAAAAAAJQAAAAwAAAAFAAAATAAAAGQAAAAVAAAAcgAAAGoBAACGAAAAFQAAAHIAAABWAQAAFQAAACEA8AAAAAAAAAAAAAAAgD8AAAAAAAAAAAAAgD8AAAAAAAAAAAAAAAAAAAAAAAAAAAAAAAAAAAAAAAAAACUAAAAMAAAAAAAAgCgAAAAMAAAABQAAACUAAAAMAAAAAQAAABgAAAAMAAAAAAAAABIAAAAMAAAAAQAAAB4AAAAYAAAAFQAAAHIAAABrAQAAhwAAACUAAAAMAAAAAQAAAFQAAACoAAAAFgAAAHIAAAB/AAAAhgAAAAEAAACrKnRBx3F0QRYAAAByAAAADwAAAEwAAAAAAAAAAAAAAAAAAAD//////////2wAAABWAGkAdgBpAGEAbgBhACAAVAByAG8AYwBpAHUAawAAAAoAAAAEAAAACAAAAAQAAAAIAAAACQAAAAgAAAAEAAAACAAAAAYAAAAJAAAABwAAAAQAAAAJAAAACAAAAEsAAABAAAAAMAAAAAUAAAAgAAAAAQAAAAEAAAAQAAAAAAAAAAAAAACAAQAAwAAAAAAAAAAAAAAAgAEAAMAAAAAlAAAADAAAAAIAAAAnAAAAGAAAAAUAAAAAAAAA////AAAAAAAlAAAADAAAAAUAAABMAAAAZAAAABUAAACMAAAAagEAAKAAAAAVAAAAjAAAAFYBAAAVAAAAIQDwAAAAAAAAAAAAAACAPwAAAAAAAAAAAACAPwAAAAAAAAAAAAAAAAAAAAAAAAAAAAAAAAAAAAAAAAAAJQAAAAwAAAAAAACAKAAAAAwAAAAFAAAAJQAAAAwAAAABAAAAGAAAAAwAAAAAAAAAEgAAAAwAAAABAAAAHgAAABgAAAAVAAAAjAAAAGsBAAChAAAAJQAAAAwAAAABAAAAVAAAAIgAAAAWAAAAjAAAAF4AAACgAAAAAQAAAKsqdEHHcXRBFgAAAIwAAAAKAAAATAAAAAAAAAAAAAAAAAAAAP//////////YAAAAFAAcgBlAHMAaQBkAGUAbgB0AGEACQAAAAYAAAAIAAAABwAAAAQAAAAJAAAACAAAAAkAAAAFAAAACAAAAEsAAABAAAAAMAAAAAUAAAAgAAAAAQAAAAEAAAAQAAAAAAAAAAAAAACAAQAAwAAAAAAAAAAAAAAAgAEAAMAAAAAlAAAADAAAAAIAAAAnAAAAGAAAAAUAAAAAAAAA////AAAAAAAlAAAADAAAAAUAAABMAAAAZAAAABUAAACmAAAAYQEAALoAAAAVAAAApgAAAE0BAAAVAAAAIQDwAAAAAAAAAAAAAACAPwAAAAAAAAAAAACAPwAAAAAAAAAAAAAAAAAAAAAAAAAAAAAAAAAAAAAAAAAAJQAAAAwAAAAAAACAKAAAAAwAAAAFAAAAJQAAAAwAAAABAAAAGAAAAAwAAAAAAAAAEgAAAAwAAAABAAAAFgAAAAwAAAAAAAAAVAAAAEQBAAAWAAAApgAAAGABAAC6AAAAAQAAAKsqdEHHcXRBFgAAAKYAAAApAAAATAAAAAQAAAAVAAAApgAAAGIBAAC7AAAAoAAAAEYAaQByAG0AYQBkAG8AIABwAG8AcgA6ACAATQBJAFIAVABIAEEAIABWAEkAVgBJAEEATgBBACAAVABSAE8AQwBJAFUASwAgAFAATABFAFYAQQAAAAgAAAAEAAAABgAAAA4AAAAIAAAACQAAAAkAAAAEAAAACQAAAAkAAAAGAAAAAwAAAAQAAAAOAAAABAAAAAoAAAAIAAAACwAAAAoAAAAEAAAACgAAAAQAAAAKAAAABAAAAAoAAAAMAAAACgAAAAQAAAAIAAAACgAAAAwAAAAKAAAABAAAAAsAAAAJAAAABAAAAAkAAAAIAAAACAAAAAoAAAAKAAAAFgAAAAwAAAAAAAAAJQAAAAwAAAACAAAADgAAABQAAAAAAAAAEAAAABQAAAA=</Object>
  <Object Id="idInvalidSigLnImg">AQAAAGwAAAAAAAAAAAAAAH8BAAC/AAAAAAAAAAAAAADkFgAAdgsAACBFTUYAAAEArCQAALEAAAAGAAAAAAAAAAAAAAAAAAAAgAcAADgEAAAlAQAApQAAAAAAAAAAAAAAAAAAAIh4BACIhA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CAAAAAAAAAAsGHH/38AAACwYcf/fwAAnEhFx/9/AAAAAGYQ+H8AAOEEtsb/fwAAMBZmEPh/AACcSEXH/38AAMgWAAAAAAAAQAAAwP9/AAAAAGYQ+H8AALEHtsb/fwAABAAAAAAAAAAwFmYQ+H8AAFC0OvxrAAAAnEhFxwAAAABIAAAAAAAAAJxIRcf/fwAAqLNhx/9/AADATEXH/38AAAEAAAAAAAAAPnJFx/9/AAAAAGYQ+H8AAAAAAAAAAAAAAAAAAAAAAAAAAAAAAAAAAFD+Sz5gAgAAS6ZoDvh/AAAwtTr8awAAAMm1OvxrAAAAAAAAAAAAAAAAAAAAZHYACAAAAAAlAAAADAAAAAEAAAAYAAAADAAAAP8AAAASAAAADAAAAAEAAAAeAAAAGAAAAEIAAAAGAAAArwAAABsAAAAlAAAADAAAAAEAAABUAAAAqAAAAEMAAAAGAAAArQAAABoAAAABAAAAqyp0QcdxdEFDAAAABgAAAA8AAABMAAAAAAAAAAAAAAAAAAAA//////////9sAAAARgBpAHIAbQBhACAAbgBvACAAdgDhAGwAaQBkAGEAAAAIAAAABAAAAAYAAAAOAAAACAAAAAQAAAAJAAAACQAAAAQAAAAIAAAACAAAAAQAAAAEAAAACQAAAAgAAABLAAAAQAAAADAAAAAFAAAAIAAAAAEAAAABAAAAEAAAAAAAAAAAAAAAgAEAAMAAAAAAAAAAAAAAAIABAADAAAAAUgAAAHABAAACAAAAEAAAAAcAAAAAAAAAAAAAALwCAAAAAAAAAQICIlMAeQBzAHQAZQBtAAAAAAAAAAAAAAAAAAAAAAAAAAAAAAAAAAAAAAAAAAAAAAAAAAAAAAAAAAAAAAAAAAAAAAAAAAAAkKRDPGACAAAAAAAAAAAAAAEAAAARCwAAiK6LDvh/AAAAAAAAAAAAAIA/ZhD4fwAACQAAAAEAAAAJAAAAAAAAAAAAAAAAAAAAAAAAAAAAAACgXgZ7zMoAAFD+Sz5gAgAABAAAAAAAAACA22k+YAIAAFD+Sz5gAgAAEBI5/AAAAAAAAAAAAAAAAAcAAAAAAAAAAAAAAAAAAABMETn8awAAAIkROfxrAAAAYbdkDvh/AABpAGEAbAAAAAAAAAAAAAAAAAAAAAAAAAAAAAAAAAAAAFD+Sz5gAgAAS6ZoDvh/AADwEDn8awAAAIkROfxrAAAAcLWcTGAC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oAAAAAAAAAAAAAAD/fwAAAAAAAP9/AACIrosO+H8AAAAAAAAAAAAAwH6VT2ACAAAgzDA+YAIAAJSkPsX/fwAAAAAAAAAAAAAAAAAAAAAAACBdBnvMygAAqM0wPmACAACwVEs+YAIAAOD///8AAAAAUP5LPmACAACoETn8AAAAAAAAAAAAAAAABgAAAAAAAAAAAAAAAAAAAMwQOfxrAAAACRE5/GsAAABht2QO+H8AAAEAAAAAAAAAkLSOTwAAAABYOejF/38AACBulU9gAgAAUP5LPmACAABLpmgO+H8AAHAQOfxrAAAACRE5/GsAAADA45xMYAIAAAAAAABkdgAIAAAAACUAAAAMAAAAAwAAABgAAAAMAAAAAAAAABIAAAAMAAAAAQAAABYAAAAMAAAACAAAAFQAAABUAAAADwAAAEcAAAAjAAAAagAAAAEAAACrKnRBx3F0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0AAABlAAAAOgAAAEYAAACkAAAAIAAAACEA8AAAAAAAAAAAAAAAgD8AAAAAAAAAAAAAgD8AAAAAAAAAAAAAAAAAAAAAAAAAAAAAAAAAAAAAAAAAACUAAAAMAAAAAAAAgCgAAAAMAAAABAAAAFIAAABwAQAABAAAAOj///8AAAAAAAAAAAAAAACQAQAAAAAAAQAAAABzAGUAZwBvAGUAIAB1AGkAAAAAAAAAAAAAAAAAAAAAAAAAAAAAAAAAAAAAAAAAAAAAAAAAAAAAAAAAAAAAAAAAAAAAAPC71cX/fwAAAAAAAP9/AADwu9XF/38AAIiuiw74fwAAAAAAAAAAAAAAAAAAAAAAAHDLjk9gAgAAAAAAAAAAAAAAAAAAAAAAAAAAAAAAAAAAwF4Ge8zKAAC2gjnF/38AAKi01cX/fwAA6P///wAAAABQ/ks+YAIAAAgSOfwAAAAAAAAAAAAAAAAJAAAAAAAAAAAAAAAAAAAALBE5/GsAAABpETn8awAAAGG3ZA74fwAA8LvVxf9/AABRWEnFAAAAAGAZOfxrAAAAAAAAAAAAAABQ/ks+YAIAAEumaA74fwAA0BA5/GsAAABpETn8awAAANDNnExgAgAAAAAAAGR2AAgAAAAAJQAAAAwAAAAEAAAAGAAAAAwAAAAAAAAAEgAAAAwAAAABAAAAHgAAABgAAAA6AAAARgAAAN4AAABmAAAAJQAAAAwAAAAEAAAAVAAAAKgAAAA7AAAARgAAANwAAABlAAAAAQAAAKsqdEHHcXRBOwAAAEYAAAAPAAAATAAAAAAAAAAAAAAAAAAAAP//////////bAAAAFYAaQB2AGkAYQBuAGEAIABUAHIAbwBjAGkAdQBrAAAADwAAAAYAAAAMAAAABgAAAAwAAAAOAAAADAAAAAcAAAANAAAACAAAAA4AAAALAAAABgAAAA4AAAAMAAAASwAAAEAAAAAwAAAABQAAACAAAAABAAAAAQAAABAAAAAAAAAAAAAAAIABAADAAAAAAAAAAAAAAACAAQAAwAAAACUAAAAMAAAAAgAAACcAAAAYAAAABQAAAAAAAAD///8AAAAAACUAAAAMAAAABQAAAEwAAABkAAAAAAAAAHIAAAB/AQAAugAAAAAAAAByAAAAgAEAAEkAAAAhAPAAAAAAAAAAAAAAAIA/AAAAAAAAAAAAAIA/AAAAAAAAAAAAAAAAAAAAAAAAAAAAAAAAAAAAAAAAAAAlAAAADAAAAAAAAIAoAAAADAAAAAUAAAAnAAAAGAAAAAUAAAAAAAAA////AAAAAAAlAAAADAAAAAUAAABMAAAAZAAAABUAAAByAAAAagEAAIYAAAAVAAAAcgAAAFYBAAAVAAAAIQDwAAAAAAAAAAAAAACAPwAAAAAAAAAAAACAPwAAAAAAAAAAAAAAAAAAAAAAAAAAAAAAAAAAAAAAAAAAJQAAAAwAAAAAAACAKAAAAAwAAAAFAAAAJQAAAAwAAAABAAAAGAAAAAwAAAAAAAAAEgAAAAwAAAABAAAAHgAAABgAAAAVAAAAcgAAAGsBAACHAAAAJQAAAAwAAAABAAAAVAAAAKgAAAAWAAAAcgAAAH8AAACGAAAAAQAAAKsqdEHHcXRBFgAAAHIAAAAPAAAATAAAAAAAAAAAAAAAAAAAAP//////////bAAAAFYAaQB2AGkAYQBuAGEAIABUAHIAbwBjAGkAdQBrAAAACgAAAAQAAAAIAAAABAAAAAgAAAAJAAAACAAAAAQAAAAIAAAABgAAAAkAAAAHAAAABAAAAAkAAAAIAAAASwAAAEAAAAAwAAAABQAAACAAAAABAAAAAQAAABAAAAAAAAAAAAAAAIABAADAAAAAAAAAAAAAAACAAQAAwAAAACUAAAAMAAAAAgAAACcAAAAYAAAABQAAAAAAAAD///8AAAAAACUAAAAMAAAABQAAAEwAAABkAAAAFQAAAIwAAABqAQAAoAAAABUAAACMAAAAVgEAABUAAAAhAPAAAAAAAAAAAAAAAIA/AAAAAAAAAAAAAIA/AAAAAAAAAAAAAAAAAAAAAAAAAAAAAAAAAAAAAAAAAAAlAAAADAAAAAAAAIAoAAAADAAAAAUAAAAlAAAADAAAAAEAAAAYAAAADAAAAAAAAAASAAAADAAAAAEAAAAeAAAAGAAAABUAAACMAAAAawEAAKEAAAAlAAAADAAAAAEAAABUAAAAiAAAABYAAACMAAAAXgAAAKAAAAABAAAAqyp0QcdxdEEWAAAAjAAAAAoAAABMAAAAAAAAAAAAAAAAAAAA//////////9gAAAAUAByAGUAcwBpAGQAZQBuAHQAYQAJAAAABgAAAAgAAAAHAAAABAAAAAkAAAAIAAAACQAAAAUAAAAIAAAASwAAAEAAAAAwAAAABQAAACAAAAABAAAAAQAAABAAAAAAAAAAAAAAAIABAADAAAAAAAAAAAAAAACAAQAAwAAAACUAAAAMAAAAAgAAACcAAAAYAAAABQAAAAAAAAD///8AAAAAACUAAAAMAAAABQAAAEwAAABkAAAAFQAAAKYAAABhAQAAugAAABUAAACmAAAATQEAABUAAAAhAPAAAAAAAAAAAAAAAIA/AAAAAAAAAAAAAIA/AAAAAAAAAAAAAAAAAAAAAAAAAAAAAAAAAAAAAAAAAAAlAAAADAAAAAAAAIAoAAAADAAAAAUAAAAlAAAADAAAAAEAAAAYAAAADAAAAAAAAAASAAAADAAAAAEAAAAWAAAADAAAAAAAAABUAAAARAEAABYAAACmAAAAYAEAALoAAAABAAAAqyp0QcdxdEEWAAAApgAAACkAAABMAAAABAAAABUAAACmAAAAYgEAALsAAACgAAAARgBpAHIAbQBhAGQAbwAgAHAAbwByADoAIABNAEkAUgBUAEgAQQAgAFYASQBWAEkAQQBOAEEAIABUAFIATwBDAEkAVQBLACAAUABMAEUAVgBBAAAACAAAAAQAAAAGAAAADgAAAAgAAAAJAAAACQAAAAQAAAAJAAAACQAAAAYAAAADAAAABAAAAA4AAAAEAAAACgAAAAgAAAALAAAACgAAAAQAAAAKAAAABAAAAAoAAAAEAAAACgAAAAwAAAAKAAAABAAAAAgAAAAKAAAADAAAAAoAAAAEAAAACwAAAAkAAAAEAAAACQAAAAgAAAAIAAAACgAAAAo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KBtSGxQ+QlVjRvok4sfufoPoFvyJ0nB4/85psCgno2Y=</DigestValue>
    </Reference>
    <Reference Type="http://www.w3.org/2000/09/xmldsig#Object" URI="#idOfficeObject">
      <DigestMethod Algorithm="http://www.w3.org/2001/04/xmlenc#sha256"/>
      <DigestValue>C/dwFct+5HySN8VsDQEMvRtQf2/ecNDWLYAsLBUGthU=</DigestValue>
    </Reference>
    <Reference Type="http://uri.etsi.org/01903#SignedProperties" URI="#idSignedProperties">
      <Transforms>
        <Transform Algorithm="http://www.w3.org/TR/2001/REC-xml-c14n-20010315"/>
      </Transforms>
      <DigestMethod Algorithm="http://www.w3.org/2001/04/xmlenc#sha256"/>
      <DigestValue>FAA+8XWEe2Jn1sXBuJ9rMvXgeTNeEVul0m+depvZXPE=</DigestValue>
    </Reference>
    <Reference Type="http://www.w3.org/2000/09/xmldsig#Object" URI="#idValidSigLnImg">
      <DigestMethod Algorithm="http://www.w3.org/2001/04/xmlenc#sha256"/>
      <DigestValue>+gvS5LXBs524Ogzq2eZn/C/n1qus6Jzn+z45v/ZgvY4=</DigestValue>
    </Reference>
    <Reference Type="http://www.w3.org/2000/09/xmldsig#Object" URI="#idInvalidSigLnImg">
      <DigestMethod Algorithm="http://www.w3.org/2001/04/xmlenc#sha256"/>
      <DigestValue>a1ON2aQZPsOCt7OuNqaGkRdopu96L2i4H/kM45MIdwg=</DigestValue>
    </Reference>
  </SignedInfo>
  <SignatureValue>N8jgw/mN32qkR10KmEDOaL7mIQEb22t1W/UEHJyerwieoq57M5Y6CjWNLmnbgRcuiYUWQ9MKS74u
19g2bSANAX4etkZg1IwHhHJfdW0pv0UZZfQVscf9eNigNSaZfEZeKKoNo1I0CT9QHkbXcfLoWzCy
vVAfhLJ8uwEc/OQgLudBbh+qdSkEzy6jGBqUCfnKKlhaQCtgqo2p/fiA6e/lcNdgcGTCSqgOYWrp
O8/ApFrlSQb4Pmm/rolRa50mS/zjvTN+sGYLo9F6F4cYK5o5Lp960oDgEpK87F/+WRTwy4BBgeEl
kAWOYzXFvTnWCNta8gyN+wQnWweq1ycxIEvraQ==</SignatureValue>
  <KeyInfo>
    <X509Data>
      <X509Certificate>MIIIGDCCBgCgAwIBAgIIHrXeFBcsk4kwDQYJKoZIhvcNAQELBQAwWzEXMBUGA1UEBRMOUlVDIDgwMDUwMTcyLTExGjAYBgNVBAMTEUNBLURPQ1VNRU5UQSBTLkEuMRcwFQYDVQQKEw5ET0NVTUVOVEEgUy5BLjELMAkGA1UEBhMCUFkwHhcNMjEwODExMTU0MzE2WhcNMjMwODExMTU1MzE2WjCBqTELMAkGA1UEBhMCUFkxFzAVBgNVBAQMDlBST05PIFRPw5FBTkVaMRIwEAYDVQQFEwlDSTEzNTczNzAxGDAWBgNVBCoMD01BUkNFTE8gR0FCUklFTDEXMBUGA1UECgwOUEVSU09OQSBGSVNJQ0ExETAPBgNVBAsMCEZJUk1BIEYyMScwJQYDVQQDDB5NQVJDRUxPIEdBQlJJRUwgUFJPTk8gVE/DkUFORVowggEiMA0GCSqGSIb3DQEBAQUAA4IBDwAwggEKAoIBAQCyWT0EhkF6tfBrkbUOxOBSSTfZXa5YK6F9yBwDESM5u2kelKg0O0z0FEXyJsQZ4nU3LI+TvCZHuD60w8QEYonxFhCcl2JzO4XILTOInc3ci3JMdAfFC0yQuBnZVgLWTHUOD+e7jpDGx5zgOwt7kRpG1tHDGVxE2DMItiFvbnfCUiPY4EXKpZUNe64xxWkzTrP0P79+qvVRh3RSJ/OQqlp7WZwTXAgUCUDxnNqgTyD2GY2jlyqy6UWcLuY4OcGUf5tlwh4rHFBv7DhyddwEkrAESwujLNNsKXCp5VYLQnEfjYtO8rYoXQLb0cs03+rllRQfStfZ0apWSUsNGBTCkvXNAgMBAAGjggOPMIIDizAMBgNVHRMBAf8EAjAAMA4GA1UdDwEB/wQEAwIF4DAqBgNVHSUBAf8EIDAeBggrBgEFBQcDAQYIKwYBBQUHAwIGCCsGAQUFBwMEMB0GA1UdDgQWBBSyHQjaMEnSFw3olJiQcqYyAlWbqz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MwYDVR0RBCwwKoEobWFyY2Vsby5wcm9ub0ByZWdpb25hbGNhc2FkZWJvbHNh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DpcHmGd4RfCvdnhNSLNPbH/lf1+eu0Kkrf52hPJC9GbPXCdQPi1RnkZZdfM6SERkr8seAOjyf4WPNP7M8ujl+OJk7qy/SR8sormw8wdbyBWEWCTCutebubet/H7GXfpdNmLs2TdEhAh71wcAMHqr2nG6vmpQsPN7lzJ1O79Otjodezl/MVeYZDWOugpSs5xtbKq8Sjx6Umc34vvGXqdhzKls8oWLQIXC4W82OSQFHs4p65LDqb942rWWQhsZ/iqD1QriPVul+z+sOj0lFkLpg2O7zBLoBr1E7sbOlI41sF5+owsPn0I9Jmhxlc8uCRk9UmstXHBG4HOOEYedHnsos0qTp+YkzNKmZNRCKp1syVuyEjhl4TqSAwXboJVnyDXf9UJvOrIkGhu75ej9A2Gz58RideXXwtSKvJqc/Tw1Fw7fBeMTTwdCyQ9AHBDA5AknMnfDe5buGHrtRyvvnBZZLLBMaTYiC28YdAma0liaPfkGP7pcU6Ly742pOMU93iq4HoDHC5WibEvVpWM3ouE5YkrhHxJCRAbwBFPPze8z9Rt/VRsaV8N6d6qKvUaCbERVYkJYAjiQpR8c30N8U5APdACgUgBRlhsT+/RLCYeLszdGkrCzYanQdMaTY6EdJjg8Cu70Iu5gDhCut92XHKUxYgTsFkFocAGD/vs3TrgSJ+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01qsvNtLvJntxhzy0hAbf71VUHLO69V2sf836hmXri4=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uWX52h7olg+PFY/GkFTDFdyBbrOZlOU2iSM2S8keCUM=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mw0CdMbIe4TQUyFHChOQS1jU7RS2mUOSgXVH2D3yyYU=</DigestValue>
      </Reference>
      <Reference URI="/xl/drawings/drawing2.xml?ContentType=application/vnd.openxmlformats-officedocument.drawing+xml">
        <DigestMethod Algorithm="http://www.w3.org/2001/04/xmlenc#sha256"/>
        <DigestValue>cvnqhSP2ZkVnpTPPiCzNKWooVKen1XcdRqa+VwEOOco=</DigestValue>
      </Reference>
      <Reference URI="/xl/drawings/drawing3.xml?ContentType=application/vnd.openxmlformats-officedocument.drawing+xml">
        <DigestMethod Algorithm="http://www.w3.org/2001/04/xmlenc#sha256"/>
        <DigestValue>rJlbXen53rSSnPkpxgF6XwCWBgSrelXWFHwSlsbn7zc=</DigestValue>
      </Reference>
      <Reference URI="/xl/drawings/drawing4.xml?ContentType=application/vnd.openxmlformats-officedocument.drawing+xml">
        <DigestMethod Algorithm="http://www.w3.org/2001/04/xmlenc#sha256"/>
        <DigestValue>xspV3SlVHNDs8xQS3zrW8JIi2kG6I58R6AeG8AFSXlk=</DigestValue>
      </Reference>
      <Reference URI="/xl/drawings/drawing5.xml?ContentType=application/vnd.openxmlformats-officedocument.drawing+xml">
        <DigestMethod Algorithm="http://www.w3.org/2001/04/xmlenc#sha256"/>
        <DigestValue>UPbqZ8y7Shro/HD8MZssplLs5HtbY1tcJftgFQ/Hj0c=</DigestValue>
      </Reference>
      <Reference URI="/xl/drawings/drawing6.xml?ContentType=application/vnd.openxmlformats-officedocument.drawing+xml">
        <DigestMethod Algorithm="http://www.w3.org/2001/04/xmlenc#sha256"/>
        <DigestValue>FaEI4oWGiaoZz8COkbsEEiQ3QOq9CTb0xTqcOc7N4fc=</DigestValue>
      </Reference>
      <Reference URI="/xl/drawings/drawing7.xml?ContentType=application/vnd.openxmlformats-officedocument.drawing+xml">
        <DigestMethod Algorithm="http://www.w3.org/2001/04/xmlenc#sha256"/>
        <DigestValue>fal7+xzl0lB1MBhpzO+c2TbNRpE/+W41pHxBtq4gM38=</DigestValue>
      </Reference>
      <Reference URI="/xl/drawings/drawing8.xml?ContentType=application/vnd.openxmlformats-officedocument.drawing+xml">
        <DigestMethod Algorithm="http://www.w3.org/2001/04/xmlenc#sha256"/>
        <DigestValue>F/O7DOlUo75LIpuQvST4wfGPDwTdVtr4VRL7e0yN/8o=</DigestValue>
      </Reference>
      <Reference URI="/xl/drawings/vmlDrawing1.vml?ContentType=application/vnd.openxmlformats-officedocument.vmlDrawing">
        <DigestMethod Algorithm="http://www.w3.org/2001/04/xmlenc#sha256"/>
        <DigestValue>mMnCI8MQlf4P957BF2hYBkmTHHwzLCWheYh2RHd5umU=</DigestValue>
      </Reference>
      <Reference URI="/xl/media/image1.png?ContentType=image/png">
        <DigestMethod Algorithm="http://www.w3.org/2001/04/xmlenc#sha256"/>
        <DigestValue>Z8kWGLxkj7oBcmG8PjTH8/dyQY7Wl7msklQGi7bQXyg=</DigestValue>
      </Reference>
      <Reference URI="/xl/media/image2.png?ContentType=image/png">
        <DigestMethod Algorithm="http://www.w3.org/2001/04/xmlenc#sha256"/>
        <DigestValue>/4u9JUtfvzOasK6c8zBfzk8A/5BE71NjeSCpKJuOwik=</DigestValue>
      </Reference>
      <Reference URI="/xl/media/image3.emf?ContentType=image/x-emf">
        <DigestMethod Algorithm="http://www.w3.org/2001/04/xmlenc#sha256"/>
        <DigestValue>Je25Yo9UIbZ4D0MCKgm+xxrKg56m+HQK+pIPv0NXZjY=</DigestValue>
      </Reference>
      <Reference URI="/xl/media/image4.emf?ContentType=image/x-emf">
        <DigestMethod Algorithm="http://www.w3.org/2001/04/xmlenc#sha256"/>
        <DigestValue>3XMQmjXVlDtL15QxIVLtZK4S2rtWTET54M+bJggM05Y=</DigestValue>
      </Reference>
      <Reference URI="/xl/media/image5.emf?ContentType=image/x-emf">
        <DigestMethod Algorithm="http://www.w3.org/2001/04/xmlenc#sha256"/>
        <DigestValue>wCtmQKeKuzZ7nzEBZUnL1Gz7xDiXTMMFvdu00ZWgslE=</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TaA6KX/SRWPpmiasS8KGCRFI/mFTpQlGqiM07LbibG8=</DigestValue>
      </Reference>
      <Reference URI="/xl/printerSettings/printerSettings11.bin?ContentType=application/vnd.openxmlformats-officedocument.spreadsheetml.printerSettings">
        <DigestMethod Algorithm="http://www.w3.org/2001/04/xmlenc#sha256"/>
        <DigestValue>MXec2D+WMU8itUC5NxoyllqwEi3fXNlaIfg2JySEdZE=</DigestValue>
      </Reference>
      <Reference URI="/xl/printerSettings/printerSettings12.bin?ContentType=application/vnd.openxmlformats-officedocument.spreadsheetml.printerSettings">
        <DigestMethod Algorithm="http://www.w3.org/2001/04/xmlenc#sha256"/>
        <DigestValue>u2RKTvgbnxaOmA6YrjTJ5E0Ld0nboo4nTy6iL7gfpQc=</DigestValue>
      </Reference>
      <Reference URI="/xl/printerSettings/printerSettings13.bin?ContentType=application/vnd.openxmlformats-officedocument.spreadsheetml.printerSettings">
        <DigestMethod Algorithm="http://www.w3.org/2001/04/xmlenc#sha256"/>
        <DigestValue>BURr3s4kJKfByVqBJOk12txnI73I4lKyZyEinb+ldQA=</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ijW7tw7k/yDEi2DdJxoJmYVQDI1Myciuqr2tQvLOT7k=</DigestValue>
      </Reference>
      <Reference URI="/xl/styles.xml?ContentType=application/vnd.openxmlformats-officedocument.spreadsheetml.styles+xml">
        <DigestMethod Algorithm="http://www.w3.org/2001/04/xmlenc#sha256"/>
        <DigestValue>abTJGXlXzsAjox0PPb5RojmOACaOpdQ1ZDUBjGrQoQc=</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jSgT3IIWvm4MArH0viHUOjsJNjsTjMLivif4hc82vCk=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GqqoE7oijdyyKE5c01WJ3kyTq9kwA3rxPGxGJJfeJW0=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USfWCE7ZRq7RFgZ8lfWN7svR9T6+KEpU1W0SOwA1Ua4=</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SDuTS69VsFjutljmfzx+FCbCQMnG5iTyBDc97dM0e7Y=</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/oIykhH1Ii9thKt+MIBbXHFwc3zJMTiSzKFW1dFeM8w=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TJ27wwAvRof3pYRJVBzZtI+qa1Yv87J08oS+0Tk2nGY=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LKFCgvPLU6YLEEcx0b6/PwcMASb/6JSmXBW/5tP1JPs=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+Q5COjVjFFouiiFoqqOwATo3PtPuYhdpOGcxGxXxOMo=</DigestValue>
      </Reference>
      <Reference URI="/xl/worksheets/sheet1.xml?ContentType=application/vnd.openxmlformats-officedocument.spreadsheetml.worksheet+xml">
        <DigestMethod Algorithm="http://www.w3.org/2001/04/xmlenc#sha256"/>
        <DigestValue>QKxZ0rGQs+Qu/Vli6+ur+k0EX68+I0tGeSguZKDoo2M=</DigestValue>
      </Reference>
      <Reference URI="/xl/worksheets/sheet10.xml?ContentType=application/vnd.openxmlformats-officedocument.spreadsheetml.worksheet+xml">
        <DigestMethod Algorithm="http://www.w3.org/2001/04/xmlenc#sha256"/>
        <DigestValue>YhB7mQQP3SYWbK/SOkApHaaYdjySDSaY45QNv+/EYh8=</DigestValue>
      </Reference>
      <Reference URI="/xl/worksheets/sheet11.xml?ContentType=application/vnd.openxmlformats-officedocument.spreadsheetml.worksheet+xml">
        <DigestMethod Algorithm="http://www.w3.org/2001/04/xmlenc#sha256"/>
        <DigestValue>E7LxijamLSHoR2gMSkzVSGVHvA7p9LGoud/A+1sfH0w=</DigestValue>
      </Reference>
      <Reference URI="/xl/worksheets/sheet12.xml?ContentType=application/vnd.openxmlformats-officedocument.spreadsheetml.worksheet+xml">
        <DigestMethod Algorithm="http://www.w3.org/2001/04/xmlenc#sha256"/>
        <DigestValue>5Zt4uya6ErT0GvyKUWSOYNWG0Lv4p4XYtJD1gO/GxQM=</DigestValue>
      </Reference>
      <Reference URI="/xl/worksheets/sheet13.xml?ContentType=application/vnd.openxmlformats-officedocument.spreadsheetml.worksheet+xml">
        <DigestMethod Algorithm="http://www.w3.org/2001/04/xmlenc#sha256"/>
        <DigestValue>JPZQETxPAITVrlQvNnN6rT+ql8kzGaraj1b2l2z4VWs=</DigestValue>
      </Reference>
      <Reference URI="/xl/worksheets/sheet2.xml?ContentType=application/vnd.openxmlformats-officedocument.spreadsheetml.worksheet+xml">
        <DigestMethod Algorithm="http://www.w3.org/2001/04/xmlenc#sha256"/>
        <DigestValue>QoWGN0rAYBNM8Dek+wediHp5/ZQwGkAidU1kMBWB9xY=</DigestValue>
      </Reference>
      <Reference URI="/xl/worksheets/sheet3.xml?ContentType=application/vnd.openxmlformats-officedocument.spreadsheetml.worksheet+xml">
        <DigestMethod Algorithm="http://www.w3.org/2001/04/xmlenc#sha256"/>
        <DigestValue>fzb7JIUk2nZ0Qzcf3uUF9D/TpLp5ctQfNDvf1132Ub8=</DigestValue>
      </Reference>
      <Reference URI="/xl/worksheets/sheet4.xml?ContentType=application/vnd.openxmlformats-officedocument.spreadsheetml.worksheet+xml">
        <DigestMethod Algorithm="http://www.w3.org/2001/04/xmlenc#sha256"/>
        <DigestValue>7x8VHNQRuzCW+ldCpRpIE5EzS4nJJ0qCz4ngEned1oQ=</DigestValue>
      </Reference>
      <Reference URI="/xl/worksheets/sheet5.xml?ContentType=application/vnd.openxmlformats-officedocument.spreadsheetml.worksheet+xml">
        <DigestMethod Algorithm="http://www.w3.org/2001/04/xmlenc#sha256"/>
        <DigestValue>jb6VYNTjGlv4bBji7nGcL/ErheBR8ahl3SMQwXEwNLk=</DigestValue>
      </Reference>
      <Reference URI="/xl/worksheets/sheet6.xml?ContentType=application/vnd.openxmlformats-officedocument.spreadsheetml.worksheet+xml">
        <DigestMethod Algorithm="http://www.w3.org/2001/04/xmlenc#sha256"/>
        <DigestValue>Xi9yWXaL091QdkuSQgNaPMaXrgiUIY52hfE33QXGLG4=</DigestValue>
      </Reference>
      <Reference URI="/xl/worksheets/sheet7.xml?ContentType=application/vnd.openxmlformats-officedocument.spreadsheetml.worksheet+xml">
        <DigestMethod Algorithm="http://www.w3.org/2001/04/xmlenc#sha256"/>
        <DigestValue>S165srsUlJoLa+1zgg+w29cKdQW5+GBXmPck/A5AHmQ=</DigestValue>
      </Reference>
      <Reference URI="/xl/worksheets/sheet8.xml?ContentType=application/vnd.openxmlformats-officedocument.spreadsheetml.worksheet+xml">
        <DigestMethod Algorithm="http://www.w3.org/2001/04/xmlenc#sha256"/>
        <DigestValue>LVMYyDIUDadS7dRDvI7HNoCvaoeJ9Uk7OHoDS0xmvnY=</DigestValue>
      </Reference>
      <Reference URI="/xl/worksheets/sheet9.xml?ContentType=application/vnd.openxmlformats-officedocument.spreadsheetml.worksheet+xml">
        <DigestMethod Algorithm="http://www.w3.org/2001/04/xmlenc#sha256"/>
        <DigestValue>kyT7dicEW6/XJJDvNLjmiI3vTRWYzbu7adFd4vHz/iA=</DigestValue>
      </Reference>
    </Manifest>
    <SignatureProperties>
      <SignatureProperty Id="idSignatureTime" Target="#idPackageSignature">
        <mdssi:SignatureTime xmlns:mdssi="http://schemas.openxmlformats.org/package/2006/digital-signature">
          <mdssi:Format>YYYY-MM-DDThh:mm:ssTZD</mdssi:Format>
          <mdssi:Value>2022-04-29T20:19:16Z</mdssi:Value>
        </mdssi:SignatureTime>
      </SignatureProperty>
    </SignatureProperties>
  </Object>
  <Object Id="idOfficeObject">
    <SignatureProperties>
      <SignatureProperty Id="idOfficeV1Details" Target="#idPackageSignature">
        <SignatureInfoV1 xmlns="http://schemas.microsoft.com/office/2006/digsig">
          <SetupID>{F4F571BD-7162-422A-944F-AB5A66ED4F37}</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2022-04-29T20:19:16Z</xd:SigningTime>
          <xd:SigningCertificate>
            <xd:Cert>
              <xd:CertDigest>
                <DigestMethod Algorithm="http://www.w3.org/2001/04/xmlenc#sha256"/>
                <DigestValue>jCqyD+DKYx3e9Bt1LvIMteg0xkv80MIHKgL5M5CuFz8=</DigestValue>
              </xd:CertDigest>
              <xd:IssuerSerial>
                <X509IssuerName>C=PY, O=DOCUMENTA S.A., CN=CA-DOCUMENTA S.A., SERIALNUMBER=RUC 80050172-1</X509IssuerName>
                <X509SerialNumber>2212918969791976329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QJOdEft/AAAAAAAAAAAAAFASAAAAAAAAQAAAwPp/AAAgQn8Q+38AAB5sqcL6fwAABAAAAAAAAAAgQn8Q+38AAHm9NS63AAAAAAAAAAAAAABwvFRYVeUAAFWFw8H6fwAASAAAAAAAAACcWgPD+n8AABhjIMP6fwAAsF0DwwAAAAABAAAAAAAAAPZ4A8P6fwAAAAB/EPt/AAAAAAAAAAAAAAAAAAC3AAAAkam3Dvt/AAAAAAAAAAAAAHALAAAAAAAAUDmjqRYCAADIvzUutwAAAAAAAAAAAAAAAAAAAAAAAAAAAAAAAAAAAAAAAAAAAAAAKb81LrcAAAD9W6nCZHYACAAAAAAlAAAADAAAAAEAAAAYAAAADAAAAAAAAAASAAAADAAAAAEAAAAeAAAAGAAAAL0AAAAEAAAA9wAAABEAAAAlAAAADAAAAAEAAABUAAAAiAAAAL4AAAAEAAAA9QAAABAAAAABAAAAYfe0QVU1tEG+AAAABAAAAAoAAABMAAAAAAAAAAAAAAAAAAAA//////////9gAAAAMgA5AC8AMAA0AC8AMgAwADIAMg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qO/ODvt/AACwU/63FgIAAEi+2g77fwAAAAAAAAAAAAAAAAAAAAAAAGiyNS63AAAAAAAAAAAAAAAAAAAAAAAAAAAAAAAAAAAAYLBUWFXlAAAgAAAAAAAAABhY/rcWAgAA8GejqRYCAABQOaOpFgIAAMCzNS4AAAAAAAAAAAAAAAAHAAAAAAAAADCq9rcWAgAA/LI1LrcAAAA5szUutwAAAJGptw77fwAACgAAAAAAAAB2W7oOAAAAAAJzVNVRDAAAGFj+txYCAAD8sjUutwAAAAcAAAD6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Co784O+38AABDMscwWAgAASL7aDvt/AAAAAAAAAAAAAAAAAAAAAAAA0IKiqRYCAACF18t8alfYAQAAAAAAAAAAAAAAAAAAAABgElVYVeUAADgRMML6fwAAMF1Kwvp/AADg////AAAAAFA5o6kWAgAA2BU0LgAAAAAAAAAAAAAAAAYAAAAAAAAAIAAAAAAAAAD8FDQutwAAADkVNC63AAAAkam3Dvt/AACIMzDC+n8AABBhSsIAAAAAMF1Kwvp/AAAwXUrC+n8AAPwUNC63AAAABgAAABYCAAAAAAAAAAAAAAAAAAAAAAAAAAAAAAAAAACAyqOp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Kjvzg77fwAA2EszuBYCAABIvtoO+38AAAAAAAAAAAAAAAAAAAAAAAAIAAAAAAIAAGB9KrgWAgAAAAAAAAAAAAAAAAAAAAAAALASVVhV5QAA8BQ0LgAAAAAAAAAAAAAAAPD///8AAAAAUDmjqRYCAACIFjQuAAAAAAAAAAAAAAAACQAAAAAAAAAgAAAAAAAAAKwVNC63AAAA6RU0LrcAAACRqbcO+38AAAAAgD8AAIA/6LxMwgAAAAAAAIA/twAAANGnv8H6fwAArBU0LrcAAAAJAAAAFgIAAAAAAAAAAAAAAAAAAAAAAAAAAAAAAAAAAGDJo6lkdgAIAAAAACUAAAAMAAAABAAAABgAAAAMAAAAAAAAABIAAAAMAAAAAQAAAB4AAAAYAAAAKQAAADMAAACRAAAASAAAACUAAAAMAAAABAAAAFQAAACcAAAAKgAAADMAAACPAAAARwAAAAEAAABh97RBVTW0QSoAAAAzAAAADQAAAEwAAAAAAAAAAAAAAAAAAAD//////////2gAAABNAGEAcgBjAGUAbABvACAAUAByAG8AbgBvAHI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CzQ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QJOdEft/AAAAAAAAAAAAAFASAAAAAAAAQAAAwPp/AAAgQn8Q+38AAB5sqcL6fwAABAAAAAAAAAAgQn8Q+38AAHm9NS63AAAAAAAAAAAAAABwvFRYVeUAAFWFw8H6fwAASAAAAAAAAACcWgPD+n8AABhjIMP6fwAAsF0DwwAAAAABAAAAAAAAAPZ4A8P6fwAAAAB/EPt/AAAAAAAAAAAAAAAAAAC3AAAAkam3Dvt/AAAAAAAAAAAAAHALAAAAAAAAUDmjqRYCAADIvzUutwAAAAAAAAAAAAAAAAAAAAAAAAAAAAAAAAAAAAAAAAAAAAAAKb81LrcAAAD9W6nC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Co784O+38AALBT/rcWAgAASL7aDvt/AAAAAAAAAAAAAAAAAAAAAAAAaLI1LrcAAAAAAAAAAAAAAAAAAAAAAAAAAAAAAAAAAABgsFRYVeUAACAAAAAAAAAAGFj+txYCAADwZ6OpFgIAAFA5o6kWAgAAwLM1LgAAAAAAAAAAAAAAAAcAAAAAAAAAMKr2txYCAAD8sjUutwAAADmzNS63AAAAkam3Dvt/AAAKAAAAAAAAAHZbug4AAAAAAnNU1VEMAAAYWP63FgIAAPyyNS63AAAABwAAAPp/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Kjvzg77fwAAEMyxzBYCAABIvtoO+38AAAAAAAAAAAAAAAAAAAAAAADQgqKpFgIAAIXXy3xqV9gBAAAAAAAAAAAAAAAAAAAAAGASVVhV5QAAOBEwwvp/AAAwXUrC+n8AAOD///8AAAAAUDmjqRYCAADYFTQuAAAAAAAAAAAAAAAABgAAAAAAAAAgAAAAAAAAAPwUNC63AAAAORU0LrcAAACRqbcO+38AAIgzMML6fwAAEGFKwgAAAAAwXUrC+n8AADBdSsL6fwAA/BQ0LrcAAAAGAAAAFgIAAAAAAAAAAAAAAAAAAAAAAAAAAAAAAAAAAIDKo6l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qO/ODvt/AADYSzO4FgIAAEi+2g77fwAAAAAAAAAAAAAAAAAAAAAAAAgAAAAAAgAAYH0quBYCAAAAAAAAAAAAAAAAAAAAAAAAsBJVWFXlAADwFDQuAAAAAAAAAAAAAAAA8P///wAAAABQOaOpFgIAAIgWNC4AAAAAAAAAAAAAAAAJAAAAAAAAACAAAAAAAAAArBU0LrcAAADpFTQutwAAAJGptw77fwAAAACAPwAAgD/ovEzCAAAAAAAAgD+3AAAA0ae/wfp/AACsFTQutwAAAAkAAAAWAgAAAAAAAAAAAAAAAAAAAAAAAAAAAAAAAAAAYMmjqW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DAEMSEngagementItemInfo xmlns="http://schemas.microsoft.com/DAEMSEngagementItemInfoXML">
  <EngagementID>5000007028</EngagementID>
  <LogicalEMSServerID>-109903338106937214</LogicalEMSServerID>
  <WorkingPaperID>3857782008800000607</WorkingPaperID>
</DAEMSEngagementItemInfo>
</file>

<file path=customXml/itemProps1.xml><?xml version="1.0" encoding="utf-8"?>
<ds:datastoreItem xmlns:ds="http://schemas.openxmlformats.org/officeDocument/2006/customXml" ds:itemID="{9EE91FA5-E0D8-496D-80A4-E13D507CFDE1}">
  <ds:schemaRefs>
    <ds:schemaRef ds:uri="http://www.w3.org/2001/XMLSchema"/>
  </ds:schemaRefs>
</ds:datastoreItem>
</file>

<file path=customXml/itemProps2.xml><?xml version="1.0" encoding="utf-8"?>
<ds:datastoreItem xmlns:ds="http://schemas.openxmlformats.org/officeDocument/2006/customXml" ds:itemID="{6CB7CD63-19F5-45D2-8CF7-EE712EC7D985}">
  <ds:schemaRefs>
    <ds:schemaRef ds:uri="http://schemas.microsoft.com/DAEMSEngagementItemInfo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Indice</vt:lpstr>
      <vt:lpstr>IG</vt:lpstr>
      <vt:lpstr>BG 032021</vt:lpstr>
      <vt:lpstr>BG 2021</vt:lpstr>
      <vt:lpstr>BG 032022</vt:lpstr>
      <vt:lpstr>Clasificación</vt:lpstr>
      <vt:lpstr>CA EF</vt:lpstr>
      <vt:lpstr>BG</vt:lpstr>
      <vt:lpstr>EERR</vt:lpstr>
      <vt:lpstr>EFE</vt:lpstr>
      <vt:lpstr>VPN</vt:lpstr>
      <vt:lpstr>Notas 1 a Nota 3</vt:lpstr>
      <vt:lpstr>Nota 4 a Nota 9</vt:lpstr>
      <vt:lpstr>BG!Área_de_impresión</vt:lpstr>
      <vt:lpstr>EERR!Área_de_impresión</vt:lpstr>
      <vt:lpstr>EFE!Área_de_impresión</vt:lpstr>
      <vt:lpstr>'Nota 4 a Nota 9'!Área_de_impresión</vt:lpstr>
      <vt:lpstr>'Notas 1 a Nota 3'!Área_de_impresión</vt:lpstr>
      <vt:lpstr>VPN!Área_de_impresión</vt:lpstr>
      <vt:lpstr>'Nota 4 a Nota 9'!OLE_LINK1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Shirley Vichini</cp:lastModifiedBy>
  <cp:lastPrinted>2021-04-13T18:52:19Z</cp:lastPrinted>
  <dcterms:created xsi:type="dcterms:W3CDTF">2016-08-27T16:35:25Z</dcterms:created>
  <dcterms:modified xsi:type="dcterms:W3CDTF">2022-04-29T15:45:42Z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2022-03-31T00:16:55Z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549a9945-6669-4f3a-a3fa-86ec96d5e134</vt:lpwstr>
  </property>
  <property fmtid="{D5CDD505-2E9C-101B-9397-08002B2CF9AE}" pid="8" name="MSIP_Label_ea60d57e-af5b-4752-ac57-3e4f28ca11dc_ContentBits">
    <vt:lpwstr>0</vt:lpwstr>
  </property>
</Properties>
</file>