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mc:AlternateContent xmlns:mc="http://schemas.openxmlformats.org/markup-compatibility/2006">
    <mc:Choice Requires="x15">
      <x15ac:absPath xmlns:x15ac="http://schemas.microsoft.com/office/spreadsheetml/2010/11/ac" url="C:\Users\MAP\Desktop\BACKUP RCBSA ESCRITORIO MPRONO\ESCRITORIO MP\REGIONAL CASA DE BOLSA\AFPISA\SEPTIEMBRE 2020\INFORMES CNV\FINALES\"/>
    </mc:Choice>
  </mc:AlternateContent>
  <xr:revisionPtr revIDLastSave="0" documentId="13_ncr:1_{C7FBB159-EBDC-48D8-8CD1-A81E8BDD681C}" xr6:coauthVersionLast="41" xr6:coauthVersionMax="45" xr10:uidLastSave="{00000000-0000-0000-0000-000000000000}"/>
  <bookViews>
    <workbookView xWindow="-120" yWindow="-120" windowWidth="20730" windowHeight="11160" tabRatio="954" firstSheet="3" activeTab="4" xr2:uid="{00000000-000D-0000-FFFF-FFFF00000000}"/>
  </bookViews>
  <sheets>
    <sheet name="BG 06.20 U$" sheetId="12" state="hidden" r:id="rId1"/>
    <sheet name="BG 06.20" sheetId="11" state="hidden" r:id="rId2"/>
    <sheet name="Clasificación 06.20" sheetId="1" state="hidden" r:id="rId3"/>
    <sheet name="Información general" sheetId="14" r:id="rId4"/>
    <sheet name="Balance General" sheetId="3" r:id="rId5"/>
    <sheet name="Estado de Resultados" sheetId="4" r:id="rId6"/>
    <sheet name="Flujo de Efectivo" sheetId="5" r:id="rId7"/>
    <sheet name="CA EF" sheetId="6" state="hidden" r:id="rId8"/>
    <sheet name="Patrimonio Neto" sheetId="7" r:id="rId9"/>
    <sheet name="Notas Contables I" sheetId="8" r:id="rId10"/>
    <sheet name="Notas Contables II" sheetId="9" r:id="rId11"/>
  </sheets>
  <definedNames>
    <definedName name="\a" localSheetId="3">#REF!</definedName>
    <definedName name="\a" localSheetId="9">#REF!</definedName>
    <definedName name="\a" localSheetId="10">#REF!</definedName>
    <definedName name="\a">#REF!</definedName>
    <definedName name="_____DAT23" localSheetId="3">#REF!</definedName>
    <definedName name="_____DAT23" localSheetId="9">#REF!</definedName>
    <definedName name="_____DAT23" localSheetId="10">#REF!</definedName>
    <definedName name="_____DAT23">#REF!</definedName>
    <definedName name="_____DAT24" localSheetId="3">#REF!</definedName>
    <definedName name="_____DAT24" localSheetId="9">#REF!</definedName>
    <definedName name="_____DAT24" localSheetId="10">#REF!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8">#REF!</definedName>
    <definedName name="__DAT23">#REF!</definedName>
    <definedName name="__DAT24" localSheetId="8">#REF!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8">#REF!</definedName>
    <definedName name="_DAT13">#REF!</definedName>
    <definedName name="_DAT14" localSheetId="8">#REF!</definedName>
    <definedName name="_DAT14">#REF!</definedName>
    <definedName name="_DAT15">#REF!</definedName>
    <definedName name="_DAT16">#REF!</definedName>
    <definedName name="_DAT17" localSheetId="8">#REF!</definedName>
    <definedName name="_DAT17">#REF!</definedName>
    <definedName name="_DAT18" localSheetId="8">#REF!</definedName>
    <definedName name="_DAT18">#REF!</definedName>
    <definedName name="_DAT19" localSheetId="8">#REF!</definedName>
    <definedName name="_DAT19">#REF!</definedName>
    <definedName name="_DAT2">#REF!</definedName>
    <definedName name="_DAT20" localSheetId="8">#REF!</definedName>
    <definedName name="_DAT20">#REF!</definedName>
    <definedName name="_DAT22" localSheetId="8">#REF!</definedName>
    <definedName name="_DAT22">#REF!</definedName>
    <definedName name="_DAT23" localSheetId="8">#REF!</definedName>
    <definedName name="_DAT23">#REF!</definedName>
    <definedName name="_DAT24" localSheetId="8">#REF!</definedName>
    <definedName name="_DAT24">#REF!</definedName>
    <definedName name="_DAT3" localSheetId="8">#REF!</definedName>
    <definedName name="_DAT3">#REF!</definedName>
    <definedName name="_DAT4" localSheetId="8">#REF!</definedName>
    <definedName name="_DAT4">#REF!</definedName>
    <definedName name="_DAT5" localSheetId="8">#REF!</definedName>
    <definedName name="_DAT5">#REF!</definedName>
    <definedName name="_DAT6">#REF!</definedName>
    <definedName name="_DAT7">#REF!</definedName>
    <definedName name="_DAT8">#REF!</definedName>
    <definedName name="_xlnm._FilterDatabase" localSheetId="1" hidden="1">'BG 06.20'!$A$5:$E$68</definedName>
    <definedName name="_xlnm._FilterDatabase" localSheetId="2" hidden="1">'Clasificación 06.20'!$A$4:$J$68</definedName>
    <definedName name="_Key1" localSheetId="8" hidden="1">#REF!</definedName>
    <definedName name="_Key1" hidden="1">#REF!</definedName>
    <definedName name="_Key2" localSheetId="8" hidden="1">#REF!</definedName>
    <definedName name="_Key2" hidden="1">#REF!</definedName>
    <definedName name="_Order1" hidden="1">255</definedName>
    <definedName name="_Order2" hidden="1">255</definedName>
    <definedName name="_Parse_In" localSheetId="8" hidden="1">#REF!</definedName>
    <definedName name="_Parse_In" hidden="1">#REF!</definedName>
    <definedName name="_Parse_Out" localSheetId="8" hidden="1">#REF!</definedName>
    <definedName name="_Parse_Out" hidden="1">#REF!</definedName>
    <definedName name="_RSE1">#REF!</definedName>
    <definedName name="_RSE2">#REF!</definedName>
    <definedName name="_TPy530231">#REF!</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10" hidden="1">{#N/A,#N/A,FALSE,"Aging Summary";#N/A,#N/A,FALSE,"Ratio Analysis";#N/A,#N/A,FALSE,"Test 120 Day Accts";#N/A,#N/A,FALSE,"Tickmarks"}</definedName>
    <definedName name="A" localSheetId="8">#REF!</definedName>
    <definedName name="a" hidden="1">{#N/A,#N/A,FALSE,"Aging Summary";#N/A,#N/A,FALSE,"Ratio Analysis";#N/A,#N/A,FALSE,"Test 120 Day Accts";#N/A,#N/A,FALSE,"Tickmarks"}</definedName>
    <definedName name="A_impresión_IM" localSheetId="8">#REF!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8">#REF!</definedName>
    <definedName name="ADV_PROM">#REF!</definedName>
    <definedName name="APSUMMARY">#REF!</definedName>
    <definedName name="AR_Balance">#REF!</definedName>
    <definedName name="ARA_Threshold">#REF!</definedName>
    <definedName name="_xlnm.Print_Area" localSheetId="4">'Balance General'!$A$1:$G$62</definedName>
    <definedName name="_xlnm.Print_Area" localSheetId="5">'Estado de Resultados'!$A$1:$G$38</definedName>
    <definedName name="_xlnm.Print_Area" localSheetId="6">'Flujo de Efectivo'!$A$1:$F$55</definedName>
    <definedName name="_xlnm.Print_Area" localSheetId="9">'Notas Contables I'!$A$1:$L$60</definedName>
    <definedName name="_xlnm.Print_Area" localSheetId="10">'Notas Contables II'!$A$1:$I$306</definedName>
    <definedName name="_xlnm.Print_Area" localSheetId="8">'Patrimonio Neto'!$A$1:$K$29</definedName>
    <definedName name="Area_de_impresión2" localSheetId="3">#REF!</definedName>
    <definedName name="Area_de_impresión2" localSheetId="9">#REF!</definedName>
    <definedName name="Area_de_impresión2" localSheetId="10">#REF!</definedName>
    <definedName name="Area_de_impresión2" localSheetId="8">#REF!</definedName>
    <definedName name="Area_de_impresión2">#REF!</definedName>
    <definedName name="Area_de_impresión3" localSheetId="8">#REF!</definedName>
    <definedName name="Area_de_impresión3">#REF!</definedName>
    <definedName name="ARGENTINA" localSheetId="8">#REF!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8" hidden="1">#REF!</definedName>
    <definedName name="AS2StaticLS" hidden="1">#REF!</definedName>
    <definedName name="AS2SyncStepLS" hidden="1">0</definedName>
    <definedName name="AS2TickmarkLS" localSheetId="8" hidden="1">#REF!</definedName>
    <definedName name="AS2TickmarkLS" hidden="1">#REF!</definedName>
    <definedName name="AS2VersionLS" hidden="1">300</definedName>
    <definedName name="assssssssssssssssssssssssssssssssssssssssss" hidden="1">#REF!</definedName>
    <definedName name="B" localSheetId="8">#REF!</definedName>
    <definedName name="B">#REF!</definedName>
    <definedName name="_xlnm.Database" localSheetId="8">#REF!</definedName>
    <definedName name="_xlnm.Database">#REF!</definedName>
    <definedName name="basemeta" localSheetId="8">#REF!</definedName>
    <definedName name="basemeta">#REF!</definedName>
    <definedName name="basenueva" localSheetId="8">#REF!</definedName>
    <definedName name="basenueva">#REF!</definedName>
    <definedName name="BB">#REF!</definedName>
    <definedName name="BCDE" localSheetId="6" hidden="1">{#N/A,#N/A,FALSE,"Aging Summary";#N/A,#N/A,FALSE,"Ratio Analysis";#N/A,#N/A,FALSE,"Test 120 Day Accts";#N/A,#N/A,FALSE,"Tickmarks"}</definedName>
    <definedName name="BCDE" localSheetId="3"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10" hidden="1">{#N/A,#N/A,FALSE,"Aging Summary";#N/A,#N/A,FALSE,"Ratio Analysis";#N/A,#N/A,FALSE,"Test 120 Day Accts";#N/A,#N/A,FALSE,"Tickmarks"}</definedName>
    <definedName name="BCDE" localSheetId="8"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8">#REF!</definedName>
    <definedName name="BRASIL">#REF!</definedName>
    <definedName name="bsusocomb1">#REF!</definedName>
    <definedName name="bsusonorte1">#REF!</definedName>
    <definedName name="bsusosur1">#REF!</definedName>
    <definedName name="BuiltIn_Print_Area" localSheetId="8">#REF!</definedName>
    <definedName name="BuiltIn_Print_Area">#REF!</definedName>
    <definedName name="BuiltIn_Print_Area___0___0___0___0___0" localSheetId="8">#REF!</definedName>
    <definedName name="BuiltIn_Print_Area___0___0___0___0___0">#REF!</definedName>
    <definedName name="BuiltIn_Print_Area___0___0___0___0___0___0___0___0" localSheetId="8">#REF!</definedName>
    <definedName name="BuiltIn_Print_Area___0___0___0___0___0___0___0___0">#REF!</definedName>
    <definedName name="canal" localSheetId="8">#REF!</definedName>
    <definedName name="canal">#REF!</definedName>
    <definedName name="Capitali">#REF!</definedName>
    <definedName name="CC" localSheetId="8">#REF!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8">#REF!</definedName>
    <definedName name="chart1">#REF!</definedName>
    <definedName name="cliente" localSheetId="8">#REF!</definedName>
    <definedName name="cliente">#REF!</definedName>
    <definedName name="cliente2" localSheetId="8">#REF!</definedName>
    <definedName name="cliente2">#REF!</definedName>
    <definedName name="Clientes" localSheetId="8">#REF!</definedName>
    <definedName name="Clientes">#REF!</definedName>
    <definedName name="Clients_Population_Total" localSheetId="8">#REF!</definedName>
    <definedName name="Clients_Population_Total">#REF!</definedName>
    <definedName name="cndsuuuuuuuuuuuuuuuuuuuuuuuuuuuuuuuuuuuuuuuuuuuuuuuuuuuuu" hidden="1">#REF!</definedName>
    <definedName name="co" localSheetId="8">#REF!</definedName>
    <definedName name="co">#REF!</definedName>
    <definedName name="COMPAÑIAS" localSheetId="8">#REF!</definedName>
    <definedName name="COMPAÑIAS">#REF!</definedName>
    <definedName name="Compilacion">#REF!</definedName>
    <definedName name="complacu" localSheetId="8">#REF!</definedName>
    <definedName name="complacu">#REF!</definedName>
    <definedName name="complemes" localSheetId="8">#REF!</definedName>
    <definedName name="complemes">#REF!</definedName>
    <definedName name="Computed_Sample_Population_Total" localSheetId="8">#REF!</definedName>
    <definedName name="Computed_Sample_Population_Total">#REF!</definedName>
    <definedName name="COST_MP" localSheetId="8">#REF!</definedName>
    <definedName name="COST_MP">#REF!</definedName>
    <definedName name="crin0010">#REF!</definedName>
    <definedName name="Customer">#REF!</definedName>
    <definedName name="customerld">#REF!</definedName>
    <definedName name="CustomerPCS">#REF!</definedName>
    <definedName name="CY_Accounts_Receivable" localSheetId="8">#REF!</definedName>
    <definedName name="CY_Administration" localSheetId="8">#REF!</definedName>
    <definedName name="CY_Administration">#REF!</definedName>
    <definedName name="CY_Cash" localSheetId="8">#REF!</definedName>
    <definedName name="CY_Cash_Div_Dec" localSheetId="8">#REF!</definedName>
    <definedName name="CY_CASH_DIVIDENDS_DECLARED__per_common_share" localSheetId="8">#REF!</definedName>
    <definedName name="CY_Common_Equity" localSheetId="8">#REF!</definedName>
    <definedName name="CY_Cost_of_Sales" localSheetId="8">#REF!</definedName>
    <definedName name="CY_Current_Liabilities" localSheetId="8">#REF!</definedName>
    <definedName name="CY_Depreciation" localSheetId="8">#REF!</definedName>
    <definedName name="CY_Disc._Ops." localSheetId="8">#REF!</definedName>
    <definedName name="CY_Disc_mnth">#REF!</definedName>
    <definedName name="CY_Disc_pd">#REF!</definedName>
    <definedName name="CY_Discounts">#REF!</definedName>
    <definedName name="CY_Earnings_per_share" localSheetId="8">#REF!</definedName>
    <definedName name="CY_Extraord." localSheetId="8">#REF!</definedName>
    <definedName name="CY_Gross_Profit" localSheetId="8">#REF!</definedName>
    <definedName name="CY_INC_AFT_TAX" localSheetId="8">#REF!</definedName>
    <definedName name="CY_INC_BEF_EXTRAORD" localSheetId="8">#REF!</definedName>
    <definedName name="CY_Inc_Bef_Tax" localSheetId="8">#REF!</definedName>
    <definedName name="CY_Intangible_Assets" localSheetId="8">#REF!</definedName>
    <definedName name="CY_Intangible_Assets">#REF!</definedName>
    <definedName name="CY_Interest_Expense" localSheetId="8">#REF!</definedName>
    <definedName name="CY_Inventory" localSheetId="8">#REF!</definedName>
    <definedName name="CY_LIABIL_EQUITY" localSheetId="8">#REF!</definedName>
    <definedName name="CY_LIABIL_EQUITY">#REF!</definedName>
    <definedName name="CY_Long_term_Debt__excl_Dfd_Taxes" localSheetId="8">#REF!</definedName>
    <definedName name="CY_LT_Debt" localSheetId="8">#REF!</definedName>
    <definedName name="CY_Market_Value_of_Equity" localSheetId="8">#REF!</definedName>
    <definedName name="CY_Marketable_Sec" localSheetId="8">#REF!</definedName>
    <definedName name="CY_Marketable_Sec">#REF!</definedName>
    <definedName name="CY_NET_INCOME" localSheetId="8">#REF!</definedName>
    <definedName name="CY_NET_PROFIT">#REF!</definedName>
    <definedName name="CY_Net_Revenue" localSheetId="8">#REF!</definedName>
    <definedName name="CY_Operating_Income" localSheetId="8">#REF!</definedName>
    <definedName name="CY_Operating_Income">#REF!</definedName>
    <definedName name="CY_Other" localSheetId="8">#REF!</definedName>
    <definedName name="CY_Other">#REF!</definedName>
    <definedName name="CY_Other_Curr_Assets" localSheetId="8">#REF!</definedName>
    <definedName name="CY_Other_Curr_Assets">#REF!</definedName>
    <definedName name="CY_Other_LT_Assets" localSheetId="8">#REF!</definedName>
    <definedName name="CY_Other_LT_Assets">#REF!</definedName>
    <definedName name="CY_Other_LT_Liabilities" localSheetId="8">#REF!</definedName>
    <definedName name="CY_Other_LT_Liabilities">#REF!</definedName>
    <definedName name="CY_Preferred_Stock" localSheetId="8">#REF!</definedName>
    <definedName name="CY_Preferred_Stock">#REF!</definedName>
    <definedName name="CY_QUICK_ASSETS" localSheetId="8">#REF!</definedName>
    <definedName name="CY_Ret_mnth">#REF!</definedName>
    <definedName name="CY_Ret_pd">#REF!</definedName>
    <definedName name="CY_Retained_Earnings" localSheetId="8">#REF!</definedName>
    <definedName name="CY_Retained_Earnings">#REF!</definedName>
    <definedName name="CY_Returns">#REF!</definedName>
    <definedName name="CY_Selling" localSheetId="8">#REF!</definedName>
    <definedName name="CY_Selling">#REF!</definedName>
    <definedName name="CY_Tangible_Assets" localSheetId="8">#REF!</definedName>
    <definedName name="CY_Tangible_Assets">#REF!</definedName>
    <definedName name="CY_Tangible_Net_Worth" localSheetId="8">#REF!</definedName>
    <definedName name="CY_Taxes" localSheetId="8">#REF!</definedName>
    <definedName name="CY_TOTAL_ASSETS" localSheetId="8">#REF!</definedName>
    <definedName name="CY_TOTAL_CURR_ASSETS" localSheetId="8">#REF!</definedName>
    <definedName name="CY_TOTAL_DEBT" localSheetId="8">#REF!</definedName>
    <definedName name="CY_TOTAL_EQUITY" localSheetId="8">#REF!</definedName>
    <definedName name="CY_Trade_Payables" localSheetId="8">#REF!</definedName>
    <definedName name="CY_Weighted_Average" localSheetId="8">#REF!</definedName>
    <definedName name="CY_Working_Capital" localSheetId="8">#REF!</definedName>
    <definedName name="CY_Year_Income_Statement" localSheetId="8">#REF!</definedName>
    <definedName name="da" localSheetId="5"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10" hidden="1">{#N/A,#N/A,FALSE,"Aging Summary";#N/A,#N/A,FALSE,"Ratio Analysis";#N/A,#N/A,FALSE,"Test 120 Day Accts";#N/A,#N/A,FALSE,"Tickmarks"}</definedName>
    <definedName name="da" localSheetId="8" hidden="1">{#N/A,#N/A,FALSE,"Aging Summary";#N/A,#N/A,FALSE,"Ratio Analysis";#N/A,#N/A,FALSE,"Test 120 Day Accts";#N/A,#N/A,FALSE,"Tickmarks"}</definedName>
    <definedName name="da" hidden="1">{#N/A,#N/A,FALSE,"Aging Summary";#N/A,#N/A,FALSE,"Ratio Analysis";#N/A,#N/A,FALSE,"Test 120 Day Accts";#N/A,#N/A,FALSE,"Tickmarks"}</definedName>
    <definedName name="DAFDFAD" localSheetId="5" hidden="1">{#N/A,#N/A,FALSE,"VOL"}</definedName>
    <definedName name="DAFDFAD" localSheetId="6" hidden="1">{#N/A,#N/A,FALSE,"VOL"}</definedName>
    <definedName name="DAFDFAD" localSheetId="3" hidden="1">{#N/A,#N/A,FALSE,"VOL"}</definedName>
    <definedName name="DAFDFAD" localSheetId="9" hidden="1">{#N/A,#N/A,FALSE,"VOL"}</definedName>
    <definedName name="DAFDFAD" localSheetId="10" hidden="1">{#N/A,#N/A,FALSE,"VOL"}</definedName>
    <definedName name="DAFDFAD" localSheetId="8" hidden="1">{#N/A,#N/A,FALSE,"VOL"}</definedName>
    <definedName name="DAFDFAD" hidden="1">{#N/A,#N/A,FALSE,"VOL"}</definedName>
    <definedName name="DASA" localSheetId="8">#REF!</definedName>
    <definedName name="DASA">#REF!</definedName>
    <definedName name="data" localSheetId="8">#REF!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8">#REF!</definedName>
    <definedName name="datos">#REF!</definedName>
    <definedName name="Definición">#REF!</definedName>
    <definedName name="desc" localSheetId="8">#REF!</definedName>
    <definedName name="desc">#REF!</definedName>
    <definedName name="detaacu" localSheetId="8">#REF!</definedName>
    <definedName name="detaacu">#REF!</definedName>
    <definedName name="detames" localSheetId="8">#REF!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8">#REF!</definedName>
    <definedName name="Dist">#REF!</definedName>
    <definedName name="distribuidores" localSheetId="8">#REF!</definedName>
    <definedName name="distribuidores">#REF!</definedName>
    <definedName name="Dollar_Threshold" localSheetId="8">#REF!</definedName>
    <definedName name="Dollar_Threshold">#REF!</definedName>
    <definedName name="dtt" hidden="1">#REF!</definedName>
    <definedName name="Edesa" localSheetId="8">#REF!</definedName>
    <definedName name="Edesa">#REF!</definedName>
    <definedName name="Enriputo" localSheetId="8">#REF!</definedName>
    <definedName name="Enriputo">#REF!</definedName>
    <definedName name="eoafh">#REF!</definedName>
    <definedName name="eoafn">#REF!</definedName>
    <definedName name="eoafs">#REF!</definedName>
    <definedName name="est" localSheetId="8">#REF!</definedName>
    <definedName name="est">#REF!</definedName>
    <definedName name="ESTBF" localSheetId="8">#REF!</definedName>
    <definedName name="ESTBF">#REF!</definedName>
    <definedName name="ESTIMADO" localSheetId="8">#REF!</definedName>
    <definedName name="ESTIMADO">#REF!</definedName>
    <definedName name="EV__LASTREFTIME__" hidden="1">38972.3597337963</definedName>
    <definedName name="EX" localSheetId="8">#REF!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8">#REF!</definedName>
    <definedName name="GASTOS">#REF!</definedName>
    <definedName name="grandes3">#REF!</definedName>
    <definedName name="histor" localSheetId="8">#REF!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8">#REF!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5" hidden="1">{#N/A,#N/A,FALSE,"VOL"}</definedName>
    <definedName name="liq" localSheetId="6" hidden="1">{#N/A,#N/A,FALSE,"VOL"}</definedName>
    <definedName name="liq" localSheetId="3" hidden="1">{#N/A,#N/A,FALSE,"VOL"}</definedName>
    <definedName name="liq" localSheetId="9" hidden="1">{#N/A,#N/A,FALSE,"VOL"}</definedName>
    <definedName name="liq" localSheetId="10" hidden="1">{#N/A,#N/A,FALSE,"VOL"}</definedName>
    <definedName name="liq" localSheetId="8" hidden="1">{#N/A,#N/A,FALSE,"VOL"}</definedName>
    <definedName name="liq" hidden="1">{#N/A,#N/A,FALSE,"VOL"}</definedName>
    <definedName name="listasuper" localSheetId="8">#REF!</definedName>
    <definedName name="listasuper">#REF!</definedName>
    <definedName name="Maintenance">#REF!</definedName>
    <definedName name="maintenanceld">#REF!</definedName>
    <definedName name="MaintenancePCS">#REF!</definedName>
    <definedName name="marca" localSheetId="8">#REF!</definedName>
    <definedName name="marca">#REF!</definedName>
    <definedName name="Marcas" localSheetId="8">#REF!</definedName>
    <definedName name="Marcas">#REF!</definedName>
    <definedName name="Minimis">#REF!</definedName>
    <definedName name="MKT">#REF!</definedName>
    <definedName name="mktld">#REF!</definedName>
    <definedName name="MKTPCS">#REF!</definedName>
    <definedName name="MP" localSheetId="8">#REF!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6"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0" hidden="1">{#N/A,#N/A,FALSE,"Aging Summary";#N/A,#N/A,FALSE,"Ratio Analysis";#N/A,#N/A,FALSE,"Test 120 Day Accts";#N/A,#N/A,FALSE,"Tickmarks"}</definedName>
    <definedName name="new" localSheetId="8"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3" hidden="1">#REF!</definedName>
    <definedName name="ngughuiyhuhhhhhhhhhhhhhhhhhh" localSheetId="9" hidden="1">#REF!</definedName>
    <definedName name="ngughuiyhuhhhhhhhhhhhhhhhhhh" localSheetId="10" hidden="1">#REF!</definedName>
    <definedName name="ngughuiyhuhhhhhhhhhhhhhhhhhh" hidden="1">#REF!</definedName>
    <definedName name="njkhoikh" localSheetId="3" hidden="1">#REF!</definedName>
    <definedName name="njkhoikh" localSheetId="9" hidden="1">#REF!</definedName>
    <definedName name="njkhoikh" localSheetId="10" hidden="1">#REF!</definedName>
    <definedName name="njkhoikh" hidden="1">#REF!</definedName>
    <definedName name="nmm" localSheetId="5" hidden="1">{#N/A,#N/A,FALSE,"VOL"}</definedName>
    <definedName name="nmm" localSheetId="6" hidden="1">{#N/A,#N/A,FALSE,"VOL"}</definedName>
    <definedName name="nmm" localSheetId="3" hidden="1">{#N/A,#N/A,FALSE,"VOL"}</definedName>
    <definedName name="nmm" localSheetId="9" hidden="1">{#N/A,#N/A,FALSE,"VOL"}</definedName>
    <definedName name="nmm" localSheetId="10" hidden="1">{#N/A,#N/A,FALSE,"VOL"}</definedName>
    <definedName name="nmm" localSheetId="8" hidden="1">{#N/A,#N/A,FALSE,"VOL"}</definedName>
    <definedName name="nmm" hidden="1">{#N/A,#N/A,FALSE,"VOL"}</definedName>
    <definedName name="NO" localSheetId="5" hidden="1">{#N/A,#N/A,FALSE,"VOL"}</definedName>
    <definedName name="NO" localSheetId="6" hidden="1">{#N/A,#N/A,FALSE,"VOL"}</definedName>
    <definedName name="NO" localSheetId="3" hidden="1">{#N/A,#N/A,FALSE,"VOL"}</definedName>
    <definedName name="NO" localSheetId="9" hidden="1">{#N/A,#N/A,FALSE,"VOL"}</definedName>
    <definedName name="NO" localSheetId="10" hidden="1">{#N/A,#N/A,FALSE,"VOL"}</definedName>
    <definedName name="NO" localSheetId="8" hidden="1">{#N/A,#N/A,FALSE,"VOL"}</definedName>
    <definedName name="NO" hidden="1">{#N/A,#N/A,FALSE,"VOL"}</definedName>
    <definedName name="NonTop_Stratum_Value" localSheetId="8">#REF!</definedName>
    <definedName name="NonTop_Stratum_Value">#REF!</definedName>
    <definedName name="Number_of_Selections">#REF!</definedName>
    <definedName name="Numof_Selections2">#REF!</definedName>
    <definedName name="ñfdsl" localSheetId="9">#REF!</definedName>
    <definedName name="ñfdsl" localSheetId="10">#REF!</definedName>
    <definedName name="ñfdsl">#REF!</definedName>
    <definedName name="ññ" localSheetId="9">#REF!</definedName>
    <definedName name="ññ" localSheetId="10">#REF!</definedName>
    <definedName name="ññ">#REF!</definedName>
    <definedName name="OLE_LINK1" localSheetId="10">'Notas Contables II'!$B$11</definedName>
    <definedName name="OPPROD" localSheetId="3">#REF!</definedName>
    <definedName name="OPPROD" localSheetId="9">#REF!</definedName>
    <definedName name="OPPROD" localSheetId="10">#REF!</definedName>
    <definedName name="OPPROD" localSheetId="8">#REF!</definedName>
    <definedName name="OPPROD">#REF!</definedName>
    <definedName name="opt" localSheetId="3">#REF!</definedName>
    <definedName name="opt" localSheetId="9">#REF!</definedName>
    <definedName name="opt" localSheetId="10">#REF!</definedName>
    <definedName name="opt">#REF!</definedName>
    <definedName name="optr">#REF!</definedName>
    <definedName name="Others">#REF!</definedName>
    <definedName name="othersld">#REF!</definedName>
    <definedName name="OthersPCS">#REF!</definedName>
    <definedName name="PARAGUAY" localSheetId="8">#REF!</definedName>
    <definedName name="PARAGUAY">#REF!</definedName>
    <definedName name="participa" localSheetId="8">#REF!</definedName>
    <definedName name="participa">#REF!</definedName>
    <definedName name="Partidas_seleccionadas_test_de_">#REF!</definedName>
    <definedName name="Partidas_Selecionadas">#REF!</definedName>
    <definedName name="Percent_Threshold" localSheetId="8">#REF!</definedName>
    <definedName name="Percent_Threshold">#REF!</definedName>
    <definedName name="PL_Dollar_Threshold" localSheetId="8">#REF!</definedName>
    <definedName name="PL_Dollar_Threshold">#REF!</definedName>
    <definedName name="PL_Percent_Threshold" localSheetId="8">#REF!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8">#REF!</definedName>
    <definedName name="POLYAR">#REF!</definedName>
    <definedName name="potir">#REF!</definedName>
    <definedName name="ppc" localSheetId="8">#REF!</definedName>
    <definedName name="ppc">#REF!</definedName>
    <definedName name="pr" localSheetId="8">#REF!</definedName>
    <definedName name="pr">#REF!</definedName>
    <definedName name="previs">#REF!</definedName>
    <definedName name="PS_Test_de_Gastos" localSheetId="9">#REF!</definedName>
    <definedName name="PS_Test_de_Gastos" localSheetId="10">#REF!</definedName>
    <definedName name="PS_Test_de_Gastos">#REF!</definedName>
    <definedName name="PY_Accounts_Receivable" localSheetId="8">#REF!</definedName>
    <definedName name="PY_Administration" localSheetId="8">#REF!</definedName>
    <definedName name="PY_Administration">#REF!</definedName>
    <definedName name="PY_Cash" localSheetId="8">#REF!</definedName>
    <definedName name="PY_Cash_Div_Dec" localSheetId="8">#REF!</definedName>
    <definedName name="PY_CASH_DIVIDENDS_DECLARED__per_common_share" localSheetId="8">#REF!</definedName>
    <definedName name="PY_Common_Equity" localSheetId="8">#REF!</definedName>
    <definedName name="PY_Cost_of_Sales" localSheetId="8">#REF!</definedName>
    <definedName name="PY_Current_Liabilities" localSheetId="8">#REF!</definedName>
    <definedName name="PY_Depreciation" localSheetId="8">#REF!</definedName>
    <definedName name="PY_Disc._Ops." localSheetId="8">#REF!</definedName>
    <definedName name="PY_Disc_allow">#REF!</definedName>
    <definedName name="PY_Disc_mnth">#REF!</definedName>
    <definedName name="PY_Disc_pd">#REF!</definedName>
    <definedName name="PY_Discounts">#REF!</definedName>
    <definedName name="PY_Earnings_per_share" localSheetId="8">#REF!</definedName>
    <definedName name="PY_Extraord." localSheetId="8">#REF!</definedName>
    <definedName name="PY_Gross_Profit" localSheetId="8">#REF!</definedName>
    <definedName name="PY_INC_AFT_TAX" localSheetId="8">#REF!</definedName>
    <definedName name="PY_INC_BEF_EXTRAORD" localSheetId="8">#REF!</definedName>
    <definedName name="PY_Inc_Bef_Tax" localSheetId="8">#REF!</definedName>
    <definedName name="PY_Intangible_Assets" localSheetId="8">#REF!</definedName>
    <definedName name="PY_Intangible_Assets">#REF!</definedName>
    <definedName name="PY_Interest_Expense" localSheetId="8">#REF!</definedName>
    <definedName name="PY_Inventory" localSheetId="8">#REF!</definedName>
    <definedName name="PY_LIABIL_EQUITY" localSheetId="8">#REF!</definedName>
    <definedName name="PY_LIABIL_EQUITY">#REF!</definedName>
    <definedName name="PY_Long_term_Debt__excl_Dfd_Taxes" localSheetId="8">#REF!</definedName>
    <definedName name="PY_LT_Debt" localSheetId="8">#REF!</definedName>
    <definedName name="PY_Market_Value_of_Equity" localSheetId="8">#REF!</definedName>
    <definedName name="PY_Marketable_Sec" localSheetId="8">#REF!</definedName>
    <definedName name="PY_Marketable_Sec">#REF!</definedName>
    <definedName name="PY_NET_INCOME" localSheetId="8">#REF!</definedName>
    <definedName name="PY_NET_PROFIT">#REF!</definedName>
    <definedName name="PY_Net_Revenue" localSheetId="8">#REF!</definedName>
    <definedName name="PY_Operating_Inc" localSheetId="8">#REF!</definedName>
    <definedName name="PY_Operating_Inc">#REF!</definedName>
    <definedName name="PY_Operating_Income" localSheetId="8">#REF!</definedName>
    <definedName name="PY_Operating_Income">#REF!</definedName>
    <definedName name="PY_Other_Curr_Assets" localSheetId="8">#REF!</definedName>
    <definedName name="PY_Other_Curr_Assets">#REF!</definedName>
    <definedName name="PY_Other_Exp" localSheetId="8">#REF!</definedName>
    <definedName name="PY_Other_Exp">#REF!</definedName>
    <definedName name="PY_Other_LT_Assets" localSheetId="8">#REF!</definedName>
    <definedName name="PY_Other_LT_Assets">#REF!</definedName>
    <definedName name="PY_Other_LT_Liabilities" localSheetId="8">#REF!</definedName>
    <definedName name="PY_Other_LT_Liabilities">#REF!</definedName>
    <definedName name="PY_Preferred_Stock" localSheetId="8">#REF!</definedName>
    <definedName name="PY_Preferred_Stock">#REF!</definedName>
    <definedName name="PY_QUICK_ASSETS" localSheetId="8">#REF!</definedName>
    <definedName name="PY_Ret_allow">#REF!</definedName>
    <definedName name="PY_Ret_mnth">#REF!</definedName>
    <definedName name="PY_Ret_pd">#REF!</definedName>
    <definedName name="PY_Retained_Earnings" localSheetId="8">#REF!</definedName>
    <definedName name="PY_Retained_Earnings">#REF!</definedName>
    <definedName name="PY_Returns">#REF!</definedName>
    <definedName name="PY_Selling" localSheetId="8">#REF!</definedName>
    <definedName name="PY_Selling">#REF!</definedName>
    <definedName name="PY_Tangible_Assets" localSheetId="8">#REF!</definedName>
    <definedName name="PY_Tangible_Assets">#REF!</definedName>
    <definedName name="PY_Tangible_Net_Worth" localSheetId="8">#REF!</definedName>
    <definedName name="PY_Taxes" localSheetId="8">#REF!</definedName>
    <definedName name="PY_TOTAL_ASSETS" localSheetId="8">#REF!</definedName>
    <definedName name="PY_TOTAL_CURR_ASSETS" localSheetId="8">#REF!</definedName>
    <definedName name="PY_TOTAL_DEBT" localSheetId="8">#REF!</definedName>
    <definedName name="PY_TOTAL_EQUITY" localSheetId="8">#REF!</definedName>
    <definedName name="PY_Trade_Payables" localSheetId="8">#REF!</definedName>
    <definedName name="PY_Weighted_Average" localSheetId="8">#REF!</definedName>
    <definedName name="PY_Working_Capital" localSheetId="8">#REF!</definedName>
    <definedName name="PY_Year_Income_Statement" localSheetId="8">#REF!</definedName>
    <definedName name="PY2_Accounts_Receivable" localSheetId="8">#REF!</definedName>
    <definedName name="PY2_Administration" localSheetId="8">#REF!</definedName>
    <definedName name="PY2_Cash" localSheetId="8">#REF!</definedName>
    <definedName name="PY2_Cash_Div_Dec" localSheetId="8">#REF!</definedName>
    <definedName name="PY2_CASH_DIVIDENDS_DECLARED__per_common_share" localSheetId="8">#REF!</definedName>
    <definedName name="PY2_Common_Equity" localSheetId="8">#REF!</definedName>
    <definedName name="PY2_Cost_of_Sales" localSheetId="8">#REF!</definedName>
    <definedName name="PY2_Current_Liabilities" localSheetId="8">#REF!</definedName>
    <definedName name="PY2_Depreciation" localSheetId="8">#REF!</definedName>
    <definedName name="PY2_Disc._Ops." localSheetId="8">#REF!</definedName>
    <definedName name="PY2_Earnings_per_share" localSheetId="8">#REF!</definedName>
    <definedName name="PY2_Extraord." localSheetId="8">#REF!</definedName>
    <definedName name="PY2_Gross_Profit" localSheetId="8">#REF!</definedName>
    <definedName name="PY2_INC_AFT_TAX" localSheetId="8">#REF!</definedName>
    <definedName name="PY2_INC_BEF_EXTRAORD" localSheetId="8">#REF!</definedName>
    <definedName name="PY2_Inc_Bef_Tax" localSheetId="8">#REF!</definedName>
    <definedName name="PY2_Intangible_Assets" localSheetId="8">#REF!</definedName>
    <definedName name="PY2_Interest_Expense" localSheetId="8">#REF!</definedName>
    <definedName name="PY2_Inventory" localSheetId="8">#REF!</definedName>
    <definedName name="PY2_LIABIL_EQUITY" localSheetId="8">#REF!</definedName>
    <definedName name="PY2_Long_term_Debt__excl_Dfd_Taxes" localSheetId="8">#REF!</definedName>
    <definedName name="PY2_LT_Debt" localSheetId="8">#REF!</definedName>
    <definedName name="PY2_Market_Value_of_Equity" localSheetId="8">#REF!</definedName>
    <definedName name="PY2_Marketable_Sec" localSheetId="8">#REF!</definedName>
    <definedName name="PY2_NET_INCOME" localSheetId="8">#REF!</definedName>
    <definedName name="PY2_Net_Revenue" localSheetId="8">#REF!</definedName>
    <definedName name="PY2_Operating_Inc" localSheetId="8">#REF!</definedName>
    <definedName name="PY2_Operating_Income" localSheetId="8">#REF!</definedName>
    <definedName name="PY2_Other_Curr_Assets" localSheetId="8">#REF!</definedName>
    <definedName name="PY2_Other_Exp." localSheetId="8">#REF!</definedName>
    <definedName name="PY2_Other_LT_Assets" localSheetId="8">#REF!</definedName>
    <definedName name="PY2_Other_LT_Liabilities" localSheetId="8">#REF!</definedName>
    <definedName name="PY2_Preferred_Stock" localSheetId="8">#REF!</definedName>
    <definedName name="PY2_QUICK_ASSETS" localSheetId="8">#REF!</definedName>
    <definedName name="PY2_Retained_Earnings" localSheetId="8">#REF!</definedName>
    <definedName name="PY2_Selling" localSheetId="8">#REF!</definedName>
    <definedName name="PY2_Tangible_Assets" localSheetId="8">#REF!</definedName>
    <definedName name="PY2_Tangible_Net_Worth" localSheetId="8">#REF!</definedName>
    <definedName name="PY2_Taxes" localSheetId="8">#REF!</definedName>
    <definedName name="PY2_TOTAL_ASSETS" localSheetId="8">#REF!</definedName>
    <definedName name="PY2_TOTAL_CURR_ASSETS" localSheetId="8">#REF!</definedName>
    <definedName name="PY2_TOTAL_DEBT" localSheetId="8">#REF!</definedName>
    <definedName name="PY2_TOTAL_EQUITY" localSheetId="8">#REF!</definedName>
    <definedName name="PY2_Trade_Payables" localSheetId="8">#REF!</definedName>
    <definedName name="PY2_Weighted_Average" localSheetId="8">#REF!</definedName>
    <definedName name="PY2_Working_Capital" localSheetId="8">#REF!</definedName>
    <definedName name="PY2_Year_Income_Statement" localSheetId="8">#REF!</definedName>
    <definedName name="PY3_Accounts_Receivable" localSheetId="8">#REF!</definedName>
    <definedName name="PY3_Administration" localSheetId="8">#REF!</definedName>
    <definedName name="PY3_Cash" localSheetId="8">#REF!</definedName>
    <definedName name="PY3_Common_Equity" localSheetId="8">#REF!</definedName>
    <definedName name="PY3_Cost_of_Sales" localSheetId="8">#REF!</definedName>
    <definedName name="PY3_Current_Liabilities" localSheetId="8">#REF!</definedName>
    <definedName name="PY3_Depreciation" localSheetId="8">#REF!</definedName>
    <definedName name="PY3_Disc._Ops." localSheetId="8">#REF!</definedName>
    <definedName name="PY3_Extraord." localSheetId="8">#REF!</definedName>
    <definedName name="PY3_Gross_Profit" localSheetId="8">#REF!</definedName>
    <definedName name="PY3_INC_AFT_TAX" localSheetId="8">#REF!</definedName>
    <definedName name="PY3_INC_BEF_EXTRAORD" localSheetId="8">#REF!</definedName>
    <definedName name="PY3_Inc_Bef_Tax" localSheetId="8">#REF!</definedName>
    <definedName name="PY3_Intangible_Assets" localSheetId="8">#REF!</definedName>
    <definedName name="PY3_Intangible_Assets">#REF!</definedName>
    <definedName name="PY3_Interest_Expense" localSheetId="8">#REF!</definedName>
    <definedName name="PY3_Inventory" localSheetId="8">#REF!</definedName>
    <definedName name="PY3_LIABIL_EQUITY" localSheetId="8">#REF!</definedName>
    <definedName name="PY3_Long_term_Debt__excl_Dfd_Taxes" localSheetId="8">#REF!</definedName>
    <definedName name="PY3_Marketable_Sec" localSheetId="8">#REF!</definedName>
    <definedName name="PY3_Marketable_Sec">#REF!</definedName>
    <definedName name="PY3_NET_INCOME" localSheetId="8">#REF!</definedName>
    <definedName name="PY3_Net_Revenue" localSheetId="8">#REF!</definedName>
    <definedName name="PY3_Operating_Inc" localSheetId="8">#REF!</definedName>
    <definedName name="PY3_Other_Curr_Assets" localSheetId="8">#REF!</definedName>
    <definedName name="PY3_Other_Curr_Assets">#REF!</definedName>
    <definedName name="PY3_Other_Exp." localSheetId="8">#REF!</definedName>
    <definedName name="PY3_Other_LT_Assets" localSheetId="8">#REF!</definedName>
    <definedName name="PY3_Other_LT_Assets">#REF!</definedName>
    <definedName name="PY3_Other_LT_Liabilities" localSheetId="8">#REF!</definedName>
    <definedName name="PY3_Other_LT_Liabilities">#REF!</definedName>
    <definedName name="PY3_Preferred_Stock" localSheetId="8">#REF!</definedName>
    <definedName name="PY3_Preferred_Stock">#REF!</definedName>
    <definedName name="PY3_QUICK_ASSETS" localSheetId="8">#REF!</definedName>
    <definedName name="PY3_Retained_Earnings" localSheetId="8">#REF!</definedName>
    <definedName name="PY3_Retained_Earnings">#REF!</definedName>
    <definedName name="PY3_Selling" localSheetId="8">#REF!</definedName>
    <definedName name="PY3_Tangible_Assets" localSheetId="8">#REF!</definedName>
    <definedName name="PY3_Tangible_Assets">#REF!</definedName>
    <definedName name="PY3_Taxes" localSheetId="8">#REF!</definedName>
    <definedName name="PY3_TOTAL_ASSETS" localSheetId="8">#REF!</definedName>
    <definedName name="PY3_TOTAL_CURR_ASSETS" localSheetId="8">#REF!</definedName>
    <definedName name="PY3_TOTAL_DEBT" localSheetId="8">#REF!</definedName>
    <definedName name="PY3_TOTAL_EQUITY" localSheetId="8">#REF!</definedName>
    <definedName name="PY3_Trade_Payables" localSheetId="8">#REF!</definedName>
    <definedName name="PY3_Year_Income_Statement" localSheetId="8">#REF!</definedName>
    <definedName name="PY4_Accounts_Receivable" localSheetId="8">#REF!</definedName>
    <definedName name="PY4_Administration" localSheetId="8">#REF!</definedName>
    <definedName name="PY4_Cash" localSheetId="8">#REF!</definedName>
    <definedName name="PY4_Common_Equity" localSheetId="8">#REF!</definedName>
    <definedName name="PY4_Cost_of_Sales" localSheetId="8">#REF!</definedName>
    <definedName name="PY4_Current_Liabilities" localSheetId="8">#REF!</definedName>
    <definedName name="PY4_Depreciation" localSheetId="8">#REF!</definedName>
    <definedName name="PY4_Disc._Ops." localSheetId="8">#REF!</definedName>
    <definedName name="PY4_Extraord." localSheetId="8">#REF!</definedName>
    <definedName name="PY4_Gross_Profit" localSheetId="8">#REF!</definedName>
    <definedName name="PY4_INC_AFT_TAX" localSheetId="8">#REF!</definedName>
    <definedName name="PY4_INC_BEF_EXTRAORD" localSheetId="8">#REF!</definedName>
    <definedName name="PY4_Inc_Bef_Tax" localSheetId="8">#REF!</definedName>
    <definedName name="PY4_Intangible_Assets" localSheetId="8">#REF!</definedName>
    <definedName name="PY4_Intangible_Assets">#REF!</definedName>
    <definedName name="PY4_Interest_Expense" localSheetId="8">#REF!</definedName>
    <definedName name="PY4_Inventory" localSheetId="8">#REF!</definedName>
    <definedName name="PY4_LIABIL_EQUITY" localSheetId="8">#REF!</definedName>
    <definedName name="PY4_Long_term_Debt__excl_Dfd_Taxes" localSheetId="8">#REF!</definedName>
    <definedName name="PY4_Marketable_Sec" localSheetId="8">#REF!</definedName>
    <definedName name="PY4_Marketable_Sec">#REF!</definedName>
    <definedName name="PY4_NET_INCOME" localSheetId="8">#REF!</definedName>
    <definedName name="PY4_Net_Revenue" localSheetId="8">#REF!</definedName>
    <definedName name="PY4_Operating_Inc" localSheetId="8">#REF!</definedName>
    <definedName name="PY4_Other_Cur_Assets" localSheetId="8">#REF!</definedName>
    <definedName name="PY4_Other_Cur_Assets">#REF!</definedName>
    <definedName name="PY4_Other_Exp." localSheetId="8">#REF!</definedName>
    <definedName name="PY4_Other_LT_Assets" localSheetId="8">#REF!</definedName>
    <definedName name="PY4_Other_LT_Assets">#REF!</definedName>
    <definedName name="PY4_Other_LT_Liabilities" localSheetId="8">#REF!</definedName>
    <definedName name="PY4_Other_LT_Liabilities">#REF!</definedName>
    <definedName name="PY4_Preferred_Stock" localSheetId="8">#REF!</definedName>
    <definedName name="PY4_Preferred_Stock">#REF!</definedName>
    <definedName name="PY4_QUICK_ASSETS" localSheetId="8">#REF!</definedName>
    <definedName name="PY4_Retained_Earnings" localSheetId="8">#REF!</definedName>
    <definedName name="PY4_Retained_Earnings">#REF!</definedName>
    <definedName name="PY4_Selling" localSheetId="8">#REF!</definedName>
    <definedName name="PY4_Tangible_Assets" localSheetId="8">#REF!</definedName>
    <definedName name="PY4_Tangible_Assets">#REF!</definedName>
    <definedName name="PY4_Taxes" localSheetId="8">#REF!</definedName>
    <definedName name="PY4_TOTAL_ASSETS" localSheetId="8">#REF!</definedName>
    <definedName name="PY4_TOTAL_CURR_ASSETS" localSheetId="8">#REF!</definedName>
    <definedName name="PY4_TOTAL_DEBT" localSheetId="8">#REF!</definedName>
    <definedName name="PY4_TOTAL_EQUITY" localSheetId="8">#REF!</definedName>
    <definedName name="PY4_Trade_Payables" localSheetId="8">#REF!</definedName>
    <definedName name="PY4_Year_Income_Statement" localSheetId="8">#REF!</definedName>
    <definedName name="PY5_Accounts_Receivable" localSheetId="8">#REF!</definedName>
    <definedName name="PY5_Accounts_Receivable">#REF!</definedName>
    <definedName name="PY5_Administration" localSheetId="8">#REF!</definedName>
    <definedName name="PY5_Cash" localSheetId="8">#REF!</definedName>
    <definedName name="PY5_Common_Equity" localSheetId="8">#REF!</definedName>
    <definedName name="PY5_Cost_of_Sales" localSheetId="8">#REF!</definedName>
    <definedName name="PY5_Current_Liabilities" localSheetId="8">#REF!</definedName>
    <definedName name="PY5_Depreciation" localSheetId="8">#REF!</definedName>
    <definedName name="PY5_Disc._Ops." localSheetId="8">#REF!</definedName>
    <definedName name="PY5_Extraord." localSheetId="8">#REF!</definedName>
    <definedName name="PY5_Gross_Profit" localSheetId="8">#REF!</definedName>
    <definedName name="PY5_INC_AFT_TAX" localSheetId="8">#REF!</definedName>
    <definedName name="PY5_INC_BEF_EXTRAORD" localSheetId="8">#REF!</definedName>
    <definedName name="PY5_Inc_Bef_Tax" localSheetId="8">#REF!</definedName>
    <definedName name="PY5_Intangible_Assets" localSheetId="8">#REF!</definedName>
    <definedName name="PY5_Intangible_Assets">#REF!</definedName>
    <definedName name="PY5_Interest_Expense" localSheetId="8">#REF!</definedName>
    <definedName name="PY5_Inventory" localSheetId="8">#REF!</definedName>
    <definedName name="PY5_Inventory">#REF!</definedName>
    <definedName name="PY5_LIABIL_EQUITY" localSheetId="8">#REF!</definedName>
    <definedName name="PY5_Long_term_Debt__excl_Dfd_Taxes" localSheetId="8">#REF!</definedName>
    <definedName name="PY5_Marketable_Sec" localSheetId="8">#REF!</definedName>
    <definedName name="PY5_Marketable_Sec">#REF!</definedName>
    <definedName name="PY5_NET_INCOME" localSheetId="8">#REF!</definedName>
    <definedName name="PY5_Net_Revenue" localSheetId="8">#REF!</definedName>
    <definedName name="PY5_Operating_Inc" localSheetId="8">#REF!</definedName>
    <definedName name="PY5_Other_Curr_Assets" localSheetId="8">#REF!</definedName>
    <definedName name="PY5_Other_Curr_Assets">#REF!</definedName>
    <definedName name="PY5_Other_Exp." localSheetId="8">#REF!</definedName>
    <definedName name="PY5_Other_LT_Assets" localSheetId="8">#REF!</definedName>
    <definedName name="PY5_Other_LT_Assets">#REF!</definedName>
    <definedName name="PY5_Other_LT_Liabilities" localSheetId="8">#REF!</definedName>
    <definedName name="PY5_Other_LT_Liabilities">#REF!</definedName>
    <definedName name="PY5_Preferred_Stock" localSheetId="8">#REF!</definedName>
    <definedName name="PY5_Preferred_Stock">#REF!</definedName>
    <definedName name="PY5_QUICK_ASSETS" localSheetId="8">#REF!</definedName>
    <definedName name="PY5_Retained_Earnings" localSheetId="8">#REF!</definedName>
    <definedName name="PY5_Retained_Earnings">#REF!</definedName>
    <definedName name="PY5_Selling" localSheetId="8">#REF!</definedName>
    <definedName name="PY5_Tangible_Assets" localSheetId="8">#REF!</definedName>
    <definedName name="PY5_Tangible_Assets">#REF!</definedName>
    <definedName name="PY5_Taxes" localSheetId="8">#REF!</definedName>
    <definedName name="PY5_TOTAL_ASSETS" localSheetId="8">#REF!</definedName>
    <definedName name="PY5_TOTAL_CURR_ASSETS" localSheetId="8">#REF!</definedName>
    <definedName name="PY5_TOTAL_DEBT" localSheetId="8">#REF!</definedName>
    <definedName name="PY5_TOTAL_EQUITY" localSheetId="8">#REF!</definedName>
    <definedName name="PY5_Trade_Payables" localSheetId="8">#REF!</definedName>
    <definedName name="PY5_Year_Income_Statement" localSheetId="8">#REF!</definedName>
    <definedName name="QGPL_CLTESLB">#REF!</definedName>
    <definedName name="quarter" localSheetId="8">#REF!</definedName>
    <definedName name="quarter">#REF!</definedName>
    <definedName name="R_Factor" localSheetId="8">#REF!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8" hidden="1">1</definedName>
    <definedName name="SAPBEXrevision" hidden="1">3</definedName>
    <definedName name="SAPBEXsysID" hidden="1">"PLW"</definedName>
    <definedName name="SAPBEXwbID" localSheetId="8" hidden="1">"0B3C5WPQ1PKHTD1CRY997L2MI"</definedName>
    <definedName name="SAPBEXwbID" hidden="1">"14RHU0IXG8KL7C7PJMON454VM"</definedName>
    <definedName name="sdfnlsd" hidden="1">#REF!</definedName>
    <definedName name="sectores">#REF!</definedName>
    <definedName name="sedal" localSheetId="8">#REF!</definedName>
    <definedName name="sedal">#REF!</definedName>
    <definedName name="Selection_Remainder" localSheetId="8">#REF!</definedName>
    <definedName name="Selection_Remainder">#REF!</definedName>
    <definedName name="sku" localSheetId="8">#REF!</definedName>
    <definedName name="sku">#REF!</definedName>
    <definedName name="skus" localSheetId="8">#REF!</definedName>
    <definedName name="skus">#REF!</definedName>
    <definedName name="Starting_Point" localSheetId="8">#REF!</definedName>
    <definedName name="Starting_Point">#REF!</definedName>
    <definedName name="STKDIARIO" localSheetId="8">#REF!</definedName>
    <definedName name="STKDIARIO">#REF!</definedName>
    <definedName name="STKDIARIOPX01" localSheetId="8">#REF!</definedName>
    <definedName name="STKDIARIOPX01">#REF!</definedName>
    <definedName name="STKDIARIOPX04" localSheetId="8">#REF!</definedName>
    <definedName name="STKDIARIOPX04">#REF!</definedName>
    <definedName name="Suma_de_ABR_U_3">#REF!</definedName>
    <definedName name="SUMMARY" localSheetId="8">#REF!</definedName>
    <definedName name="SUMMARY">#REF!</definedName>
    <definedName name="super" localSheetId="8">#REF!</definedName>
    <definedName name="super">#REF!</definedName>
    <definedName name="tablasun" localSheetId="8">#REF!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8">#REF!</definedName>
    <definedName name="TEST0">#REF!</definedName>
    <definedName name="TEST1" localSheetId="8">#REF!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8">#REF!</definedName>
    <definedName name="TESTKEYS">#REF!</definedName>
    <definedName name="TextRefCopy1">#REF!</definedName>
    <definedName name="TextRefCopy10" localSheetId="8">#REF!</definedName>
    <definedName name="TextRefCopy10">#REF!</definedName>
    <definedName name="TextRefCopy100" localSheetId="8">#REF!</definedName>
    <definedName name="TextRefCopy100">#REF!</definedName>
    <definedName name="TextRefCopy102" localSheetId="8">#REF!</definedName>
    <definedName name="TextRefCopy102">#REF!</definedName>
    <definedName name="TextRefCopy103" localSheetId="8">#REF!</definedName>
    <definedName name="TextRefCopy103">#REF!</definedName>
    <definedName name="TextRefCopy104" localSheetId="8">#REF!</definedName>
    <definedName name="TextRefCopy104">#REF!</definedName>
    <definedName name="TextRefCopy105" localSheetId="8">#REF!</definedName>
    <definedName name="TextRefCopy105">#REF!</definedName>
    <definedName name="TextRefCopy107" localSheetId="8">#REF!</definedName>
    <definedName name="TextRefCopy107">#REF!</definedName>
    <definedName name="TextRefCopy108" localSheetId="8">#REF!</definedName>
    <definedName name="TextRefCopy108">#REF!</definedName>
    <definedName name="TextRefCopy109" localSheetId="8">#REF!</definedName>
    <definedName name="TextRefCopy109">#REF!</definedName>
    <definedName name="TextRefCopy11" localSheetId="8">#REF!</definedName>
    <definedName name="TextRefCopy111">#REF!</definedName>
    <definedName name="TextRefCopy112" localSheetId="8">#REF!</definedName>
    <definedName name="TextRefCopy112">#REF!</definedName>
    <definedName name="TextRefCopy113" localSheetId="8">#REF!</definedName>
    <definedName name="TextRefCopy113">#REF!</definedName>
    <definedName name="TextRefCopy114">#REF!</definedName>
    <definedName name="TextRefCopy116" localSheetId="8">#REF!</definedName>
    <definedName name="TextRefCopy116">#REF!</definedName>
    <definedName name="TextRefCopy118" localSheetId="8">#REF!</definedName>
    <definedName name="TextRefCopy118">#REF!</definedName>
    <definedName name="TextRefCopy119" localSheetId="8">#REF!</definedName>
    <definedName name="TextRefCopy119">#REF!</definedName>
    <definedName name="TextRefCopy12" localSheetId="8">#REF!</definedName>
    <definedName name="TextRefCopy120" localSheetId="8">#REF!</definedName>
    <definedName name="TextRefCopy120">#REF!</definedName>
    <definedName name="TextRefCopy121" localSheetId="8">#REF!</definedName>
    <definedName name="TextRefCopy121">#REF!</definedName>
    <definedName name="TextRefCopy122">#REF!</definedName>
    <definedName name="TextRefCopy123">#REF!</definedName>
    <definedName name="TextRefCopy127" localSheetId="8">#REF!</definedName>
    <definedName name="TextRefCopy127">#REF!</definedName>
    <definedName name="TextRefCopy13" localSheetId="8">#REF!</definedName>
    <definedName name="TextRefCopy14" localSheetId="8">#REF!</definedName>
    <definedName name="TextRefCopy15" localSheetId="8">#REF!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8">#REF!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8">#REF!</definedName>
    <definedName name="TextRefCopy4">#REF!</definedName>
    <definedName name="TextRefCopy41">#REF!</definedName>
    <definedName name="TextRefCopy42" localSheetId="8">#REF!</definedName>
    <definedName name="TextRefCopy42">#REF!</definedName>
    <definedName name="TextRefCopy43" localSheetId="8">#REF!</definedName>
    <definedName name="TextRefCopy44" localSheetId="8">#REF!</definedName>
    <definedName name="TextRefCopy44">#REF!</definedName>
    <definedName name="TextRefCopy46">#REF!</definedName>
    <definedName name="TextRefCopy53" localSheetId="8">#REF!</definedName>
    <definedName name="TextRefCopy53">#REF!</definedName>
    <definedName name="TextRefCopy54" localSheetId="8">#REF!</definedName>
    <definedName name="TextRefCopy54">#REF!</definedName>
    <definedName name="TextRefCopy55" localSheetId="8">#REF!</definedName>
    <definedName name="TextRefCopy55">#REF!</definedName>
    <definedName name="TextRefCopy56" localSheetId="8">#REF!</definedName>
    <definedName name="TextRefCopy56">#REF!</definedName>
    <definedName name="TextRefCopy6">#REF!</definedName>
    <definedName name="TextRefCopy63" localSheetId="8">#REF!</definedName>
    <definedName name="TextRefCopy63">#REF!</definedName>
    <definedName name="TextRefCopy65" localSheetId="8">#REF!</definedName>
    <definedName name="TextRefCopy65">#REF!</definedName>
    <definedName name="TextRefCopy66" localSheetId="8">#REF!</definedName>
    <definedName name="TextRefCopy66">#REF!</definedName>
    <definedName name="TextRefCopy67" localSheetId="8">#REF!</definedName>
    <definedName name="TextRefCopy67">#REF!</definedName>
    <definedName name="TextRefCopy68" localSheetId="8">#REF!</definedName>
    <definedName name="TextRefCopy68">#REF!</definedName>
    <definedName name="TextRefCopy7" localSheetId="8">#REF!</definedName>
    <definedName name="TextRefCopy7">#REF!</definedName>
    <definedName name="TextRefCopy70" localSheetId="8">#REF!</definedName>
    <definedName name="TextRefCopy70">#REF!</definedName>
    <definedName name="TextRefCopy71" localSheetId="8">#REF!</definedName>
    <definedName name="TextRefCopy71">#REF!</definedName>
    <definedName name="TextRefCopy73" localSheetId="8">#REF!</definedName>
    <definedName name="TextRefCopy73">#REF!</definedName>
    <definedName name="TextRefCopy75" localSheetId="8">#REF!</definedName>
    <definedName name="TextRefCopy75">#REF!</definedName>
    <definedName name="TextRefCopy77" localSheetId="8">#REF!</definedName>
    <definedName name="TextRefCopy77">#REF!</definedName>
    <definedName name="TextRefCopy79" localSheetId="8">#REF!</definedName>
    <definedName name="TextRefCopy79">#REF!</definedName>
    <definedName name="TextRefCopy8" localSheetId="8">#REF!</definedName>
    <definedName name="TextRefCopy8">#REF!</definedName>
    <definedName name="TextRefCopy80" localSheetId="8">#REF!</definedName>
    <definedName name="TextRefCopy80">#REF!</definedName>
    <definedName name="TextRefCopy82" localSheetId="8">#REF!</definedName>
    <definedName name="TextRefCopy82">#REF!</definedName>
    <definedName name="TextRefCopy85" localSheetId="8">#REF!</definedName>
    <definedName name="TextRefCopy86" localSheetId="8">#REF!</definedName>
    <definedName name="TextRefCopy88" localSheetId="8">#REF!</definedName>
    <definedName name="TextRefCopy89" localSheetId="8">#REF!</definedName>
    <definedName name="TextRefCopy90" localSheetId="8">#REF!</definedName>
    <definedName name="TextRefCopy91" localSheetId="8">#REF!</definedName>
    <definedName name="TextRefCopy92" localSheetId="8">#REF!</definedName>
    <definedName name="TextRefCopy93" localSheetId="8">#REF!</definedName>
    <definedName name="TextRefCopy97" localSheetId="8">#REF!</definedName>
    <definedName name="TextRefCopy97">#REF!</definedName>
    <definedName name="TextRefCopy98">#REF!</definedName>
    <definedName name="TextRefCopyRangeCount" localSheetId="8" hidden="1">12</definedName>
    <definedName name="TextRefCopyRangeCount" hidden="1">1</definedName>
    <definedName name="Top_Stratum_Number" localSheetId="8">#REF!</definedName>
    <definedName name="Top_Stratum_Number">#REF!</definedName>
    <definedName name="Top_Stratum_Value" localSheetId="8">#REF!</definedName>
    <definedName name="Top_Stratum_Value">#REF!</definedName>
    <definedName name="Total_Amount">#REF!</definedName>
    <definedName name="Total_Number_Selections" localSheetId="8">#REF!</definedName>
    <definedName name="Total_Number_Selections">#REF!</definedName>
    <definedName name="tp" localSheetId="8">#REF!</definedName>
    <definedName name="tp">#REF!</definedName>
    <definedName name="Unidades" localSheetId="8">#REF!</definedName>
    <definedName name="Unidades">#REF!</definedName>
    <definedName name="URUGUAY" localSheetId="8">#REF!</definedName>
    <definedName name="URUGUAY">#REF!</definedName>
    <definedName name="vencidos">#REF!</definedName>
    <definedName name="vigencia" localSheetId="8">#REF!</definedName>
    <definedName name="vigencia">#REF!</definedName>
    <definedName name="vpphold">#REF!</definedName>
    <definedName name="VTADIAR" localSheetId="8">#REF!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5" hidden="1">{#N/A,#N/A,FALSE,"VOL"}</definedName>
    <definedName name="wrn.Volumen." localSheetId="6" hidden="1">{#N/A,#N/A,FALSE,"VOL"}</definedName>
    <definedName name="wrn.Volumen." localSheetId="3" hidden="1">{#N/A,#N/A,FALSE,"VOL"}</definedName>
    <definedName name="wrn.Volumen." localSheetId="9" hidden="1">{#N/A,#N/A,FALSE,"VOL"}</definedName>
    <definedName name="wrn.Volumen." localSheetId="10" hidden="1">{#N/A,#N/A,FALSE,"VOL"}</definedName>
    <definedName name="wrn.Volumen." localSheetId="8" hidden="1">{#N/A,#N/A,FALSE,"VOL"}</definedName>
    <definedName name="wrn.Volumen." hidden="1">{#N/A,#N/A,FALSE,"VOL"}</definedName>
    <definedName name="xdc">#REF!</definedName>
    <definedName name="XREF_COLUMN_1" hidden="1">#REF!</definedName>
    <definedName name="XREF_COLUMN_10" hidden="1">#REF!</definedName>
    <definedName name="XREF_COLUMN_11" localSheetId="8" hidden="1">'Patrimonio Neto'!#REF!</definedName>
    <definedName name="XREF_COLUMN_12" localSheetId="8" hidden="1">'Patrimonio Neto'!#REF!</definedName>
    <definedName name="XREF_COLUMN_12" hidden="1">#REF!</definedName>
    <definedName name="XREF_COLUMN_13" localSheetId="8" hidden="1">'Patrimonio Neto'!#REF!</definedName>
    <definedName name="XREF_COLUMN_13" hidden="1">#REF!</definedName>
    <definedName name="XREF_COLUMN_14" localSheetId="8" hidden="1">'Patrimonio Neto'!$P:$P</definedName>
    <definedName name="XREF_COLUMN_14" hidden="1">#REF!</definedName>
    <definedName name="XREF_COLUMN_15" localSheetId="8" hidden="1">#REF!</definedName>
    <definedName name="XREF_COLUMN_15" hidden="1">#REF!</definedName>
    <definedName name="XREF_COLUMN_17" localSheetId="8" hidden="1">#REF!</definedName>
    <definedName name="XREF_COLUMN_17" hidden="1">#REF!</definedName>
    <definedName name="XREF_COLUMN_2" hidden="1">#REF!</definedName>
    <definedName name="XREF_COLUMN_24" hidden="1">#REF!</definedName>
    <definedName name="XREF_COLUMN_4" localSheetId="8" hidden="1">#REF!</definedName>
    <definedName name="XREF_COLUMN_5" localSheetId="8" hidden="1">'Patrimonio Neto'!$C:$C</definedName>
    <definedName name="XREF_COLUMN_7" hidden="1">#REF!</definedName>
    <definedName name="XREF_COLUMN_9" hidden="1">#REF!</definedName>
    <definedName name="XRefActiveRow" localSheetId="8" hidden="1">#REF!</definedName>
    <definedName name="XRefActiveRow" hidden="1">#REF!</definedName>
    <definedName name="XRefColumnsCount" localSheetId="8" hidden="1">14</definedName>
    <definedName name="XRefColumnsCount" hidden="1">2</definedName>
    <definedName name="XRefCopy1" localSheetId="8" hidden="1">#REF!</definedName>
    <definedName name="XRefCopy1" hidden="1">#REF!</definedName>
    <definedName name="XRefCopy10" localSheetId="8" hidden="1">#REF!</definedName>
    <definedName name="XRefCopy100" localSheetId="8" hidden="1">#REF!</definedName>
    <definedName name="XRefCopy100" hidden="1">#REF!</definedName>
    <definedName name="XRefCopy100Row" localSheetId="8" hidden="1">#REF!</definedName>
    <definedName name="XRefCopy100Row" hidden="1">#REF!</definedName>
    <definedName name="XRefCopy101" localSheetId="8" hidden="1">#REF!</definedName>
    <definedName name="XRefCopy101" hidden="1">#REF!</definedName>
    <definedName name="XRefCopy101Row" localSheetId="8" hidden="1">#REF!</definedName>
    <definedName name="XRefCopy101Row" hidden="1">#REF!</definedName>
    <definedName name="XRefCopy102" localSheetId="8" hidden="1">#REF!</definedName>
    <definedName name="XRefCopy102" hidden="1">#REF!</definedName>
    <definedName name="XRefCopy102Row" localSheetId="8" hidden="1">#REF!</definedName>
    <definedName name="XRefCopy102Row" hidden="1">#REF!</definedName>
    <definedName name="XRefCopy103" localSheetId="8" hidden="1">#REF!</definedName>
    <definedName name="XRefCopy103" hidden="1">#REF!</definedName>
    <definedName name="XRefCopy103Row" localSheetId="8" hidden="1">#REF!</definedName>
    <definedName name="XRefCopy103Row" hidden="1">#REF!</definedName>
    <definedName name="XRefCopy104" localSheetId="8" hidden="1">#REF!</definedName>
    <definedName name="XRefCopy104" hidden="1">#REF!</definedName>
    <definedName name="XRefCopy104Row" localSheetId="8" hidden="1">#REF!</definedName>
    <definedName name="XRefCopy104Row" hidden="1">#REF!</definedName>
    <definedName name="XRefCopy105" hidden="1">#REF!</definedName>
    <definedName name="XRefCopy105Row" localSheetId="8" hidden="1">#REF!</definedName>
    <definedName name="XRefCopy105Row" hidden="1">#REF!</definedName>
    <definedName name="XRefCopy106" hidden="1">#REF!</definedName>
    <definedName name="XRefCopy106Row" localSheetId="8" hidden="1">#REF!</definedName>
    <definedName name="XRefCopy106Row" hidden="1">#REF!</definedName>
    <definedName name="XRefCopy107" hidden="1">#REF!</definedName>
    <definedName name="XRefCopy107Row" localSheetId="8" hidden="1">#REF!</definedName>
    <definedName name="XRefCopy107Row" hidden="1">#REF!</definedName>
    <definedName name="XRefCopy108" hidden="1">#REF!</definedName>
    <definedName name="XRefCopy108Row" localSheetId="8" hidden="1">#REF!</definedName>
    <definedName name="XRefCopy108Row" hidden="1">#REF!</definedName>
    <definedName name="XRefCopy109" hidden="1">#REF!</definedName>
    <definedName name="XRefCopy109Row" localSheetId="8" hidden="1">#REF!</definedName>
    <definedName name="XRefCopy109Row" hidden="1">#REF!</definedName>
    <definedName name="XRefCopy10Row" localSheetId="8" hidden="1">#REF!</definedName>
    <definedName name="XRefCopy10Row" hidden="1">#REF!</definedName>
    <definedName name="XRefCopy11" localSheetId="8" hidden="1">#REF!</definedName>
    <definedName name="XRefCopy110Row" localSheetId="8" hidden="1">#REF!</definedName>
    <definedName name="XRefCopy110Row" hidden="1">#REF!</definedName>
    <definedName name="XRefCopy111Row" localSheetId="8" hidden="1">#REF!</definedName>
    <definedName name="XRefCopy111Row" hidden="1">#REF!</definedName>
    <definedName name="XRefCopy112" hidden="1">#REF!</definedName>
    <definedName name="XRefCopy112Row" localSheetId="8" hidden="1">#REF!</definedName>
    <definedName name="XRefCopy112Row" hidden="1">#REF!</definedName>
    <definedName name="XRefCopy113" hidden="1">#REF!</definedName>
    <definedName name="XRefCopy113Row" localSheetId="8" hidden="1">#REF!</definedName>
    <definedName name="XRefCopy113Row" hidden="1">#REF!</definedName>
    <definedName name="XRefCopy114" hidden="1">#REF!</definedName>
    <definedName name="XRefCopy114Row" localSheetId="8" hidden="1">#REF!</definedName>
    <definedName name="XRefCopy114Row" hidden="1">#REF!</definedName>
    <definedName name="XRefCopy115" hidden="1">#REF!</definedName>
    <definedName name="XRefCopy115Row" localSheetId="8" hidden="1">#REF!</definedName>
    <definedName name="XRefCopy115Row" hidden="1">#REF!</definedName>
    <definedName name="XRefCopy116" hidden="1">#REF!</definedName>
    <definedName name="XRefCopy116Row" localSheetId="8" hidden="1">#REF!</definedName>
    <definedName name="XRefCopy116Row" hidden="1">#REF!</definedName>
    <definedName name="XRefCopy117" hidden="1">#REF!</definedName>
    <definedName name="XRefCopy117Row" localSheetId="8" hidden="1">#REF!</definedName>
    <definedName name="XRefCopy117Row" hidden="1">#REF!</definedName>
    <definedName name="XRefCopy118" localSheetId="8" hidden="1">#REF!</definedName>
    <definedName name="XRefCopy118" hidden="1">#REF!</definedName>
    <definedName name="XRefCopy118Row" localSheetId="8" hidden="1">#REF!</definedName>
    <definedName name="XRefCopy118Row" hidden="1">#REF!</definedName>
    <definedName name="XRefCopy119" localSheetId="8" hidden="1">#REF!</definedName>
    <definedName name="XRefCopy119" hidden="1">#REF!</definedName>
    <definedName name="XRefCopy119Row" localSheetId="8" hidden="1">#REF!</definedName>
    <definedName name="XRefCopy119Row" hidden="1">#REF!</definedName>
    <definedName name="XRefCopy11Row" localSheetId="8" hidden="1">#REF!</definedName>
    <definedName name="XRefCopy11Row" hidden="1">#REF!</definedName>
    <definedName name="XRefCopy12" hidden="1">#REF!</definedName>
    <definedName name="XRefCopy120" localSheetId="8" hidden="1">#REF!</definedName>
    <definedName name="XRefCopy120" hidden="1">#REF!</definedName>
    <definedName name="XRefCopy120Row" localSheetId="8" hidden="1">#REF!</definedName>
    <definedName name="XRefCopy120Row" hidden="1">#REF!</definedName>
    <definedName name="XRefCopy121" localSheetId="8" hidden="1">#REF!</definedName>
    <definedName name="XRefCopy121" hidden="1">#REF!</definedName>
    <definedName name="XRefCopy121Row" localSheetId="8" hidden="1">#REF!</definedName>
    <definedName name="XRefCopy121Row" hidden="1">#REF!</definedName>
    <definedName name="XRefCopy122" localSheetId="8" hidden="1">#REF!</definedName>
    <definedName name="XRefCopy122" hidden="1">#REF!</definedName>
    <definedName name="XRefCopy122Row" localSheetId="8" hidden="1">#REF!</definedName>
    <definedName name="XRefCopy122Row" hidden="1">#REF!</definedName>
    <definedName name="XRefCopy123" hidden="1">#REF!</definedName>
    <definedName name="XRefCopy123Row" localSheetId="8" hidden="1">#REF!</definedName>
    <definedName name="XRefCopy123Row" hidden="1">#REF!</definedName>
    <definedName name="XRefCopy124" hidden="1">#REF!</definedName>
    <definedName name="XRefCopy124Row" localSheetId="8" hidden="1">#REF!</definedName>
    <definedName name="XRefCopy124Row" hidden="1">#REF!</definedName>
    <definedName name="XRefCopy125" hidden="1">#REF!</definedName>
    <definedName name="XRefCopy125Row" localSheetId="8" hidden="1">#REF!</definedName>
    <definedName name="XRefCopy125Row" hidden="1">#REF!</definedName>
    <definedName name="XRefCopy126" hidden="1">#REF!</definedName>
    <definedName name="XRefCopy126Row" localSheetId="8" hidden="1">#REF!</definedName>
    <definedName name="XRefCopy126Row" hidden="1">#REF!</definedName>
    <definedName name="XRefCopy127" hidden="1">#REF!</definedName>
    <definedName name="XRefCopy127Row" localSheetId="8" hidden="1">#REF!</definedName>
    <definedName name="XRefCopy127Row" hidden="1">#REF!</definedName>
    <definedName name="XRefCopy128" hidden="1">#REF!</definedName>
    <definedName name="XRefCopy129" hidden="1">#REF!</definedName>
    <definedName name="XRefCopy129Row" localSheetId="8" hidden="1">#REF!</definedName>
    <definedName name="XRefCopy129Row" hidden="1">#REF!</definedName>
    <definedName name="XRefCopy12Row" localSheetId="8" hidden="1">#REF!</definedName>
    <definedName name="XRefCopy12Row" hidden="1">#REF!</definedName>
    <definedName name="XRefCopy13" localSheetId="8" hidden="1">#REF!</definedName>
    <definedName name="XRefCopy130" hidden="1">#REF!</definedName>
    <definedName name="XRefCopy130Row" localSheetId="8" hidden="1">#REF!</definedName>
    <definedName name="XRefCopy130Row" hidden="1">#REF!</definedName>
    <definedName name="XRefCopy131" hidden="1">#REF!</definedName>
    <definedName name="XRefCopy131Row" localSheetId="8" hidden="1">#REF!</definedName>
    <definedName name="XRefCopy131Row" hidden="1">#REF!</definedName>
    <definedName name="XRefCopy132" localSheetId="8" hidden="1">#REF!</definedName>
    <definedName name="XRefCopy132" hidden="1">#REF!</definedName>
    <definedName name="XRefCopy132Row" localSheetId="8" hidden="1">#REF!</definedName>
    <definedName name="XRefCopy132Row" hidden="1">#REF!</definedName>
    <definedName name="XRefCopy133" localSheetId="8" hidden="1">#REF!</definedName>
    <definedName name="XRefCopy133" hidden="1">#REF!</definedName>
    <definedName name="XRefCopy133Row" localSheetId="8" hidden="1">#REF!</definedName>
    <definedName name="XRefCopy133Row" hidden="1">#REF!</definedName>
    <definedName name="XRefCopy134" hidden="1">#REF!</definedName>
    <definedName name="XRefCopy134Row" localSheetId="8" hidden="1">#REF!</definedName>
    <definedName name="XRefCopy134Row" hidden="1">#REF!</definedName>
    <definedName name="XRefCopy135" hidden="1">#REF!</definedName>
    <definedName name="XRefCopy135Row" localSheetId="8" hidden="1">#REF!</definedName>
    <definedName name="XRefCopy135Row" hidden="1">#REF!</definedName>
    <definedName name="XRefCopy136" hidden="1">#REF!</definedName>
    <definedName name="XRefCopy136Row" localSheetId="8" hidden="1">#REF!</definedName>
    <definedName name="XRefCopy136Row" hidden="1">#REF!</definedName>
    <definedName name="XRefCopy137" hidden="1">#REF!</definedName>
    <definedName name="XRefCopy137Row" localSheetId="8" hidden="1">#REF!</definedName>
    <definedName name="XRefCopy137Row" hidden="1">#REF!</definedName>
    <definedName name="XRefCopy138" hidden="1">#REF!</definedName>
    <definedName name="XRefCopy138Row" localSheetId="8" hidden="1">#REF!</definedName>
    <definedName name="XRefCopy138Row" hidden="1">#REF!</definedName>
    <definedName name="XRefCopy139" hidden="1">#REF!</definedName>
    <definedName name="XRefCopy139Row" localSheetId="8" hidden="1">#REF!</definedName>
    <definedName name="XRefCopy139Row" hidden="1">#REF!</definedName>
    <definedName name="XRefCopy13Row" localSheetId="8" hidden="1">#REF!</definedName>
    <definedName name="XRefCopy13Row" hidden="1">#REF!</definedName>
    <definedName name="XRefCopy140" hidden="1">#REF!</definedName>
    <definedName name="XRefCopy140Row" localSheetId="8" hidden="1">#REF!</definedName>
    <definedName name="XRefCopy140Row" hidden="1">#REF!</definedName>
    <definedName name="XRefCopy141Row" localSheetId="8" hidden="1">#REF!</definedName>
    <definedName name="XRefCopy141Row" hidden="1">#REF!</definedName>
    <definedName name="XRefCopy142" localSheetId="8" hidden="1">#REF!</definedName>
    <definedName name="XRefCopy142Row" localSheetId="8" hidden="1">#REF!</definedName>
    <definedName name="XRefCopy142Row" hidden="1">#REF!</definedName>
    <definedName name="XRefCopy143" localSheetId="8" hidden="1">#REF!</definedName>
    <definedName name="XRefCopy143Row" localSheetId="8" hidden="1">#REF!</definedName>
    <definedName name="XRefCopy143Row" hidden="1">#REF!</definedName>
    <definedName name="XRefCopy144Row" localSheetId="8" hidden="1">#REF!</definedName>
    <definedName name="XRefCopy144Row" hidden="1">#REF!</definedName>
    <definedName name="XRefCopy145Row" localSheetId="8" hidden="1">#REF!</definedName>
    <definedName name="XRefCopy145Row" hidden="1">#REF!</definedName>
    <definedName name="XRefCopy146" localSheetId="8" hidden="1">#REF!</definedName>
    <definedName name="XRefCopy146Row" localSheetId="8" hidden="1">#REF!</definedName>
    <definedName name="XRefCopy146Row" hidden="1">#REF!</definedName>
    <definedName name="XRefCopy147" localSheetId="8" hidden="1">#REF!</definedName>
    <definedName name="XRefCopy147Row" localSheetId="8" hidden="1">#REF!</definedName>
    <definedName name="XRefCopy147Row" hidden="1">#REF!</definedName>
    <definedName name="XRefCopy148" localSheetId="8" hidden="1">#REF!</definedName>
    <definedName name="XRefCopy148Row" localSheetId="8" hidden="1">#REF!</definedName>
    <definedName name="XRefCopy148Row" hidden="1">#REF!</definedName>
    <definedName name="XRefCopy149" localSheetId="8" hidden="1">#REF!</definedName>
    <definedName name="XRefCopy149" hidden="1">#REF!</definedName>
    <definedName name="XRefCopy149Row" localSheetId="8" hidden="1">#REF!</definedName>
    <definedName name="XRefCopy149Row" hidden="1">#REF!</definedName>
    <definedName name="XRefCopy14Row" hidden="1">#REF!</definedName>
    <definedName name="XRefCopy150" localSheetId="8" hidden="1">#REF!</definedName>
    <definedName name="XRefCopy150" hidden="1">#REF!</definedName>
    <definedName name="XRefCopy150Row" localSheetId="8" hidden="1">#REF!</definedName>
    <definedName name="XRefCopy150Row" hidden="1">#REF!</definedName>
    <definedName name="XRefCopy151" localSheetId="8" hidden="1">#REF!</definedName>
    <definedName name="XRefCopy151" hidden="1">#REF!</definedName>
    <definedName name="XRefCopy151Row" localSheetId="8" hidden="1">#REF!</definedName>
    <definedName name="XRefCopy151Row" hidden="1">#REF!</definedName>
    <definedName name="XRefCopy152" localSheetId="8" hidden="1">#REF!</definedName>
    <definedName name="XRefCopy152" hidden="1">#REF!</definedName>
    <definedName name="XRefCopy152Row" localSheetId="8" hidden="1">#REF!</definedName>
    <definedName name="XRefCopy152Row" hidden="1">#REF!</definedName>
    <definedName name="XRefCopy153" localSheetId="8" hidden="1">#REF!</definedName>
    <definedName name="XRefCopy153" hidden="1">#REF!</definedName>
    <definedName name="XRefCopy153Row" localSheetId="8" hidden="1">#REF!</definedName>
    <definedName name="XRefCopy153Row" hidden="1">#REF!</definedName>
    <definedName name="XRefCopy154" localSheetId="8" hidden="1">#REF!</definedName>
    <definedName name="XRefCopy154" hidden="1">#REF!</definedName>
    <definedName name="XRefCopy154Row" localSheetId="8" hidden="1">#REF!</definedName>
    <definedName name="XRefCopy154Row" hidden="1">#REF!</definedName>
    <definedName name="XRefCopy155" localSheetId="8" hidden="1">#REF!</definedName>
    <definedName name="XRefCopy155" hidden="1">#REF!</definedName>
    <definedName name="XRefCopy155Row" localSheetId="8" hidden="1">#REF!</definedName>
    <definedName name="XRefCopy155Row" hidden="1">#REF!</definedName>
    <definedName name="XRefCopy156" localSheetId="8" hidden="1">#REF!</definedName>
    <definedName name="XRefCopy156" hidden="1">#REF!</definedName>
    <definedName name="XRefCopy156Row" localSheetId="8" hidden="1">#REF!</definedName>
    <definedName name="XRefCopy156Row" hidden="1">#REF!</definedName>
    <definedName name="XRefCopy157" localSheetId="8" hidden="1">#REF!</definedName>
    <definedName name="XRefCopy157" hidden="1">#REF!</definedName>
    <definedName name="XRefCopy157Row" localSheetId="8" hidden="1">#REF!</definedName>
    <definedName name="XRefCopy157Row" hidden="1">#REF!</definedName>
    <definedName name="XRefCopy158" localSheetId="8" hidden="1">#REF!</definedName>
    <definedName name="XRefCopy158" hidden="1">#REF!</definedName>
    <definedName name="XRefCopy158Row" localSheetId="8" hidden="1">#REF!</definedName>
    <definedName name="XRefCopy158Row" hidden="1">#REF!</definedName>
    <definedName name="XRefCopy159" localSheetId="8" hidden="1">#REF!</definedName>
    <definedName name="XRefCopy159" hidden="1">#REF!</definedName>
    <definedName name="XRefCopy159Row" localSheetId="8" hidden="1">#REF!</definedName>
    <definedName name="XRefCopy159Row" hidden="1">#REF!</definedName>
    <definedName name="XRefCopy15Row" localSheetId="8" hidden="1">#REF!</definedName>
    <definedName name="XRefCopy160" localSheetId="8" hidden="1">#REF!</definedName>
    <definedName name="XRefCopy160" hidden="1">#REF!</definedName>
    <definedName name="XRefCopy160Row" localSheetId="8" hidden="1">#REF!</definedName>
    <definedName name="XRefCopy160Row" hidden="1">#REF!</definedName>
    <definedName name="XRefCopy161" localSheetId="8" hidden="1">#REF!</definedName>
    <definedName name="XRefCopy161" hidden="1">#REF!</definedName>
    <definedName name="XRefCopy161Row" localSheetId="8" hidden="1">#REF!</definedName>
    <definedName name="XRefCopy161Row" hidden="1">#REF!</definedName>
    <definedName name="XRefCopy162" localSheetId="8" hidden="1">#REF!</definedName>
    <definedName name="XRefCopy162" hidden="1">#REF!</definedName>
    <definedName name="XRefCopy162Row" localSheetId="8" hidden="1">#REF!</definedName>
    <definedName name="XRefCopy162Row" hidden="1">#REF!</definedName>
    <definedName name="XRefCopy163" localSheetId="8" hidden="1">#REF!</definedName>
    <definedName name="XRefCopy163" hidden="1">#REF!</definedName>
    <definedName name="XRefCopy163Row" localSheetId="8" hidden="1">#REF!</definedName>
    <definedName name="XRefCopy163Row" hidden="1">#REF!</definedName>
    <definedName name="XRefCopy164" localSheetId="8" hidden="1">#REF!</definedName>
    <definedName name="XRefCopy164" hidden="1">#REF!</definedName>
    <definedName name="XRefCopy164Row" localSheetId="8" hidden="1">#REF!</definedName>
    <definedName name="XRefCopy164Row" hidden="1">#REF!</definedName>
    <definedName name="XRefCopy165" localSheetId="8" hidden="1">#REF!</definedName>
    <definedName name="XRefCopy165" hidden="1">#REF!</definedName>
    <definedName name="XRefCopy165Row" hidden="1">#REF!</definedName>
    <definedName name="XRefCopy166" localSheetId="8" hidden="1">#REF!</definedName>
    <definedName name="XRefCopy166" hidden="1">#REF!</definedName>
    <definedName name="XRefCopy166Row" hidden="1">#REF!</definedName>
    <definedName name="XRefCopy167" localSheetId="8"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8"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8"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8"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8" hidden="1">#REF!</definedName>
    <definedName name="XRefCopy19Row" hidden="1">#REF!</definedName>
    <definedName name="XRefCopy1Row" localSheetId="8" hidden="1">#REF!</definedName>
    <definedName name="XRefCopy1Row" hidden="1">#REF!</definedName>
    <definedName name="XRefCopy2" localSheetId="8" hidden="1">#REF!</definedName>
    <definedName name="XRefCopy2" hidden="1">#REF!</definedName>
    <definedName name="XRefCopy20" localSheetId="8"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8"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8"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8"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8"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8"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8"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8"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8"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8"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8" hidden="1">#REF!</definedName>
    <definedName name="XRefCopy29Row" hidden="1">#REF!</definedName>
    <definedName name="XRefCopy2Row" localSheetId="8" hidden="1">#REF!</definedName>
    <definedName name="XRefCopy2Row" hidden="1">#REF!</definedName>
    <definedName name="XRefCopy30Row" localSheetId="8" hidden="1">#REF!</definedName>
    <definedName name="XRefCopy30Row" hidden="1">#REF!</definedName>
    <definedName name="XRefCopy31Row" localSheetId="8" hidden="1">#REF!</definedName>
    <definedName name="XRefCopy31Row" hidden="1">#REF!</definedName>
    <definedName name="XRefCopy32Row" localSheetId="8" hidden="1">#REF!</definedName>
    <definedName name="XRefCopy32Row" hidden="1">#REF!</definedName>
    <definedName name="XRefCopy33Row" localSheetId="8" hidden="1">#REF!</definedName>
    <definedName name="XRefCopy33Row" hidden="1">#REF!</definedName>
    <definedName name="XRefCopy34Row" localSheetId="8" hidden="1">#REF!</definedName>
    <definedName name="XRefCopy34Row" hidden="1">#REF!</definedName>
    <definedName name="XRefCopy35Row" localSheetId="8" hidden="1">#REF!</definedName>
    <definedName name="XRefCopy35Row" hidden="1">#REF!</definedName>
    <definedName name="XRefCopy36Row" localSheetId="8" hidden="1">#REF!</definedName>
    <definedName name="XRefCopy36Row" hidden="1">#REF!</definedName>
    <definedName name="XRefCopy37Row" localSheetId="8" hidden="1">#REF!</definedName>
    <definedName name="XRefCopy37Row" hidden="1">#REF!</definedName>
    <definedName name="XRefCopy38Row" localSheetId="8" hidden="1">#REF!</definedName>
    <definedName name="XRefCopy38Row" hidden="1">#REF!</definedName>
    <definedName name="XRefCopy39Row" localSheetId="8" hidden="1">#REF!</definedName>
    <definedName name="XRefCopy39Row" hidden="1">#REF!</definedName>
    <definedName name="XRefCopy3Row" localSheetId="8" hidden="1">#REF!</definedName>
    <definedName name="XRefCopy40Row" localSheetId="8" hidden="1">#REF!</definedName>
    <definedName name="XRefCopy40Row" hidden="1">#REF!</definedName>
    <definedName name="XRefCopy41Row" localSheetId="8" hidden="1">#REF!</definedName>
    <definedName name="XRefCopy41Row" hidden="1">#REF!</definedName>
    <definedName name="XRefCopy42Row" localSheetId="8" hidden="1">#REF!</definedName>
    <definedName name="XRefCopy42Row" hidden="1">#REF!</definedName>
    <definedName name="XRefCopy43Row" localSheetId="8" hidden="1">#REF!</definedName>
    <definedName name="XRefCopy43Row" hidden="1">#REF!</definedName>
    <definedName name="XRefCopy44Row" localSheetId="8" hidden="1">#REF!</definedName>
    <definedName name="XRefCopy44Row" hidden="1">#REF!</definedName>
    <definedName name="XRefCopy45Row" localSheetId="8" hidden="1">#REF!</definedName>
    <definedName name="XRefCopy45Row" hidden="1">#REF!</definedName>
    <definedName name="XRefCopy46Row" localSheetId="8" hidden="1">#REF!</definedName>
    <definedName name="XRefCopy46Row" hidden="1">#REF!</definedName>
    <definedName name="XRefCopy47Row" localSheetId="8" hidden="1">#REF!</definedName>
    <definedName name="XRefCopy47Row" hidden="1">#REF!</definedName>
    <definedName name="XRefCopy48Row" localSheetId="8" hidden="1">#REF!</definedName>
    <definedName name="XRefCopy48Row" hidden="1">#REF!</definedName>
    <definedName name="XRefCopy49Row" localSheetId="8" hidden="1">#REF!</definedName>
    <definedName name="XRefCopy49Row" hidden="1">#REF!</definedName>
    <definedName name="XRefCopy4Row" localSheetId="8" hidden="1">#REF!</definedName>
    <definedName name="XRefCopy50Row" localSheetId="8" hidden="1">#REF!</definedName>
    <definedName name="XRefCopy50Row" hidden="1">#REF!</definedName>
    <definedName name="XRefCopy51Row" localSheetId="8" hidden="1">#REF!</definedName>
    <definedName name="XRefCopy51Row" hidden="1">#REF!</definedName>
    <definedName name="XRefCopy52Row" localSheetId="8" hidden="1">#REF!</definedName>
    <definedName name="XRefCopy52Row" hidden="1">#REF!</definedName>
    <definedName name="XRefCopy53" localSheetId="8" hidden="1">#REF!</definedName>
    <definedName name="XRefCopy53" hidden="1">#REF!</definedName>
    <definedName name="XRefCopy53Row" localSheetId="8" hidden="1">#REF!</definedName>
    <definedName name="XRefCopy53Row" hidden="1">#REF!</definedName>
    <definedName name="XRefCopy54" hidden="1">#REF!</definedName>
    <definedName name="XRefCopy54Row" localSheetId="8" hidden="1">#REF!</definedName>
    <definedName name="XRefCopy54Row" hidden="1">#REF!</definedName>
    <definedName name="XRefCopy55" hidden="1">#REF!</definedName>
    <definedName name="XRefCopy55Row" localSheetId="8" hidden="1">#REF!</definedName>
    <definedName name="XRefCopy55Row" hidden="1">#REF!</definedName>
    <definedName name="XRefCopy56" hidden="1">#REF!</definedName>
    <definedName name="XRefCopy56Row" localSheetId="8" hidden="1">#REF!</definedName>
    <definedName name="XRefCopy56Row" hidden="1">#REF!</definedName>
    <definedName name="XRefCopy57" hidden="1">#REF!</definedName>
    <definedName name="XRefCopy57Row" localSheetId="8" hidden="1">#REF!</definedName>
    <definedName name="XRefCopy57Row" hidden="1">#REF!</definedName>
    <definedName name="XRefCopy58" hidden="1">#REF!</definedName>
    <definedName name="XRefCopy58Row" localSheetId="8" hidden="1">#REF!</definedName>
    <definedName name="XRefCopy58Row" hidden="1">#REF!</definedName>
    <definedName name="XRefCopy59" hidden="1">#REF!</definedName>
    <definedName name="XRefCopy59Row" localSheetId="8" hidden="1">#REF!</definedName>
    <definedName name="XRefCopy59Row" hidden="1">#REF!</definedName>
    <definedName name="XRefCopy60" hidden="1">#REF!</definedName>
    <definedName name="XRefCopy60Row" localSheetId="8" hidden="1">#REF!</definedName>
    <definedName name="XRefCopy60Row" hidden="1">#REF!</definedName>
    <definedName name="XRefCopy61" hidden="1">#REF!</definedName>
    <definedName name="XRefCopy61Row" localSheetId="8" hidden="1">#REF!</definedName>
    <definedName name="XRefCopy61Row" hidden="1">#REF!</definedName>
    <definedName name="XRefCopy62" hidden="1">#REF!</definedName>
    <definedName name="XRefCopy62Row" localSheetId="8" hidden="1">#REF!</definedName>
    <definedName name="XRefCopy62Row" hidden="1">#REF!</definedName>
    <definedName name="XRefCopy63" hidden="1">#REF!</definedName>
    <definedName name="XRefCopy63Row" localSheetId="8" hidden="1">#REF!</definedName>
    <definedName name="XRefCopy63Row" hidden="1">#REF!</definedName>
    <definedName name="XRefCopy64" hidden="1">#REF!</definedName>
    <definedName name="XRefCopy64Row" localSheetId="8" hidden="1">#REF!</definedName>
    <definedName name="XRefCopy64Row" hidden="1">#REF!</definedName>
    <definedName name="XRefCopy65" hidden="1">#REF!</definedName>
    <definedName name="XRefCopy65Row" localSheetId="8" hidden="1">#REF!</definedName>
    <definedName name="XRefCopy65Row" hidden="1">#REF!</definedName>
    <definedName name="XRefCopy66" hidden="1">#REF!</definedName>
    <definedName name="XRefCopy66Row" localSheetId="8" hidden="1">#REF!</definedName>
    <definedName name="XRefCopy66Row" hidden="1">#REF!</definedName>
    <definedName name="XRefCopy67" hidden="1">#REF!</definedName>
    <definedName name="XRefCopy67Row" localSheetId="8" hidden="1">#REF!</definedName>
    <definedName name="XRefCopy67Row" hidden="1">#REF!</definedName>
    <definedName name="XRefCopy68" hidden="1">#REF!</definedName>
    <definedName name="XRefCopy68Row" localSheetId="8" hidden="1">#REF!</definedName>
    <definedName name="XRefCopy68Row" hidden="1">#REF!</definedName>
    <definedName name="XRefCopy69" hidden="1">#REF!</definedName>
    <definedName name="XRefCopy69Row" localSheetId="8" hidden="1">#REF!</definedName>
    <definedName name="XRefCopy69Row" hidden="1">#REF!</definedName>
    <definedName name="XRefCopy7" localSheetId="8" hidden="1">'Patrimonio Neto'!#REF!</definedName>
    <definedName name="XRefCopy70" hidden="1">#REF!</definedName>
    <definedName name="XRefCopy70Row" localSheetId="8" hidden="1">#REF!</definedName>
    <definedName name="XRefCopy70Row" hidden="1">#REF!</definedName>
    <definedName name="XRefCopy71" hidden="1">#REF!</definedName>
    <definedName name="XRefCopy71Row" localSheetId="8" hidden="1">#REF!</definedName>
    <definedName name="XRefCopy71Row" hidden="1">#REF!</definedName>
    <definedName name="XRefCopy72" hidden="1">#REF!</definedName>
    <definedName name="XRefCopy72Row" localSheetId="8" hidden="1">#REF!</definedName>
    <definedName name="XRefCopy72Row" hidden="1">#REF!</definedName>
    <definedName name="XRefCopy73" hidden="1">#REF!</definedName>
    <definedName name="XRefCopy73Row" localSheetId="8" hidden="1">#REF!</definedName>
    <definedName name="XRefCopy73Row" hidden="1">#REF!</definedName>
    <definedName name="XRefCopy74" hidden="1">#REF!</definedName>
    <definedName name="XRefCopy74Row" localSheetId="8" hidden="1">#REF!</definedName>
    <definedName name="XRefCopy74Row" hidden="1">#REF!</definedName>
    <definedName name="XRefCopy75" localSheetId="8" hidden="1">'Patrimonio Neto'!#REF!</definedName>
    <definedName name="XRefCopy75" hidden="1">#REF!</definedName>
    <definedName name="XRefCopy75Row" localSheetId="8" hidden="1">#REF!</definedName>
    <definedName name="XRefCopy75Row" hidden="1">#REF!</definedName>
    <definedName name="XRefCopy76" localSheetId="8" hidden="1">'Patrimonio Neto'!#REF!</definedName>
    <definedName name="XRefCopy76" hidden="1">#REF!</definedName>
    <definedName name="XRefCopy76Row" localSheetId="8" hidden="1">#REF!</definedName>
    <definedName name="XRefCopy76Row" hidden="1">#REF!</definedName>
    <definedName name="XRefCopy77" hidden="1">#REF!</definedName>
    <definedName name="XRefCopy77Row" localSheetId="8" hidden="1">#REF!</definedName>
    <definedName name="XRefCopy77Row" hidden="1">#REF!</definedName>
    <definedName name="XRefCopy78" hidden="1">#REF!</definedName>
    <definedName name="XRefCopy78Row" localSheetId="8" hidden="1">#REF!</definedName>
    <definedName name="XRefCopy78Row" hidden="1">#REF!</definedName>
    <definedName name="XRefCopy79" hidden="1">#REF!</definedName>
    <definedName name="XRefCopy79Row" localSheetId="8" hidden="1">#REF!</definedName>
    <definedName name="XRefCopy79Row" hidden="1">#REF!</definedName>
    <definedName name="XRefCopy7Row" localSheetId="8" hidden="1">#REF!</definedName>
    <definedName name="XRefCopy7Row" hidden="1">#REF!</definedName>
    <definedName name="XRefCopy8" localSheetId="8" hidden="1">'Patrimonio Neto'!#REF!</definedName>
    <definedName name="XRefCopy80Row" localSheetId="8" hidden="1">#REF!</definedName>
    <definedName name="XRefCopy80Row" hidden="1">#REF!</definedName>
    <definedName name="XRefCopy81Row" localSheetId="8" hidden="1">#REF!</definedName>
    <definedName name="XRefCopy81Row" hidden="1">#REF!</definedName>
    <definedName name="XRefCopy82Row" localSheetId="8" hidden="1">#REF!</definedName>
    <definedName name="XRefCopy82Row" hidden="1">#REF!</definedName>
    <definedName name="XRefCopy83Row" localSheetId="8" hidden="1">#REF!</definedName>
    <definedName name="XRefCopy83Row" hidden="1">#REF!</definedName>
    <definedName name="XRefCopy84Row" localSheetId="8" hidden="1">#REF!</definedName>
    <definedName name="XRefCopy84Row" hidden="1">#REF!</definedName>
    <definedName name="XRefCopy85" hidden="1">#REF!</definedName>
    <definedName name="XRefCopy85Row" localSheetId="8" hidden="1">#REF!</definedName>
    <definedName name="XRefCopy85Row" hidden="1">#REF!</definedName>
    <definedName name="XRefCopy86" hidden="1">#REF!</definedName>
    <definedName name="XRefCopy86Row" localSheetId="8" hidden="1">#REF!</definedName>
    <definedName name="XRefCopy86Row" hidden="1">#REF!</definedName>
    <definedName name="XRefCopy87" hidden="1">#REF!</definedName>
    <definedName name="XRefCopy87Row" localSheetId="8" hidden="1">#REF!</definedName>
    <definedName name="XRefCopy87Row" hidden="1">#REF!</definedName>
    <definedName name="XRefCopy88" hidden="1">#REF!</definedName>
    <definedName name="XRefCopy88Row" localSheetId="8" hidden="1">#REF!</definedName>
    <definedName name="XRefCopy88Row" hidden="1">#REF!</definedName>
    <definedName name="XRefCopy89" hidden="1">#REF!</definedName>
    <definedName name="XRefCopy89Row" localSheetId="8" hidden="1">#REF!</definedName>
    <definedName name="XRefCopy89Row" hidden="1">#REF!</definedName>
    <definedName name="XRefCopy8Row" localSheetId="8" hidden="1">#REF!</definedName>
    <definedName name="XRefCopy8Row" hidden="1">#REF!</definedName>
    <definedName name="XRefCopy9" localSheetId="8" hidden="1">'Patrimonio Neto'!#REF!</definedName>
    <definedName name="XRefCopy90" hidden="1">#REF!</definedName>
    <definedName name="XRefCopy90Row" localSheetId="8" hidden="1">#REF!</definedName>
    <definedName name="XRefCopy90Row" hidden="1">#REF!</definedName>
    <definedName name="XRefCopy91" hidden="1">#REF!</definedName>
    <definedName name="XRefCopy91Row" localSheetId="8" hidden="1">#REF!</definedName>
    <definedName name="XRefCopy91Row" hidden="1">#REF!</definedName>
    <definedName name="XRefCopy92" localSheetId="8" hidden="1">#REF!</definedName>
    <definedName name="XRefCopy92" hidden="1">#REF!</definedName>
    <definedName name="XRefCopy92Row" localSheetId="8" hidden="1">#REF!</definedName>
    <definedName name="XRefCopy92Row" hidden="1">#REF!</definedName>
    <definedName name="XRefCopy93" localSheetId="8" hidden="1">#REF!</definedName>
    <definedName name="XRefCopy93" hidden="1">#REF!</definedName>
    <definedName name="XRefCopy93Row" localSheetId="8" hidden="1">#REF!</definedName>
    <definedName name="XRefCopy93Row" hidden="1">#REF!</definedName>
    <definedName name="XRefCopy94" localSheetId="8" hidden="1">#REF!</definedName>
    <definedName name="XRefCopy94" hidden="1">#REF!</definedName>
    <definedName name="XRefCopy94Row" localSheetId="8" hidden="1">#REF!</definedName>
    <definedName name="XRefCopy94Row" hidden="1">#REF!</definedName>
    <definedName name="XRefCopy95" hidden="1">#REF!</definedName>
    <definedName name="XRefCopy95Row" localSheetId="8" hidden="1">#REF!</definedName>
    <definedName name="XRefCopy95Row" hidden="1">#REF!</definedName>
    <definedName name="XRefCopy96" hidden="1">#REF!</definedName>
    <definedName name="XRefCopy96Row" localSheetId="8" hidden="1">#REF!</definedName>
    <definedName name="XRefCopy96Row" hidden="1">#REF!</definedName>
    <definedName name="XRefCopy97" hidden="1">#REF!</definedName>
    <definedName name="XRefCopy97Row" localSheetId="8" hidden="1">#REF!</definedName>
    <definedName name="XRefCopy97Row" hidden="1">#REF!</definedName>
    <definedName name="XRefCopy98" hidden="1">#REF!</definedName>
    <definedName name="XRefCopy98Row" localSheetId="8" hidden="1">#REF!</definedName>
    <definedName name="XRefCopy98Row" hidden="1">#REF!</definedName>
    <definedName name="XRefCopy99" hidden="1">#REF!</definedName>
    <definedName name="XRefCopy99Row" localSheetId="8" hidden="1">#REF!</definedName>
    <definedName name="XRefCopy99Row" hidden="1">#REF!</definedName>
    <definedName name="XRefCopy9Row" localSheetId="8" hidden="1">#REF!</definedName>
    <definedName name="XRefCopy9Row" hidden="1">#REF!</definedName>
    <definedName name="XRefCopyRangeCount" localSheetId="8" hidden="1">76</definedName>
    <definedName name="XRefCopyRangeCount" hidden="1">4</definedName>
    <definedName name="XRefPaste1" hidden="1">#REF!</definedName>
    <definedName name="XRefPaste10" hidden="1">#REF!</definedName>
    <definedName name="XRefPaste100" localSheetId="8" hidden="1">#REF!</definedName>
    <definedName name="XRefPaste100" hidden="1">#REF!</definedName>
    <definedName name="XRefPaste100Row" localSheetId="8" hidden="1">#REF!</definedName>
    <definedName name="XRefPaste100Row" hidden="1">#REF!</definedName>
    <definedName name="XRefPaste101" localSheetId="8" hidden="1">#REF!</definedName>
    <definedName name="XRefPaste101" hidden="1">#REF!</definedName>
    <definedName name="XRefPaste101Row" localSheetId="8" hidden="1">#REF!</definedName>
    <definedName name="XRefPaste101Row" hidden="1">#REF!</definedName>
    <definedName name="XRefPaste102" localSheetId="8" hidden="1">#REF!</definedName>
    <definedName name="XRefPaste102" hidden="1">#REF!</definedName>
    <definedName name="XRefPaste102Row" localSheetId="8" hidden="1">#REF!</definedName>
    <definedName name="XRefPaste102Row" hidden="1">#REF!</definedName>
    <definedName name="XRefPaste103" localSheetId="8" hidden="1">#REF!</definedName>
    <definedName name="XRefPaste103" hidden="1">#REF!</definedName>
    <definedName name="XRefPaste103Row" localSheetId="8" hidden="1">#REF!</definedName>
    <definedName name="XRefPaste103Row" hidden="1">#REF!</definedName>
    <definedName name="XRefPaste104" localSheetId="8" hidden="1">#REF!</definedName>
    <definedName name="XRefPaste104" hidden="1">#REF!</definedName>
    <definedName name="XRefPaste104Row" localSheetId="8" hidden="1">#REF!</definedName>
    <definedName name="XRefPaste104Row" hidden="1">#REF!</definedName>
    <definedName name="XRefPaste105" localSheetId="8" hidden="1">#REF!</definedName>
    <definedName name="XRefPaste105" hidden="1">#REF!</definedName>
    <definedName name="XRefPaste105Row" localSheetId="8" hidden="1">#REF!</definedName>
    <definedName name="XRefPaste105Row" hidden="1">#REF!</definedName>
    <definedName name="XRefPaste106" localSheetId="8" hidden="1">#REF!</definedName>
    <definedName name="XRefPaste106" hidden="1">#REF!</definedName>
    <definedName name="XRefPaste106Row" localSheetId="8" hidden="1">#REF!</definedName>
    <definedName name="XRefPaste106Row" hidden="1">#REF!</definedName>
    <definedName name="XRefPaste107" localSheetId="8" hidden="1">#REF!</definedName>
    <definedName name="XRefPaste107" hidden="1">#REF!</definedName>
    <definedName name="XRefPaste107Row" localSheetId="8" hidden="1">#REF!</definedName>
    <definedName name="XRefPaste107Row" hidden="1">#REF!</definedName>
    <definedName name="XRefPaste108" localSheetId="8" hidden="1">#REF!</definedName>
    <definedName name="XRefPaste108" hidden="1">#REF!</definedName>
    <definedName name="XRefPaste108Row" localSheetId="8" hidden="1">#REF!</definedName>
    <definedName name="XRefPaste108Row" hidden="1">#REF!</definedName>
    <definedName name="XRefPaste109" localSheetId="8" hidden="1">#REF!</definedName>
    <definedName name="XRefPaste109" hidden="1">#REF!</definedName>
    <definedName name="XRefPaste109Row" localSheetId="8" hidden="1">#REF!</definedName>
    <definedName name="XRefPaste109Row" hidden="1">#REF!</definedName>
    <definedName name="XRefPaste10Row" localSheetId="8" hidden="1">#REF!</definedName>
    <definedName name="XRefPaste10Row" hidden="1">#REF!</definedName>
    <definedName name="XRefPaste11" hidden="1">#REF!</definedName>
    <definedName name="XRefPaste110" localSheetId="8" hidden="1">#REF!</definedName>
    <definedName name="XRefPaste110" hidden="1">#REF!</definedName>
    <definedName name="XRefPaste110Row" localSheetId="8" hidden="1">#REF!</definedName>
    <definedName name="XRefPaste110Row" hidden="1">#REF!</definedName>
    <definedName name="XRefPaste111" localSheetId="8" hidden="1">#REF!</definedName>
    <definedName name="XRefPaste111" hidden="1">#REF!</definedName>
    <definedName name="XRefPaste111Row" localSheetId="8" hidden="1">#REF!</definedName>
    <definedName name="XRefPaste111Row" hidden="1">#REF!</definedName>
    <definedName name="XRefPaste112" localSheetId="8" hidden="1">#REF!</definedName>
    <definedName name="XRefPaste112" hidden="1">#REF!</definedName>
    <definedName name="XRefPaste112Row" localSheetId="8" hidden="1">#REF!</definedName>
    <definedName name="XRefPaste112Row" hidden="1">#REF!</definedName>
    <definedName name="XRefPaste113" localSheetId="8" hidden="1">#REF!</definedName>
    <definedName name="XRefPaste113" hidden="1">#REF!</definedName>
    <definedName name="XRefPaste113Row" localSheetId="8" hidden="1">#REF!</definedName>
    <definedName name="XRefPaste113Row" hidden="1">#REF!</definedName>
    <definedName name="XRefPaste114" localSheetId="8" hidden="1">#REF!</definedName>
    <definedName name="XRefPaste114" hidden="1">#REF!</definedName>
    <definedName name="XRefPaste114Row" localSheetId="8" hidden="1">#REF!</definedName>
    <definedName name="XRefPaste114Row" hidden="1">#REF!</definedName>
    <definedName name="XRefPaste115" localSheetId="8" hidden="1">#REF!</definedName>
    <definedName name="XRefPaste115" hidden="1">#REF!</definedName>
    <definedName name="XRefPaste115Row" localSheetId="8" hidden="1">#REF!</definedName>
    <definedName name="XRefPaste115Row" hidden="1">#REF!</definedName>
    <definedName name="XRefPaste116" localSheetId="8" hidden="1">#REF!</definedName>
    <definedName name="XRefPaste116" hidden="1">#REF!</definedName>
    <definedName name="XRefPaste116Row" localSheetId="8" hidden="1">#REF!</definedName>
    <definedName name="XRefPaste116Row" hidden="1">#REF!</definedName>
    <definedName name="XRefPaste117" localSheetId="8" hidden="1">#REF!</definedName>
    <definedName name="XRefPaste117" hidden="1">#REF!</definedName>
    <definedName name="XRefPaste117Row" localSheetId="8" hidden="1">#REF!</definedName>
    <definedName name="XRefPaste117Row" hidden="1">#REF!</definedName>
    <definedName name="XRefPaste118" localSheetId="8" hidden="1">#REF!</definedName>
    <definedName name="XRefPaste118" hidden="1">#REF!</definedName>
    <definedName name="XRefPaste118Row" localSheetId="8" hidden="1">#REF!</definedName>
    <definedName name="XRefPaste118Row" hidden="1">#REF!</definedName>
    <definedName name="XRefPaste119" localSheetId="8" hidden="1">#REF!</definedName>
    <definedName name="XRefPaste119" hidden="1">#REF!</definedName>
    <definedName name="XRefPaste119Row" localSheetId="8" hidden="1">#REF!</definedName>
    <definedName name="XRefPaste119Row" hidden="1">#REF!</definedName>
    <definedName name="XRefPaste11Row" localSheetId="8" hidden="1">#REF!</definedName>
    <definedName name="XRefPaste11Row" hidden="1">#REF!</definedName>
    <definedName name="XRefPaste12" localSheetId="8" hidden="1">#REF!</definedName>
    <definedName name="XRefPaste12" hidden="1">#REF!</definedName>
    <definedName name="XRefPaste120" localSheetId="8" hidden="1">#REF!</definedName>
    <definedName name="XRefPaste120" hidden="1">#REF!</definedName>
    <definedName name="XRefPaste120Row" localSheetId="8" hidden="1">#REF!</definedName>
    <definedName name="XRefPaste120Row" hidden="1">#REF!</definedName>
    <definedName name="XRefPaste121" localSheetId="8" hidden="1">#REF!</definedName>
    <definedName name="XRefPaste121" hidden="1">#REF!</definedName>
    <definedName name="XRefPaste121Row" localSheetId="8" hidden="1">#REF!</definedName>
    <definedName name="XRefPaste121Row" hidden="1">#REF!</definedName>
    <definedName name="XRefPaste122" localSheetId="8" hidden="1">#REF!</definedName>
    <definedName name="XRefPaste122" hidden="1">#REF!</definedName>
    <definedName name="XRefPaste122Row" localSheetId="8" hidden="1">#REF!</definedName>
    <definedName name="XRefPaste122Row" hidden="1">#REF!</definedName>
    <definedName name="XRefPaste123" localSheetId="8" hidden="1">#REF!</definedName>
    <definedName name="XRefPaste123" hidden="1">#REF!</definedName>
    <definedName name="XRefPaste123Row" localSheetId="8" hidden="1">#REF!</definedName>
    <definedName name="XRefPaste123Row" hidden="1">#REF!</definedName>
    <definedName name="XRefPaste124" localSheetId="8" hidden="1">#REF!</definedName>
    <definedName name="XRefPaste124" hidden="1">#REF!</definedName>
    <definedName name="XRefPaste124Row" localSheetId="8" hidden="1">#REF!</definedName>
    <definedName name="XRefPaste124Row" hidden="1">#REF!</definedName>
    <definedName name="XRefPaste125" localSheetId="8" hidden="1">#REF!</definedName>
    <definedName name="XRefPaste125" hidden="1">#REF!</definedName>
    <definedName name="XRefPaste125Row" localSheetId="8" hidden="1">#REF!</definedName>
    <definedName name="XRefPaste125Row" hidden="1">#REF!</definedName>
    <definedName name="XRefPaste126" localSheetId="8" hidden="1">#REF!</definedName>
    <definedName name="XRefPaste126" hidden="1">#REF!</definedName>
    <definedName name="XRefPaste126Row" localSheetId="8" hidden="1">#REF!</definedName>
    <definedName name="XRefPaste126Row" hidden="1">#REF!</definedName>
    <definedName name="XRefPaste127" localSheetId="8" hidden="1">#REF!</definedName>
    <definedName name="XRefPaste127" hidden="1">#REF!</definedName>
    <definedName name="XRefPaste127Row" localSheetId="8" hidden="1">#REF!</definedName>
    <definedName name="XRefPaste127Row" hidden="1">#REF!</definedName>
    <definedName name="XRefPaste128" localSheetId="8" hidden="1">#REF!</definedName>
    <definedName name="XRefPaste128" hidden="1">#REF!</definedName>
    <definedName name="XRefPaste128Row" localSheetId="8" hidden="1">#REF!</definedName>
    <definedName name="XRefPaste128Row" hidden="1">#REF!</definedName>
    <definedName name="XRefPaste129" localSheetId="8" hidden="1">#REF!</definedName>
    <definedName name="XRefPaste129" hidden="1">#REF!</definedName>
    <definedName name="XRefPaste129Row" localSheetId="8" hidden="1">#REF!</definedName>
    <definedName name="XRefPaste129Row" hidden="1">#REF!</definedName>
    <definedName name="XRefPaste12Row" localSheetId="8" hidden="1">#REF!</definedName>
    <definedName name="XRefPaste12Row" hidden="1">#REF!</definedName>
    <definedName name="XRefPaste130" localSheetId="8" hidden="1">#REF!</definedName>
    <definedName name="XRefPaste130" hidden="1">#REF!</definedName>
    <definedName name="XRefPaste130Row" localSheetId="8" hidden="1">#REF!</definedName>
    <definedName name="XRefPaste130Row" hidden="1">#REF!</definedName>
    <definedName name="XRefPaste131" localSheetId="8" hidden="1">#REF!</definedName>
    <definedName name="XRefPaste131" hidden="1">#REF!</definedName>
    <definedName name="XRefPaste131Row" localSheetId="8" hidden="1">#REF!</definedName>
    <definedName name="XRefPaste131Row" hidden="1">#REF!</definedName>
    <definedName name="XRefPaste132" localSheetId="8" hidden="1">#REF!</definedName>
    <definedName name="XRefPaste132" hidden="1">#REF!</definedName>
    <definedName name="XRefPaste132Row" localSheetId="8" hidden="1">#REF!</definedName>
    <definedName name="XRefPaste132Row" hidden="1">#REF!</definedName>
    <definedName name="XRefPaste133" localSheetId="8" hidden="1">#REF!</definedName>
    <definedName name="XRefPaste133" hidden="1">#REF!</definedName>
    <definedName name="XRefPaste133Row" localSheetId="8" hidden="1">#REF!</definedName>
    <definedName name="XRefPaste133Row" hidden="1">#REF!</definedName>
    <definedName name="XRefPaste134" localSheetId="8" hidden="1">#REF!</definedName>
    <definedName name="XRefPaste134" hidden="1">#REF!</definedName>
    <definedName name="XRefPaste134Row" localSheetId="8" hidden="1">#REF!</definedName>
    <definedName name="XRefPaste134Row" hidden="1">#REF!</definedName>
    <definedName name="XRefPaste135" localSheetId="8" hidden="1">#REF!</definedName>
    <definedName name="XRefPaste135" hidden="1">#REF!</definedName>
    <definedName name="XRefPaste135Row" localSheetId="8" hidden="1">#REF!</definedName>
    <definedName name="XRefPaste135Row" hidden="1">#REF!</definedName>
    <definedName name="XRefPaste136" localSheetId="8" hidden="1">#REF!</definedName>
    <definedName name="XRefPaste136" hidden="1">#REF!</definedName>
    <definedName name="XRefPaste136Row" localSheetId="8" hidden="1">#REF!</definedName>
    <definedName name="XRefPaste136Row" hidden="1">#REF!</definedName>
    <definedName name="XRefPaste137" localSheetId="8" hidden="1">#REF!</definedName>
    <definedName name="XRefPaste137" hidden="1">#REF!</definedName>
    <definedName name="XRefPaste137Row" localSheetId="8" hidden="1">#REF!</definedName>
    <definedName name="XRefPaste137Row" hidden="1">#REF!</definedName>
    <definedName name="XRefPaste138" localSheetId="8" hidden="1">#REF!</definedName>
    <definedName name="XRefPaste138" hidden="1">#REF!</definedName>
    <definedName name="XRefPaste138Row" localSheetId="8" hidden="1">#REF!</definedName>
    <definedName name="XRefPaste138Row" hidden="1">#REF!</definedName>
    <definedName name="XRefPaste139" localSheetId="8" hidden="1">#REF!</definedName>
    <definedName name="XRefPaste139" hidden="1">#REF!</definedName>
    <definedName name="XRefPaste139Row" localSheetId="8" hidden="1">#REF!</definedName>
    <definedName name="XRefPaste139Row" hidden="1">#REF!</definedName>
    <definedName name="XRefPaste13Row" localSheetId="8" hidden="1">#REF!</definedName>
    <definedName name="XRefPaste13Row" hidden="1">#REF!</definedName>
    <definedName name="XRefPaste14" localSheetId="8" hidden="1">#REF!</definedName>
    <definedName name="XRefPaste140" localSheetId="8" hidden="1">#REF!</definedName>
    <definedName name="XRefPaste140" hidden="1">#REF!</definedName>
    <definedName name="XRefPaste140Row" localSheetId="8" hidden="1">#REF!</definedName>
    <definedName name="XRefPaste140Row" hidden="1">#REF!</definedName>
    <definedName name="XRefPaste141" localSheetId="8" hidden="1">#REF!</definedName>
    <definedName name="XRefPaste141" hidden="1">#REF!</definedName>
    <definedName name="XRefPaste141Row" localSheetId="8" hidden="1">#REF!</definedName>
    <definedName name="XRefPaste141Row" hidden="1">#REF!</definedName>
    <definedName name="XRefPaste142" localSheetId="8" hidden="1">#REF!</definedName>
    <definedName name="XRefPaste142" hidden="1">#REF!</definedName>
    <definedName name="XRefPaste142Row" localSheetId="8" hidden="1">#REF!</definedName>
    <definedName name="XRefPaste142Row" hidden="1">#REF!</definedName>
    <definedName name="XRefPaste143" localSheetId="8" hidden="1">#REF!</definedName>
    <definedName name="XRefPaste143" hidden="1">#REF!</definedName>
    <definedName name="XRefPaste143Row" localSheetId="8" hidden="1">#REF!</definedName>
    <definedName name="XRefPaste143Row" hidden="1">#REF!</definedName>
    <definedName name="XRefPaste144" localSheetId="8" hidden="1">#REF!</definedName>
    <definedName name="XRefPaste144" hidden="1">#REF!</definedName>
    <definedName name="XRefPaste144Row" localSheetId="8" hidden="1">#REF!</definedName>
    <definedName name="XRefPaste144Row" hidden="1">#REF!</definedName>
    <definedName name="XRefPaste145" localSheetId="8" hidden="1">#REF!</definedName>
    <definedName name="XRefPaste145" hidden="1">#REF!</definedName>
    <definedName name="XRefPaste145Row" localSheetId="8" hidden="1">#REF!</definedName>
    <definedName name="XRefPaste145Row" hidden="1">#REF!</definedName>
    <definedName name="XRefPaste146" localSheetId="8" hidden="1">#REF!</definedName>
    <definedName name="XRefPaste146" hidden="1">#REF!</definedName>
    <definedName name="XRefPaste146Row" localSheetId="8" hidden="1">#REF!</definedName>
    <definedName name="XRefPaste146Row" hidden="1">#REF!</definedName>
    <definedName name="XRefPaste147" localSheetId="8" hidden="1">#REF!</definedName>
    <definedName name="XRefPaste147" hidden="1">#REF!</definedName>
    <definedName name="XRefPaste147Row" localSheetId="8" hidden="1">#REF!</definedName>
    <definedName name="XRefPaste147Row" hidden="1">#REF!</definedName>
    <definedName name="XRefPaste148" localSheetId="8" hidden="1">#REF!</definedName>
    <definedName name="XRefPaste148" hidden="1">#REF!</definedName>
    <definedName name="XRefPaste148Row" localSheetId="8" hidden="1">#REF!</definedName>
    <definedName name="XRefPaste148Row" hidden="1">#REF!</definedName>
    <definedName name="XRefPaste14Row" localSheetId="8" hidden="1">#REF!</definedName>
    <definedName name="XRefPaste14Row" hidden="1">#REF!</definedName>
    <definedName name="XRefPaste15" hidden="1">#REF!</definedName>
    <definedName name="XRefPaste15Row" localSheetId="8" hidden="1">#REF!</definedName>
    <definedName name="XRefPaste15Row" hidden="1">#REF!</definedName>
    <definedName name="XRefPaste16" hidden="1">#REF!</definedName>
    <definedName name="XRefPaste16Row" localSheetId="8" hidden="1">#REF!</definedName>
    <definedName name="XRefPaste17" hidden="1">#REF!</definedName>
    <definedName name="XRefPaste17Row" localSheetId="8" hidden="1">#REF!</definedName>
    <definedName name="XRefPaste17Row" hidden="1">#REF!</definedName>
    <definedName name="XRefPaste18" localSheetId="8" hidden="1">'Patrimonio Neto'!#REF!</definedName>
    <definedName name="XRefPaste18" hidden="1">#REF!</definedName>
    <definedName name="XRefPaste18Row" localSheetId="8" hidden="1">#REF!</definedName>
    <definedName name="XRefPaste18Row" hidden="1">#REF!</definedName>
    <definedName name="XRefPaste19" localSheetId="8" hidden="1">#REF!</definedName>
    <definedName name="XRefPaste19" hidden="1">#REF!</definedName>
    <definedName name="XRefPaste19Row" localSheetId="8" hidden="1">#REF!</definedName>
    <definedName name="XRefPaste19Row" hidden="1">#REF!</definedName>
    <definedName name="XRefPaste1Row" localSheetId="8" hidden="1">#REF!</definedName>
    <definedName name="XRefPaste1Row" hidden="1">#REF!</definedName>
    <definedName name="XRefPaste20" localSheetId="8" hidden="1">#REF!</definedName>
    <definedName name="XRefPaste20" hidden="1">#REF!</definedName>
    <definedName name="XRefPaste20Row" localSheetId="8" hidden="1">#REF!</definedName>
    <definedName name="XRefPaste21" localSheetId="8" hidden="1">#REF!</definedName>
    <definedName name="XRefPaste21" hidden="1">#REF!</definedName>
    <definedName name="XRefPaste21Row" localSheetId="8" hidden="1">#REF!</definedName>
    <definedName name="XRefPaste21Row" hidden="1">#REF!</definedName>
    <definedName name="XRefPaste22" localSheetId="8" hidden="1">#REF!</definedName>
    <definedName name="XRefPaste22" hidden="1">#REF!</definedName>
    <definedName name="XRefPaste22Row" localSheetId="8" hidden="1">#REF!</definedName>
    <definedName name="XRefPaste23" localSheetId="8" hidden="1">#REF!</definedName>
    <definedName name="XRefPaste23" hidden="1">#REF!</definedName>
    <definedName name="XRefPaste23Row" localSheetId="8" hidden="1">#REF!</definedName>
    <definedName name="XRefPaste24" localSheetId="8" hidden="1">#REF!</definedName>
    <definedName name="XRefPaste24" hidden="1">#REF!</definedName>
    <definedName name="XRefPaste24Row" localSheetId="8" hidden="1">#REF!</definedName>
    <definedName name="XRefPaste24Row" hidden="1">#REF!</definedName>
    <definedName name="XRefPaste25" localSheetId="8" hidden="1">#REF!</definedName>
    <definedName name="XRefPaste25" hidden="1">#REF!</definedName>
    <definedName name="XRefPaste25Row" localSheetId="8" hidden="1">#REF!</definedName>
    <definedName name="XRefPaste25Row" hidden="1">#REF!</definedName>
    <definedName name="XRefPaste26" localSheetId="8" hidden="1">#REF!</definedName>
    <definedName name="XRefPaste26" hidden="1">#REF!</definedName>
    <definedName name="XRefPaste26Row" localSheetId="8" hidden="1">#REF!</definedName>
    <definedName name="XRefPaste26Row" hidden="1">#REF!</definedName>
    <definedName name="XRefPaste27" localSheetId="8" hidden="1">#REF!</definedName>
    <definedName name="XRefPaste27" hidden="1">#REF!</definedName>
    <definedName name="XRefPaste27Row" localSheetId="8" hidden="1">#REF!</definedName>
    <definedName name="XRefPaste27Row" hidden="1">#REF!</definedName>
    <definedName name="XRefPaste28" localSheetId="8" hidden="1">#REF!</definedName>
    <definedName name="XRefPaste28" hidden="1">#REF!</definedName>
    <definedName name="XRefPaste28Row" localSheetId="8" hidden="1">#REF!</definedName>
    <definedName name="XRefPaste28Row" hidden="1">#REF!</definedName>
    <definedName name="XRefPaste29" localSheetId="8" hidden="1">#REF!</definedName>
    <definedName name="XRefPaste29" hidden="1">#REF!</definedName>
    <definedName name="XRefPaste29Row" localSheetId="8" hidden="1">#REF!</definedName>
    <definedName name="XRefPaste29Row" hidden="1">#REF!</definedName>
    <definedName name="XRefPaste2Row" localSheetId="8" hidden="1">#REF!</definedName>
    <definedName name="XRefPaste2Row" hidden="1">#REF!</definedName>
    <definedName name="XRefPaste30" localSheetId="8" hidden="1">#REF!</definedName>
    <definedName name="XRefPaste30" hidden="1">#REF!</definedName>
    <definedName name="XRefPaste30Row" localSheetId="8" hidden="1">#REF!</definedName>
    <definedName name="XRefPaste31" localSheetId="8" hidden="1">#REF!</definedName>
    <definedName name="XRefPaste31" hidden="1">#REF!</definedName>
    <definedName name="XRefPaste31Row" localSheetId="8" hidden="1">#REF!</definedName>
    <definedName name="XRefPaste32" localSheetId="8" hidden="1">#REF!</definedName>
    <definedName name="XRefPaste32" hidden="1">#REF!</definedName>
    <definedName name="XRefPaste32Row" localSheetId="8" hidden="1">#REF!</definedName>
    <definedName name="XRefPaste32Row" hidden="1">#REF!</definedName>
    <definedName name="XRefPaste33" hidden="1">#REF!</definedName>
    <definedName name="XRefPaste33Row" localSheetId="8" hidden="1">#REF!</definedName>
    <definedName name="XRefPaste33Row" hidden="1">#REF!</definedName>
    <definedName name="XRefPaste34" localSheetId="8" hidden="1">#REF!</definedName>
    <definedName name="XRefPaste34" hidden="1">#REF!</definedName>
    <definedName name="XRefPaste34Row" localSheetId="8" hidden="1">#REF!</definedName>
    <definedName name="XRefPaste34Row" hidden="1">#REF!</definedName>
    <definedName name="XRefPaste35" hidden="1">#REF!</definedName>
    <definedName name="XRefPaste35Row" localSheetId="8" hidden="1">#REF!</definedName>
    <definedName name="XRefPaste35Row" hidden="1">#REF!</definedName>
    <definedName name="XRefPaste36" localSheetId="8" hidden="1">#REF!</definedName>
    <definedName name="XRefPaste36" hidden="1">#REF!</definedName>
    <definedName name="XRefPaste36Row" localSheetId="8" hidden="1">#REF!</definedName>
    <definedName name="XRefPaste36Row" hidden="1">#REF!</definedName>
    <definedName name="XRefPaste37" localSheetId="8" hidden="1">#REF!</definedName>
    <definedName name="XRefPaste37" hidden="1">#REF!</definedName>
    <definedName name="XRefPaste37Row" localSheetId="8" hidden="1">#REF!</definedName>
    <definedName name="XRefPaste37Row" hidden="1">#REF!</definedName>
    <definedName name="XRefPaste38" localSheetId="8" hidden="1">#REF!</definedName>
    <definedName name="XRefPaste38" hidden="1">#REF!</definedName>
    <definedName name="XRefPaste38Row" localSheetId="8" hidden="1">#REF!</definedName>
    <definedName name="XRefPaste38Row" hidden="1">#REF!</definedName>
    <definedName name="XRefPaste39" localSheetId="8" hidden="1">#REF!</definedName>
    <definedName name="XRefPaste39" hidden="1">#REF!</definedName>
    <definedName name="XRefPaste39Row" localSheetId="8" hidden="1">#REF!</definedName>
    <definedName name="XRefPaste39Row" hidden="1">#REF!</definedName>
    <definedName name="XRefPaste3Row" localSheetId="8" hidden="1">#REF!</definedName>
    <definedName name="XRefPaste40" localSheetId="8" hidden="1">#REF!</definedName>
    <definedName name="XRefPaste40" hidden="1">#REF!</definedName>
    <definedName name="XRefPaste40Row" localSheetId="8" hidden="1">#REF!</definedName>
    <definedName name="XRefPaste40Row" hidden="1">#REF!</definedName>
    <definedName name="XRefPaste41" localSheetId="8" hidden="1">#REF!</definedName>
    <definedName name="XRefPaste41" hidden="1">#REF!</definedName>
    <definedName name="XRefPaste41Row" localSheetId="8" hidden="1">#REF!</definedName>
    <definedName name="XRefPaste41Row" hidden="1">#REF!</definedName>
    <definedName name="XRefPaste42" localSheetId="8" hidden="1">#REF!</definedName>
    <definedName name="XRefPaste42" hidden="1">#REF!</definedName>
    <definedName name="XRefPaste42Row" localSheetId="8" hidden="1">#REF!</definedName>
    <definedName name="XRefPaste42Row" hidden="1">#REF!</definedName>
    <definedName name="XRefPaste43" localSheetId="8" hidden="1">#REF!</definedName>
    <definedName name="XRefPaste43" hidden="1">#REF!</definedName>
    <definedName name="XRefPaste43Row" localSheetId="8" hidden="1">#REF!</definedName>
    <definedName name="XRefPaste43Row" hidden="1">#REF!</definedName>
    <definedName name="XRefPaste44" localSheetId="8" hidden="1">#REF!</definedName>
    <definedName name="XRefPaste44" hidden="1">#REF!</definedName>
    <definedName name="XRefPaste44Row" localSheetId="8" hidden="1">#REF!</definedName>
    <definedName name="XRefPaste44Row" hidden="1">#REF!</definedName>
    <definedName name="XRefPaste45" localSheetId="8" hidden="1">#REF!</definedName>
    <definedName name="XRefPaste45" hidden="1">#REF!</definedName>
    <definedName name="XRefPaste45Row" localSheetId="8" hidden="1">#REF!</definedName>
    <definedName name="XRefPaste45Row" hidden="1">#REF!</definedName>
    <definedName name="XRefPaste46" localSheetId="8" hidden="1">#REF!</definedName>
    <definedName name="XRefPaste46" hidden="1">#REF!</definedName>
    <definedName name="XRefPaste46Row" localSheetId="8" hidden="1">#REF!</definedName>
    <definedName name="XRefPaste46Row" hidden="1">#REF!</definedName>
    <definedName name="XRefPaste47" localSheetId="8" hidden="1">#REF!</definedName>
    <definedName name="XRefPaste47" hidden="1">#REF!</definedName>
    <definedName name="XRefPaste47Row" localSheetId="8" hidden="1">#REF!</definedName>
    <definedName name="XRefPaste47Row" hidden="1">#REF!</definedName>
    <definedName name="XRefPaste48" localSheetId="8" hidden="1">#REF!</definedName>
    <definedName name="XRefPaste48" hidden="1">#REF!</definedName>
    <definedName name="XRefPaste48Row" localSheetId="8" hidden="1">#REF!</definedName>
    <definedName name="XRefPaste48Row" hidden="1">#REF!</definedName>
    <definedName name="XRefPaste49" localSheetId="8" hidden="1">#REF!</definedName>
    <definedName name="XRefPaste49" hidden="1">#REF!</definedName>
    <definedName name="XRefPaste49Row" localSheetId="8" hidden="1">#REF!</definedName>
    <definedName name="XRefPaste49Row" hidden="1">#REF!</definedName>
    <definedName name="XRefPaste4Row" localSheetId="8" hidden="1">#REF!</definedName>
    <definedName name="XRefPaste4Row" hidden="1">#REF!</definedName>
    <definedName name="XRefPaste5" localSheetId="8" hidden="1">'Patrimonio Neto'!#REF!</definedName>
    <definedName name="XRefPaste50" localSheetId="8" hidden="1">#REF!</definedName>
    <definedName name="XRefPaste50" hidden="1">#REF!</definedName>
    <definedName name="XRefPaste50Row" localSheetId="8" hidden="1">#REF!</definedName>
    <definedName name="XRefPaste50Row" hidden="1">#REF!</definedName>
    <definedName name="XRefPaste51" localSheetId="8" hidden="1">#REF!</definedName>
    <definedName name="XRefPaste51" hidden="1">#REF!</definedName>
    <definedName name="XRefPaste51Row" localSheetId="8" hidden="1">#REF!</definedName>
    <definedName name="XRefPaste51Row" hidden="1">#REF!</definedName>
    <definedName name="XRefPaste52" localSheetId="8" hidden="1">#REF!</definedName>
    <definedName name="XRefPaste52" hidden="1">#REF!</definedName>
    <definedName name="XRefPaste52Row" localSheetId="8" hidden="1">#REF!</definedName>
    <definedName name="XRefPaste52Row" hidden="1">#REF!</definedName>
    <definedName name="XRefPaste53" localSheetId="8" hidden="1">#REF!</definedName>
    <definedName name="XRefPaste53" hidden="1">#REF!</definedName>
    <definedName name="XRefPaste53Row" localSheetId="8" hidden="1">#REF!</definedName>
    <definedName name="XRefPaste53Row" hidden="1">#REF!</definedName>
    <definedName name="XRefPaste54" localSheetId="8" hidden="1">#REF!</definedName>
    <definedName name="XRefPaste54" hidden="1">#REF!</definedName>
    <definedName name="XRefPaste54Row" localSheetId="8" hidden="1">#REF!</definedName>
    <definedName name="XRefPaste54Row" hidden="1">#REF!</definedName>
    <definedName name="XRefPaste55" localSheetId="8" hidden="1">#REF!</definedName>
    <definedName name="XRefPaste55" hidden="1">#REF!</definedName>
    <definedName name="XRefPaste55Row" localSheetId="8" hidden="1">#REF!</definedName>
    <definedName name="XRefPaste55Row" hidden="1">#REF!</definedName>
    <definedName name="XRefPaste56" localSheetId="8" hidden="1">#REF!</definedName>
    <definedName name="XRefPaste56" hidden="1">#REF!</definedName>
    <definedName name="XRefPaste56Row" localSheetId="8" hidden="1">#REF!</definedName>
    <definedName name="XRefPaste56Row" hidden="1">#REF!</definedName>
    <definedName name="XRefPaste57" localSheetId="8" hidden="1">#REF!</definedName>
    <definedName name="XRefPaste57" hidden="1">#REF!</definedName>
    <definedName name="XRefPaste57Row" localSheetId="8" hidden="1">#REF!</definedName>
    <definedName name="XRefPaste57Row" hidden="1">#REF!</definedName>
    <definedName name="XRefPaste58" hidden="1">#REF!</definedName>
    <definedName name="XRefPaste58Row" localSheetId="8" hidden="1">#REF!</definedName>
    <definedName name="XRefPaste58Row" hidden="1">#REF!</definedName>
    <definedName name="XRefPaste59" hidden="1">#REF!</definedName>
    <definedName name="XRefPaste59Row" localSheetId="8" hidden="1">#REF!</definedName>
    <definedName name="XRefPaste59Row" hidden="1">#REF!</definedName>
    <definedName name="XRefPaste5Row" localSheetId="8" hidden="1">#REF!</definedName>
    <definedName name="XRefPaste5Row" hidden="1">#REF!</definedName>
    <definedName name="XRefPaste6" localSheetId="8" hidden="1">#REF!</definedName>
    <definedName name="XRefPaste60" hidden="1">#REF!</definedName>
    <definedName name="XRefPaste60Row" localSheetId="8" hidden="1">#REF!</definedName>
    <definedName name="XRefPaste60Row" hidden="1">#REF!</definedName>
    <definedName name="XRefPaste61" hidden="1">#REF!</definedName>
    <definedName name="XRefPaste61Row" localSheetId="8" hidden="1">#REF!</definedName>
    <definedName name="XRefPaste61Row" hidden="1">#REF!</definedName>
    <definedName name="XRefPaste62" hidden="1">#REF!</definedName>
    <definedName name="XRefPaste62Row" localSheetId="8" hidden="1">#REF!</definedName>
    <definedName name="XRefPaste62Row" hidden="1">#REF!</definedName>
    <definedName name="XRefPaste63" hidden="1">#REF!</definedName>
    <definedName name="XRefPaste63Row" localSheetId="8" hidden="1">#REF!</definedName>
    <definedName name="XRefPaste63Row" hidden="1">#REF!</definedName>
    <definedName name="XRefPaste64" localSheetId="8" hidden="1">#REF!</definedName>
    <definedName name="XRefPaste64" hidden="1">#REF!</definedName>
    <definedName name="XRefPaste64Row" localSheetId="8" hidden="1">#REF!</definedName>
    <definedName name="XRefPaste64Row" hidden="1">#REF!</definedName>
    <definedName name="XRefPaste65" hidden="1">#REF!</definedName>
    <definedName name="XRefPaste65Row" localSheetId="8" hidden="1">#REF!</definedName>
    <definedName name="XRefPaste65Row" hidden="1">#REF!</definedName>
    <definedName name="XRefPaste66" hidden="1">#REF!</definedName>
    <definedName name="XRefPaste66Row" localSheetId="8" hidden="1">#REF!</definedName>
    <definedName name="XRefPaste66Row" hidden="1">#REF!</definedName>
    <definedName name="XRefPaste67" localSheetId="8" hidden="1">#REF!</definedName>
    <definedName name="XRefPaste67" hidden="1">#REF!</definedName>
    <definedName name="XRefPaste67Row" localSheetId="8" hidden="1">#REF!</definedName>
    <definedName name="XRefPaste67Row" hidden="1">#REF!</definedName>
    <definedName name="XRefPaste68" hidden="1">#REF!</definedName>
    <definedName name="XRefPaste68Row" localSheetId="8" hidden="1">#REF!</definedName>
    <definedName name="XRefPaste68Row" hidden="1">#REF!</definedName>
    <definedName name="XRefPaste69" hidden="1">#REF!</definedName>
    <definedName name="XRefPaste69Row" localSheetId="8" hidden="1">#REF!</definedName>
    <definedName name="XRefPaste69Row" hidden="1">#REF!</definedName>
    <definedName name="XRefPaste6Row" localSheetId="8" hidden="1">#REF!</definedName>
    <definedName name="XRefPaste6Row" hidden="1">#REF!</definedName>
    <definedName name="XRefPaste7" localSheetId="8" hidden="1">#REF!</definedName>
    <definedName name="XRefPaste7" hidden="1">#REF!</definedName>
    <definedName name="XRefPaste70" hidden="1">#REF!</definedName>
    <definedName name="XRefPaste70Row" localSheetId="8" hidden="1">#REF!</definedName>
    <definedName name="XRefPaste70Row" hidden="1">#REF!</definedName>
    <definedName name="XRefPaste71" hidden="1">#REF!</definedName>
    <definedName name="XRefPaste71Row" localSheetId="8" hidden="1">#REF!</definedName>
    <definedName name="XRefPaste71Row" hidden="1">#REF!</definedName>
    <definedName name="XRefPaste72" localSheetId="8" hidden="1">#REF!</definedName>
    <definedName name="XRefPaste72" hidden="1">#REF!</definedName>
    <definedName name="XRefPaste72Row" localSheetId="8" hidden="1">#REF!</definedName>
    <definedName name="XRefPaste72Row" hidden="1">#REF!</definedName>
    <definedName name="XRefPaste73" localSheetId="8" hidden="1">#REF!</definedName>
    <definedName name="XRefPaste73" hidden="1">#REF!</definedName>
    <definedName name="XRefPaste73Row" localSheetId="8" hidden="1">#REF!</definedName>
    <definedName name="XRefPaste73Row" hidden="1">#REF!</definedName>
    <definedName name="XRefPaste74" localSheetId="8" hidden="1">#REF!</definedName>
    <definedName name="XRefPaste74" hidden="1">#REF!</definedName>
    <definedName name="XRefPaste74Row" localSheetId="8" hidden="1">#REF!</definedName>
    <definedName name="XRefPaste74Row" hidden="1">#REF!</definedName>
    <definedName name="XRefPaste75" localSheetId="8" hidden="1">#REF!</definedName>
    <definedName name="XRefPaste75" hidden="1">#REF!</definedName>
    <definedName name="XRefPaste75Row" localSheetId="8" hidden="1">#REF!</definedName>
    <definedName name="XRefPaste75Row" hidden="1">#REF!</definedName>
    <definedName name="XRefPaste76" localSheetId="8" hidden="1">#REF!</definedName>
    <definedName name="XRefPaste76" hidden="1">#REF!</definedName>
    <definedName name="XRefPaste76Row" localSheetId="8" hidden="1">#REF!</definedName>
    <definedName name="XRefPaste76Row" hidden="1">#REF!</definedName>
    <definedName name="XRefPaste77" localSheetId="8" hidden="1">#REF!</definedName>
    <definedName name="XRefPaste77" hidden="1">#REF!</definedName>
    <definedName name="XRefPaste77Row" localSheetId="8" hidden="1">#REF!</definedName>
    <definedName name="XRefPaste77Row" hidden="1">#REF!</definedName>
    <definedName name="XRefPaste78" localSheetId="8" hidden="1">#REF!</definedName>
    <definedName name="XRefPaste78" hidden="1">#REF!</definedName>
    <definedName name="XRefPaste78Row" localSheetId="8" hidden="1">#REF!</definedName>
    <definedName name="XRefPaste78Row" hidden="1">#REF!</definedName>
    <definedName name="XRefPaste79" localSheetId="8" hidden="1">#REF!</definedName>
    <definedName name="XRefPaste79" hidden="1">#REF!</definedName>
    <definedName name="XRefPaste79Row" localSheetId="8" hidden="1">#REF!</definedName>
    <definedName name="XRefPaste79Row" hidden="1">#REF!</definedName>
    <definedName name="XRefPaste7Row" localSheetId="8" hidden="1">#REF!</definedName>
    <definedName name="XRefPaste7Row" hidden="1">#REF!</definedName>
    <definedName name="XRefPaste8" localSheetId="8" hidden="1">#REF!</definedName>
    <definedName name="XRefPaste8" hidden="1">#REF!</definedName>
    <definedName name="XRefPaste80" localSheetId="8" hidden="1">#REF!</definedName>
    <definedName name="XRefPaste80" hidden="1">#REF!</definedName>
    <definedName name="XRefPaste80Row" localSheetId="8" hidden="1">#REF!</definedName>
    <definedName name="XRefPaste80Row" hidden="1">#REF!</definedName>
    <definedName name="XRefPaste81" localSheetId="8" hidden="1">#REF!</definedName>
    <definedName name="XRefPaste81" hidden="1">#REF!</definedName>
    <definedName name="XRefPaste81Row" localSheetId="8" hidden="1">#REF!</definedName>
    <definedName name="XRefPaste81Row" hidden="1">#REF!</definedName>
    <definedName name="XRefPaste82" localSheetId="8" hidden="1">#REF!</definedName>
    <definedName name="XRefPaste82" hidden="1">#REF!</definedName>
    <definedName name="XRefPaste82Row" localSheetId="8" hidden="1">#REF!</definedName>
    <definedName name="XRefPaste82Row" hidden="1">#REF!</definedName>
    <definedName name="XRefPaste83" localSheetId="8" hidden="1">#REF!</definedName>
    <definedName name="XRefPaste83" hidden="1">#REF!</definedName>
    <definedName name="XRefPaste83Row" localSheetId="8" hidden="1">#REF!</definedName>
    <definedName name="XRefPaste83Row" hidden="1">#REF!</definedName>
    <definedName name="XRefPaste84" localSheetId="8" hidden="1">#REF!</definedName>
    <definedName name="XRefPaste84" hidden="1">#REF!</definedName>
    <definedName name="XRefPaste84Row" localSheetId="8" hidden="1">#REF!</definedName>
    <definedName name="XRefPaste84Row" hidden="1">#REF!</definedName>
    <definedName name="XRefPaste85" localSheetId="8" hidden="1">#REF!</definedName>
    <definedName name="XRefPaste85" hidden="1">#REF!</definedName>
    <definedName name="XRefPaste85Row" localSheetId="8" hidden="1">#REF!</definedName>
    <definedName name="XRefPaste85Row" hidden="1">#REF!</definedName>
    <definedName name="XRefPaste86" localSheetId="8" hidden="1">#REF!</definedName>
    <definedName name="XRefPaste86" hidden="1">#REF!</definedName>
    <definedName name="XRefPaste86Row" localSheetId="8" hidden="1">#REF!</definedName>
    <definedName name="XRefPaste86Row" hidden="1">#REF!</definedName>
    <definedName name="XRefPaste87" localSheetId="8" hidden="1">#REF!</definedName>
    <definedName name="XRefPaste87" hidden="1">#REF!</definedName>
    <definedName name="XRefPaste87Row" localSheetId="8" hidden="1">#REF!</definedName>
    <definedName name="XRefPaste87Row" hidden="1">#REF!</definedName>
    <definedName name="XRefPaste88" localSheetId="8" hidden="1">#REF!</definedName>
    <definedName name="XRefPaste88" hidden="1">#REF!</definedName>
    <definedName name="XRefPaste88Row" localSheetId="8" hidden="1">#REF!</definedName>
    <definedName name="XRefPaste88Row" hidden="1">#REF!</definedName>
    <definedName name="XRefPaste89" localSheetId="8" hidden="1">#REF!</definedName>
    <definedName name="XRefPaste89" hidden="1">#REF!</definedName>
    <definedName name="XRefPaste89Row" localSheetId="8" hidden="1">#REF!</definedName>
    <definedName name="XRefPaste89Row" hidden="1">#REF!</definedName>
    <definedName name="XRefPaste8Row" localSheetId="8" hidden="1">#REF!</definedName>
    <definedName name="XRefPaste8Row" hidden="1">#REF!</definedName>
    <definedName name="XRefPaste9" hidden="1">#REF!</definedName>
    <definedName name="XRefPaste90" localSheetId="8" hidden="1">#REF!</definedName>
    <definedName name="XRefPaste90" hidden="1">#REF!</definedName>
    <definedName name="XRefPaste90Row" localSheetId="8" hidden="1">#REF!</definedName>
    <definedName name="XRefPaste90Row" hidden="1">#REF!</definedName>
    <definedName name="XRefPaste91" localSheetId="8" hidden="1">#REF!</definedName>
    <definedName name="XRefPaste91" hidden="1">#REF!</definedName>
    <definedName name="XRefPaste91Row" localSheetId="8" hidden="1">#REF!</definedName>
    <definedName name="XRefPaste91Row" hidden="1">#REF!</definedName>
    <definedName name="XRefPaste92" localSheetId="8" hidden="1">#REF!</definedName>
    <definedName name="XRefPaste92" hidden="1">#REF!</definedName>
    <definedName name="XRefPaste92Row" localSheetId="8" hidden="1">#REF!</definedName>
    <definedName name="XRefPaste92Row" hidden="1">#REF!</definedName>
    <definedName name="XRefPaste93" localSheetId="8" hidden="1">#REF!</definedName>
    <definedName name="XRefPaste93" hidden="1">#REF!</definedName>
    <definedName name="XRefPaste93Row" localSheetId="8" hidden="1">#REF!</definedName>
    <definedName name="XRefPaste93Row" hidden="1">#REF!</definedName>
    <definedName name="XRefPaste94" localSheetId="8" hidden="1">#REF!</definedName>
    <definedName name="XRefPaste94" hidden="1">#REF!</definedName>
    <definedName name="XRefPaste94Row" localSheetId="8" hidden="1">#REF!</definedName>
    <definedName name="XRefPaste94Row" hidden="1">#REF!</definedName>
    <definedName name="XRefPaste95" localSheetId="8" hidden="1">#REF!</definedName>
    <definedName name="XRefPaste95" hidden="1">#REF!</definedName>
    <definedName name="XRefPaste95Row" localSheetId="8" hidden="1">#REF!</definedName>
    <definedName name="XRefPaste95Row" hidden="1">#REF!</definedName>
    <definedName name="XRefPaste96" localSheetId="8" hidden="1">#REF!</definedName>
    <definedName name="XRefPaste96" hidden="1">#REF!</definedName>
    <definedName name="XRefPaste96Row" localSheetId="8" hidden="1">#REF!</definedName>
    <definedName name="XRefPaste96Row" hidden="1">#REF!</definedName>
    <definedName name="XRefPaste97" localSheetId="8" hidden="1">#REF!</definedName>
    <definedName name="XRefPaste97" hidden="1">#REF!</definedName>
    <definedName name="XRefPaste97Row" localSheetId="8" hidden="1">#REF!</definedName>
    <definedName name="XRefPaste97Row" hidden="1">#REF!</definedName>
    <definedName name="XRefPaste98" localSheetId="8" hidden="1">#REF!</definedName>
    <definedName name="XRefPaste98" hidden="1">#REF!</definedName>
    <definedName name="XRefPaste98Row" localSheetId="8" hidden="1">#REF!</definedName>
    <definedName name="XRefPaste98Row" hidden="1">#REF!</definedName>
    <definedName name="XRefPaste99" localSheetId="8" hidden="1">#REF!</definedName>
    <definedName name="XRefPaste99" hidden="1">#REF!</definedName>
    <definedName name="XRefPaste99Row" localSheetId="8" hidden="1">#REF!</definedName>
    <definedName name="XRefPaste99Row" hidden="1">#REF!</definedName>
    <definedName name="XRefPaste9Row" localSheetId="8" hidden="1">#REF!</definedName>
    <definedName name="XRefPaste9Row" hidden="1">#REF!</definedName>
    <definedName name="XRefPasteRangeCount" localSheetId="8" hidden="1">6</definedName>
    <definedName name="XRefPasteRangeCount" hidden="1">1</definedName>
    <definedName name="xx">#REF!</definedName>
    <definedName name="Z_5FCC9217_B3E9_4B91_A943_5F21728EBEE9_.wvu.FilterData" localSheetId="2" hidden="1">'Clasificación 06.20'!$A$4:$J$68</definedName>
    <definedName name="Z_5FCC9217_B3E9_4B91_A943_5F21728EBEE9_.wvu.PrintArea" localSheetId="4" hidden="1">'Balance General'!$A$1:$G$62</definedName>
    <definedName name="Z_5FCC9217_B3E9_4B91_A943_5F21728EBEE9_.wvu.PrintArea" localSheetId="5" hidden="1">'Estado de Resultados'!$A$1:$G$38</definedName>
    <definedName name="Z_5FCC9217_B3E9_4B91_A943_5F21728EBEE9_.wvu.PrintArea" localSheetId="6" hidden="1">'Flujo de Efectivo'!$A$1:$F$55</definedName>
    <definedName name="Z_5FCC9217_B3E9_4B91_A943_5F21728EBEE9_.wvu.PrintArea" localSheetId="9" hidden="1">'Notas Contables I'!$A$2:$L$60</definedName>
    <definedName name="Z_5FCC9217_B3E9_4B91_A943_5F21728EBEE9_.wvu.PrintArea" localSheetId="10" hidden="1">'Notas Contables II'!$A$1:$I$306</definedName>
    <definedName name="Z_5FCC9217_B3E9_4B91_A943_5F21728EBEE9_.wvu.PrintArea" localSheetId="8" hidden="1">'Patrimonio Neto'!$A$1:$K$29</definedName>
    <definedName name="Z_5FCC9217_B3E9_4B91_A943_5F21728EBEE9_.wvu.Rows" localSheetId="6" hidden="1">'Flujo de Efectivo'!#REF!</definedName>
    <definedName name="Z_7015FC6D_0680_4B00_AA0E_B83DA1D0B666_.wvu.FilterData" localSheetId="2" hidden="1">'Clasificación 06.20'!$A$4:$J$68</definedName>
    <definedName name="Z_7015FC6D_0680_4B00_AA0E_B83DA1D0B666_.wvu.PrintArea" localSheetId="4" hidden="1">'Balance General'!$A$1:$G$62</definedName>
    <definedName name="Z_7015FC6D_0680_4B00_AA0E_B83DA1D0B666_.wvu.PrintArea" localSheetId="5" hidden="1">'Estado de Resultados'!$A$1:$G$38</definedName>
    <definedName name="Z_7015FC6D_0680_4B00_AA0E_B83DA1D0B666_.wvu.PrintArea" localSheetId="6" hidden="1">'Flujo de Efectivo'!$A$1:$F$55</definedName>
    <definedName name="Z_7015FC6D_0680_4B00_AA0E_B83DA1D0B666_.wvu.PrintArea" localSheetId="9" hidden="1">'Notas Contables I'!$A$2:$L$60</definedName>
    <definedName name="Z_7015FC6D_0680_4B00_AA0E_B83DA1D0B666_.wvu.PrintArea" localSheetId="10" hidden="1">'Notas Contables II'!$A$1:$I$306</definedName>
    <definedName name="Z_7015FC6D_0680_4B00_AA0E_B83DA1D0B666_.wvu.PrintArea" localSheetId="8" hidden="1">'Patrimonio Neto'!$A$1:$K$29</definedName>
    <definedName name="Z_7015FC6D_0680_4B00_AA0E_B83DA1D0B666_.wvu.Rows" localSheetId="6" hidden="1">'Flujo de Efectivo'!#REF!</definedName>
    <definedName name="Z_970CBB53_F4B3_462F_AEFE_2BC403F5F0AD_.wvu.PrintArea" localSheetId="9" hidden="1">'Notas Contables I'!$A$2:$L$60</definedName>
    <definedName name="Z_970CBB53_F4B3_462F_AEFE_2BC403F5F0AD_.wvu.PrintArea" localSheetId="10" hidden="1">'Notas Contables II'!$A$1:$I$306</definedName>
    <definedName name="Z_B9F63820_5C32_455A_BC9D_0BE84D6B0867_.wvu.FilterData" localSheetId="2" hidden="1">'Clasificación 06.20'!$A$4:$J$68</definedName>
    <definedName name="Z_B9F63820_5C32_455A_BC9D_0BE84D6B0867_.wvu.PrintArea" localSheetId="4" hidden="1">'Balance General'!$A$1:$G$62</definedName>
    <definedName name="Z_B9F63820_5C32_455A_BC9D_0BE84D6B0867_.wvu.PrintArea" localSheetId="5" hidden="1">'Estado de Resultados'!$A$1:$G$38</definedName>
    <definedName name="Z_B9F63820_5C32_455A_BC9D_0BE84D6B0867_.wvu.PrintArea" localSheetId="6" hidden="1">'Flujo de Efectivo'!$A$1:$F$55</definedName>
    <definedName name="Z_B9F63820_5C32_455A_BC9D_0BE84D6B0867_.wvu.PrintArea" localSheetId="8" hidden="1">'Patrimonio Neto'!$A$1:$K$29</definedName>
    <definedName name="Z_B9F63820_5C32_455A_BC9D_0BE84D6B0867_.wvu.Rows" localSheetId="6" hidden="1">'Flujo de Efectivo'!#REF!</definedName>
    <definedName name="Z_F3648BCD_1CED_4BBB_AE63_37BDB925883F_.wvu.FilterData" localSheetId="2" hidden="1">'Clasificación 06.20'!$A$4:$J$68</definedName>
    <definedName name="Z_F3648BCD_1CED_4BBB_AE63_37BDB925883F_.wvu.PrintArea" localSheetId="4" hidden="1">'Balance General'!$A$1:$G$62</definedName>
    <definedName name="Z_F3648BCD_1CED_4BBB_AE63_37BDB925883F_.wvu.PrintArea" localSheetId="5" hidden="1">'Estado de Resultados'!$A$1:$G$38</definedName>
    <definedName name="Z_F3648BCD_1CED_4BBB_AE63_37BDB925883F_.wvu.PrintArea" localSheetId="6" hidden="1">'Flujo de Efectivo'!$A$1:$F$55</definedName>
    <definedName name="Z_F3648BCD_1CED_4BBB_AE63_37BDB925883F_.wvu.PrintArea" localSheetId="9" hidden="1">'Notas Contables I'!$A$2:$L$60</definedName>
    <definedName name="Z_F3648BCD_1CED_4BBB_AE63_37BDB925883F_.wvu.PrintArea" localSheetId="10" hidden="1">'Notas Contables II'!$A$1:$I$306</definedName>
    <definedName name="Z_F3648BCD_1CED_4BBB_AE63_37BDB925883F_.wvu.PrintArea" localSheetId="8" hidden="1">'Patrimonio Neto'!$A$1:$K$29</definedName>
    <definedName name="Z_F3648BCD_1CED_4BBB_AE63_37BDB925883F_.wvu.Rows" localSheetId="6" hidden="1">'Flujo de Efectivo'!#REF!</definedName>
    <definedName name="zdfd" localSheetId="3" hidden="1">#REF!</definedName>
    <definedName name="zdfd" localSheetId="9" hidden="1">#REF!</definedName>
    <definedName name="zdfd" localSheetId="10" hidden="1">#REF!</definedName>
    <definedName name="zdfd" hidden="1">#REF!</definedName>
  </definedNames>
  <calcPr calcId="191029"/>
  <customWorkbookViews>
    <customWorkbookView name="Dahiana Sanchez - Vista personalizada" guid="{F3648BCD-1CED-4BBB-AE63-37BDB925883F}"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Alejandro Otazú - Vista personalizada" guid="{7015FC6D-0680-4B00-AA0E-B83DA1D0B666}" mergeInterval="0" personalView="1" maximized="1" xWindow="-9" yWindow="-9" windowWidth="1938" windowHeight="1048" tabRatio="954" activeSheetId="9"/>
    <customWorkbookView name="Yohana Benitez - Vista personalizada" guid="{B9F63820-5C32-455A-BC9D-0BE84D6B0867}" mergeInterval="0" personalView="1" maximized="1" xWindow="-8" yWindow="-8" windowWidth="1382" windowHeight="744"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4" i="9" l="1"/>
  <c r="B24" i="6"/>
  <c r="F24" i="6" s="1"/>
  <c r="I23" i="1"/>
  <c r="I24" i="1"/>
  <c r="I25" i="1"/>
  <c r="G23" i="1"/>
  <c r="B22" i="6" s="1"/>
  <c r="F22" i="6" s="1"/>
  <c r="G24" i="1"/>
  <c r="B23" i="6" s="1"/>
  <c r="F23" i="6" s="1"/>
  <c r="G25" i="1"/>
  <c r="B25" i="6" s="1"/>
  <c r="F25" i="6" s="1"/>
  <c r="M25" i="6" s="1"/>
  <c r="G26" i="1"/>
  <c r="C45" i="3" s="1"/>
  <c r="E23" i="11"/>
  <c r="E24" i="11"/>
  <c r="E25" i="11"/>
  <c r="E26" i="11"/>
  <c r="D53" i="11"/>
  <c r="D23" i="11"/>
  <c r="D24" i="11"/>
  <c r="D25" i="11"/>
  <c r="D26" i="11"/>
  <c r="I26" i="1" s="1"/>
  <c r="C237" i="9" l="1"/>
  <c r="U74" i="6" l="1"/>
  <c r="F37" i="3"/>
  <c r="D9" i="3" l="1"/>
  <c r="F13" i="3"/>
  <c r="E199" i="9" l="1"/>
  <c r="E200" i="9"/>
  <c r="E201" i="9"/>
  <c r="E198" i="9"/>
  <c r="E197" i="9"/>
  <c r="E196" i="9"/>
  <c r="D202" i="9"/>
  <c r="C202" i="9"/>
  <c r="E202" i="9" l="1"/>
  <c r="C216" i="9" l="1"/>
  <c r="D167" i="9"/>
  <c r="D178" i="9"/>
  <c r="E85" i="9"/>
  <c r="E86" i="9" s="1"/>
  <c r="F85" i="9"/>
  <c r="F86" i="9" s="1"/>
  <c r="G85" i="9"/>
  <c r="G86" i="9" s="1"/>
  <c r="D85" i="9"/>
  <c r="D86" i="9" s="1"/>
  <c r="E35" i="9" l="1"/>
  <c r="E34" i="9"/>
  <c r="E33" i="9"/>
  <c r="E32" i="9"/>
  <c r="E35" i="5" l="1"/>
  <c r="I74" i="6" l="1"/>
  <c r="E13" i="5" s="1"/>
  <c r="J74" i="6"/>
  <c r="E14" i="5" s="1"/>
  <c r="K74" i="6"/>
  <c r="L74" i="6"/>
  <c r="E17" i="5" s="1"/>
  <c r="N74" i="6"/>
  <c r="E21" i="5" s="1"/>
  <c r="O74" i="6"/>
  <c r="E26" i="5" s="1"/>
  <c r="P74" i="6"/>
  <c r="E27" i="5" s="1"/>
  <c r="Q74" i="6"/>
  <c r="E28" i="5" s="1"/>
  <c r="R74" i="6"/>
  <c r="E29" i="5" s="1"/>
  <c r="S74" i="6"/>
  <c r="E30" i="5" s="1"/>
  <c r="V74" i="6"/>
  <c r="E36" i="5" s="1"/>
  <c r="W74" i="6"/>
  <c r="E37" i="5" s="1"/>
  <c r="D74" i="6"/>
  <c r="C74" i="6"/>
  <c r="F47" i="6"/>
  <c r="Y47" i="6" s="1"/>
  <c r="G13" i="4"/>
  <c r="G7" i="4"/>
  <c r="F19" i="4"/>
  <c r="F17" i="4"/>
  <c r="F16" i="4"/>
  <c r="F14" i="4"/>
  <c r="F9" i="4"/>
  <c r="F8" i="4"/>
  <c r="E31" i="5" l="1"/>
  <c r="F9" i="3"/>
  <c r="C24" i="3" l="1"/>
  <c r="C23" i="3"/>
  <c r="C22" i="3"/>
  <c r="C21" i="3"/>
  <c r="C20" i="3"/>
  <c r="C14" i="3"/>
  <c r="C10" i="3"/>
  <c r="E6" i="11"/>
  <c r="E7" i="11"/>
  <c r="E8" i="11"/>
  <c r="E9" i="11"/>
  <c r="E10" i="11"/>
  <c r="E11" i="11"/>
  <c r="E12" i="11"/>
  <c r="E13" i="11"/>
  <c r="E14" i="11"/>
  <c r="E15" i="11"/>
  <c r="E16" i="11"/>
  <c r="E17" i="11"/>
  <c r="E18" i="11"/>
  <c r="E19" i="11"/>
  <c r="E20" i="11"/>
  <c r="E21" i="11"/>
  <c r="E22"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5" i="11"/>
  <c r="I48" i="1"/>
  <c r="G48" i="1"/>
  <c r="I47" i="1"/>
  <c r="G47" i="1"/>
  <c r="B49" i="6" s="1"/>
  <c r="F49" i="6" s="1"/>
  <c r="I34" i="1"/>
  <c r="I35" i="1"/>
  <c r="I36" i="1"/>
  <c r="I39" i="1"/>
  <c r="I41" i="1"/>
  <c r="I42" i="1"/>
  <c r="I43" i="1"/>
  <c r="I45" i="1"/>
  <c r="I49" i="1"/>
  <c r="I50" i="1"/>
  <c r="I51" i="1"/>
  <c r="I52" i="1"/>
  <c r="I54" i="1"/>
  <c r="I56" i="1"/>
  <c r="I58" i="1"/>
  <c r="I60" i="1"/>
  <c r="I61" i="1"/>
  <c r="I64" i="1"/>
  <c r="I66" i="1"/>
  <c r="I16" i="1"/>
  <c r="I20" i="1"/>
  <c r="I21" i="1"/>
  <c r="I27" i="1"/>
  <c r="I28" i="1"/>
  <c r="I29" i="1"/>
  <c r="I30" i="1"/>
  <c r="I10" i="1"/>
  <c r="I11" i="1"/>
  <c r="I12" i="1"/>
  <c r="G10" i="1"/>
  <c r="B9" i="6" s="1"/>
  <c r="F9" i="6" s="1"/>
  <c r="G11" i="1"/>
  <c r="B10" i="6" s="1"/>
  <c r="F10" i="6" s="1"/>
  <c r="G12" i="1"/>
  <c r="B11" i="6" s="1"/>
  <c r="F11" i="6" s="1"/>
  <c r="G13" i="1"/>
  <c r="B12" i="6" s="1"/>
  <c r="F12" i="6" s="1"/>
  <c r="H12" i="6" s="1"/>
  <c r="G14" i="1"/>
  <c r="B13" i="6" s="1"/>
  <c r="F13" i="6" s="1"/>
  <c r="H13" i="6" s="1"/>
  <c r="G15" i="1"/>
  <c r="B14" i="6" s="1"/>
  <c r="F14" i="6" s="1"/>
  <c r="H14" i="6" s="1"/>
  <c r="G16" i="1"/>
  <c r="B15" i="6" s="1"/>
  <c r="F15" i="6" s="1"/>
  <c r="G17" i="1"/>
  <c r="B16" i="6" s="1"/>
  <c r="F16" i="6" s="1"/>
  <c r="H16" i="6" s="1"/>
  <c r="G18" i="1"/>
  <c r="B17" i="6" s="1"/>
  <c r="F17" i="6" s="1"/>
  <c r="H17" i="6" s="1"/>
  <c r="G19" i="1"/>
  <c r="B18" i="6" s="1"/>
  <c r="F18" i="6" s="1"/>
  <c r="H18" i="6" s="1"/>
  <c r="G20" i="1"/>
  <c r="B19" i="6" s="1"/>
  <c r="F19" i="6" s="1"/>
  <c r="G21" i="1"/>
  <c r="B20" i="6" s="1"/>
  <c r="F20" i="6" s="1"/>
  <c r="G22" i="1"/>
  <c r="G27" i="1"/>
  <c r="B27" i="6" s="1"/>
  <c r="G28" i="1"/>
  <c r="B28" i="6" s="1"/>
  <c r="F28" i="6" s="1"/>
  <c r="G29" i="1"/>
  <c r="B29" i="6" s="1"/>
  <c r="F29" i="6" s="1"/>
  <c r="G30" i="1"/>
  <c r="B30" i="6" s="1"/>
  <c r="F30" i="6" s="1"/>
  <c r="G31" i="1"/>
  <c r="G32" i="1"/>
  <c r="G33" i="1"/>
  <c r="G34" i="1"/>
  <c r="B34" i="6" s="1"/>
  <c r="F34" i="6" s="1"/>
  <c r="G35" i="1"/>
  <c r="B35" i="6" s="1"/>
  <c r="F35" i="6" s="1"/>
  <c r="G36" i="1"/>
  <c r="B36" i="6" s="1"/>
  <c r="F36" i="6" s="1"/>
  <c r="G37" i="1"/>
  <c r="G38" i="1"/>
  <c r="G39" i="1"/>
  <c r="B39" i="6" s="1"/>
  <c r="F39" i="6" s="1"/>
  <c r="G40" i="1"/>
  <c r="G41" i="1"/>
  <c r="B43" i="6" s="1"/>
  <c r="G42" i="1"/>
  <c r="B44" i="6" s="1"/>
  <c r="F44" i="6" s="1"/>
  <c r="G43" i="1"/>
  <c r="B45" i="6" s="1"/>
  <c r="F45" i="6" s="1"/>
  <c r="G44" i="1"/>
  <c r="G45" i="1"/>
  <c r="G46" i="1"/>
  <c r="G49" i="1"/>
  <c r="B52" i="6" s="1"/>
  <c r="G50" i="1"/>
  <c r="B53" i="6" s="1"/>
  <c r="G51" i="1"/>
  <c r="B54" i="6" s="1"/>
  <c r="G52" i="1"/>
  <c r="B55" i="6" s="1"/>
  <c r="G53" i="1"/>
  <c r="G54" i="1"/>
  <c r="B57" i="6" s="1"/>
  <c r="G55" i="1"/>
  <c r="G56" i="1"/>
  <c r="B59" i="6" s="1"/>
  <c r="G57" i="1"/>
  <c r="G58" i="1"/>
  <c r="G59" i="1"/>
  <c r="G60" i="1"/>
  <c r="B63" i="6" s="1"/>
  <c r="G61" i="1"/>
  <c r="B64" i="6" s="1"/>
  <c r="G62" i="1"/>
  <c r="G63" i="1"/>
  <c r="G64" i="1"/>
  <c r="B67" i="6" s="1"/>
  <c r="G65" i="1"/>
  <c r="G66" i="1"/>
  <c r="B69" i="6" s="1"/>
  <c r="G67" i="1"/>
  <c r="G68" i="1"/>
  <c r="D6" i="11"/>
  <c r="D7" i="11"/>
  <c r="D8" i="11"/>
  <c r="D9" i="11"/>
  <c r="D10" i="11"/>
  <c r="D11" i="11"/>
  <c r="D12" i="11"/>
  <c r="D13" i="11"/>
  <c r="I13" i="1" s="1"/>
  <c r="D14" i="11"/>
  <c r="I14" i="1" s="1"/>
  <c r="D15" i="11"/>
  <c r="I15" i="1" s="1"/>
  <c r="D16" i="11"/>
  <c r="D17" i="11"/>
  <c r="I17" i="1" s="1"/>
  <c r="D18" i="11"/>
  <c r="I18" i="1" s="1"/>
  <c r="D19" i="11"/>
  <c r="I19" i="1" s="1"/>
  <c r="D20" i="11"/>
  <c r="D21" i="11"/>
  <c r="D22" i="11"/>
  <c r="I22" i="1" s="1"/>
  <c r="D27" i="11"/>
  <c r="D28" i="11"/>
  <c r="D29" i="11"/>
  <c r="D30" i="11"/>
  <c r="D31" i="11"/>
  <c r="I31" i="1" s="1"/>
  <c r="D32" i="11"/>
  <c r="I32" i="1" s="1"/>
  <c r="D24" i="9" s="1"/>
  <c r="D33" i="11"/>
  <c r="I33" i="1" s="1"/>
  <c r="D22" i="9" s="1"/>
  <c r="D34" i="11"/>
  <c r="D35" i="11"/>
  <c r="D36" i="11"/>
  <c r="D37" i="11"/>
  <c r="I37" i="1" s="1"/>
  <c r="D38" i="11"/>
  <c r="I38" i="1" s="1"/>
  <c r="D39" i="11"/>
  <c r="D40" i="11"/>
  <c r="I40" i="1" s="1"/>
  <c r="D41" i="11"/>
  <c r="D42" i="11"/>
  <c r="D43" i="11"/>
  <c r="D44" i="11"/>
  <c r="I44" i="1" s="1"/>
  <c r="D45" i="11"/>
  <c r="D46" i="11"/>
  <c r="I46" i="1" s="1"/>
  <c r="D49" i="11"/>
  <c r="D50" i="11"/>
  <c r="D51" i="11"/>
  <c r="D52" i="11"/>
  <c r="I53" i="1"/>
  <c r="D54" i="11"/>
  <c r="D55" i="11"/>
  <c r="I55" i="1" s="1"/>
  <c r="D56" i="11"/>
  <c r="D57" i="11"/>
  <c r="I57" i="1" s="1"/>
  <c r="D58" i="11"/>
  <c r="D59" i="11"/>
  <c r="I59" i="1" s="1"/>
  <c r="D60" i="11"/>
  <c r="D61" i="11"/>
  <c r="D62" i="11"/>
  <c r="I62" i="1" s="1"/>
  <c r="D63" i="11"/>
  <c r="I63" i="1" s="1"/>
  <c r="D64" i="11"/>
  <c r="D65" i="11"/>
  <c r="I65" i="1" s="1"/>
  <c r="D66" i="11"/>
  <c r="D67" i="11"/>
  <c r="I67" i="1" s="1"/>
  <c r="D68" i="11"/>
  <c r="I68" i="1" s="1"/>
  <c r="D5" i="11"/>
  <c r="I75" i="1" l="1"/>
  <c r="I74" i="1"/>
  <c r="I72" i="1"/>
  <c r="I71" i="1"/>
  <c r="C268" i="9"/>
  <c r="F18" i="4"/>
  <c r="B65" i="6"/>
  <c r="C261" i="9"/>
  <c r="B62" i="6"/>
  <c r="B46" i="6"/>
  <c r="F46" i="6" s="1"/>
  <c r="H46" i="6" s="1"/>
  <c r="C242" i="9"/>
  <c r="F10" i="4"/>
  <c r="B40" i="6"/>
  <c r="F40" i="6" s="1"/>
  <c r="E215" i="9"/>
  <c r="E216" i="9" s="1"/>
  <c r="I12" i="7"/>
  <c r="B32" i="6"/>
  <c r="F32" i="6" s="1"/>
  <c r="M32" i="6" s="1"/>
  <c r="C177" i="9"/>
  <c r="C15" i="3"/>
  <c r="C262" i="9"/>
  <c r="D35" i="9"/>
  <c r="B68" i="6"/>
  <c r="C260" i="9"/>
  <c r="B60" i="6"/>
  <c r="C258" i="9"/>
  <c r="F15" i="4"/>
  <c r="B56" i="6"/>
  <c r="B31" i="6"/>
  <c r="F31" i="6" s="1"/>
  <c r="M31" i="6" s="1"/>
  <c r="F12" i="3"/>
  <c r="C176" i="9"/>
  <c r="F27" i="6"/>
  <c r="C271" i="9"/>
  <c r="B71" i="6"/>
  <c r="B38" i="6"/>
  <c r="F38" i="6" s="1"/>
  <c r="T38" i="6" s="1"/>
  <c r="C10" i="7"/>
  <c r="C137" i="9"/>
  <c r="B21" i="6"/>
  <c r="F21" i="6" s="1"/>
  <c r="M21" i="6" s="1"/>
  <c r="B50" i="6"/>
  <c r="F50" i="6" s="1"/>
  <c r="X50" i="6" s="1"/>
  <c r="X74" i="6" s="1"/>
  <c r="F11" i="4"/>
  <c r="C25" i="3"/>
  <c r="C270" i="9"/>
  <c r="B70" i="6"/>
  <c r="C269" i="9"/>
  <c r="B66" i="6"/>
  <c r="C259" i="9"/>
  <c r="B58" i="6"/>
  <c r="B48" i="6"/>
  <c r="F48" i="6" s="1"/>
  <c r="C243" i="9"/>
  <c r="F43" i="6"/>
  <c r="B37" i="6"/>
  <c r="F37" i="6" s="1"/>
  <c r="T37" i="6" s="1"/>
  <c r="D211" i="9"/>
  <c r="D216" i="9" s="1"/>
  <c r="B10" i="7"/>
  <c r="D10" i="7" s="1"/>
  <c r="C166" i="9"/>
  <c r="C167" i="9" s="1"/>
  <c r="F11" i="3"/>
  <c r="B33" i="6"/>
  <c r="F33" i="6" s="1"/>
  <c r="M33" i="6" s="1"/>
  <c r="E188" i="9"/>
  <c r="C19" i="3"/>
  <c r="G75" i="1"/>
  <c r="G74" i="1"/>
  <c r="G72" i="1"/>
  <c r="G71" i="1"/>
  <c r="C178" i="9" l="1"/>
  <c r="F13" i="4"/>
  <c r="B72" i="6"/>
  <c r="I76" i="1"/>
  <c r="B51" i="6"/>
  <c r="T74" i="6"/>
  <c r="H48" i="6"/>
  <c r="Y48" i="6" s="1"/>
  <c r="B41" i="6"/>
  <c r="C263" i="9"/>
  <c r="F7" i="4"/>
  <c r="F21" i="4" s="1"/>
  <c r="G76" i="1"/>
  <c r="B73" i="6" l="1"/>
  <c r="F73" i="6" s="1"/>
  <c r="W75" i="6"/>
  <c r="E34" i="5"/>
  <c r="E38" i="5" s="1"/>
  <c r="D272" i="9"/>
  <c r="C272" i="9"/>
  <c r="D266" i="9"/>
  <c r="C266" i="9"/>
  <c r="C244" i="9"/>
  <c r="F16" i="5" l="1"/>
  <c r="E16" i="5"/>
  <c r="C32" i="3" l="1"/>
  <c r="F189" i="9" l="1"/>
  <c r="F70" i="6" l="1"/>
  <c r="H70" i="6" s="1"/>
  <c r="F69" i="6"/>
  <c r="Y69" i="6" s="1"/>
  <c r="F52" i="6"/>
  <c r="Y52" i="6" s="1"/>
  <c r="Y46" i="6"/>
  <c r="Y16" i="6"/>
  <c r="Y15" i="6"/>
  <c r="Y43" i="6"/>
  <c r="Y19" i="6"/>
  <c r="Y18" i="6"/>
  <c r="F67" i="6"/>
  <c r="F71" i="6"/>
  <c r="H71" i="6" s="1"/>
  <c r="F68" i="6"/>
  <c r="M68" i="6" s="1"/>
  <c r="F66" i="6"/>
  <c r="H66" i="6" s="1"/>
  <c r="Y10" i="6" l="1"/>
  <c r="Y68" i="6"/>
  <c r="Y37" i="6" l="1"/>
  <c r="Y49" i="6" l="1"/>
  <c r="C138" i="9" l="1"/>
  <c r="D125" i="9"/>
  <c r="C125" i="9"/>
  <c r="C35" i="9"/>
  <c r="C34" i="9"/>
  <c r="C33" i="9"/>
  <c r="C32" i="9"/>
  <c r="E24" i="9" l="1"/>
  <c r="E22" i="9"/>
  <c r="G13" i="7" l="1"/>
  <c r="F13" i="7"/>
  <c r="E13" i="7"/>
  <c r="H13" i="7"/>
  <c r="J8" i="7"/>
  <c r="I13" i="7" l="1"/>
  <c r="C42" i="3"/>
  <c r="C41" i="3"/>
  <c r="C40" i="3"/>
  <c r="C39" i="3"/>
  <c r="C38" i="3"/>
  <c r="C37" i="3"/>
  <c r="C17" i="3"/>
  <c r="I9" i="1" l="1"/>
  <c r="I8" i="1"/>
  <c r="I7" i="1"/>
  <c r="I6" i="1"/>
  <c r="I5" i="1"/>
  <c r="I70" i="1" l="1"/>
  <c r="G9" i="1"/>
  <c r="G5" i="1"/>
  <c r="B4" i="6" s="1"/>
  <c r="G6" i="1"/>
  <c r="B5" i="6" s="1"/>
  <c r="G7" i="1"/>
  <c r="B6" i="6" s="1"/>
  <c r="F6" i="6" s="1"/>
  <c r="G8" i="1"/>
  <c r="B7" i="6" s="1"/>
  <c r="F7" i="6" s="1"/>
  <c r="F5" i="6" l="1"/>
  <c r="E187" i="9"/>
  <c r="C47" i="9"/>
  <c r="C48" i="9" s="1"/>
  <c r="B8" i="6"/>
  <c r="F8" i="6" s="1"/>
  <c r="Y8" i="6" s="1"/>
  <c r="C11" i="3"/>
  <c r="C9" i="3" s="1"/>
  <c r="G70" i="1"/>
  <c r="C30" i="3"/>
  <c r="B26" i="6" l="1"/>
  <c r="B42" i="6" s="1"/>
  <c r="I73" i="1"/>
  <c r="D256" i="9"/>
  <c r="B74" i="6" l="1"/>
  <c r="B75" i="6" s="1"/>
  <c r="D275" i="9"/>
  <c r="E40" i="5" l="1"/>
  <c r="C286" i="8" l="1"/>
  <c r="C230" i="9"/>
  <c r="F215" i="9" l="1"/>
  <c r="F214" i="9"/>
  <c r="F125" i="9" l="1"/>
  <c r="E189" i="9"/>
  <c r="F24" i="9" l="1"/>
  <c r="F22" i="9" l="1"/>
  <c r="F211" i="9" l="1"/>
  <c r="F212" i="9"/>
  <c r="F216" i="9" l="1"/>
  <c r="E74" i="6"/>
  <c r="Y70" i="6" l="1"/>
  <c r="F61" i="6"/>
  <c r="Y61" i="6" s="1"/>
  <c r="F60" i="6"/>
  <c r="F57" i="6"/>
  <c r="Y57" i="6" s="1"/>
  <c r="F56" i="6"/>
  <c r="F55" i="6"/>
  <c r="Y55" i="6" s="1"/>
  <c r="F58" i="6"/>
  <c r="M58" i="6" s="1"/>
  <c r="F59" i="6"/>
  <c r="F54" i="6"/>
  <c r="Y45" i="6"/>
  <c r="Y17" i="6"/>
  <c r="M60" i="6" l="1"/>
  <c r="Y60" i="6" s="1"/>
  <c r="M56" i="6"/>
  <c r="Y56" i="6" s="1"/>
  <c r="Y28" i="6"/>
  <c r="Y58" i="6"/>
  <c r="Y59" i="6"/>
  <c r="F53" i="6"/>
  <c r="Y53" i="6" l="1"/>
  <c r="Y32" i="6"/>
  <c r="C256" i="9" l="1"/>
  <c r="C275" i="9" s="1"/>
  <c r="G73" i="1" l="1"/>
  <c r="Y14" i="6" l="1"/>
  <c r="Y13" i="6"/>
  <c r="Y12" i="6"/>
  <c r="Y33" i="6" l="1"/>
  <c r="Y20" i="6"/>
  <c r="Y27" i="6" l="1"/>
  <c r="Y34" i="6"/>
  <c r="Y67" i="6"/>
  <c r="Y11" i="6"/>
  <c r="Y50" i="6"/>
  <c r="Y54" i="6" l="1"/>
  <c r="Y71" i="6"/>
  <c r="Y39" i="6"/>
  <c r="Y66" i="6"/>
  <c r="C13" i="7"/>
  <c r="B13" i="7"/>
  <c r="X75" i="6" l="1"/>
  <c r="Y75" i="6" s="1"/>
  <c r="D75" i="6" l="1"/>
  <c r="Y21" i="6" l="1"/>
  <c r="F63" i="6"/>
  <c r="Y63" i="6" l="1"/>
  <c r="F62" i="6" l="1"/>
  <c r="Y31" i="6"/>
  <c r="Y30" i="6"/>
  <c r="Y29" i="6"/>
  <c r="M62" i="6" l="1"/>
  <c r="M74" i="6" s="1"/>
  <c r="E19" i="5" s="1"/>
  <c r="F38" i="3"/>
  <c r="F31" i="3"/>
  <c r="F32" i="3"/>
  <c r="Y62" i="6" l="1"/>
  <c r="Y38" i="6"/>
  <c r="Y36" i="6"/>
  <c r="F29" i="3"/>
  <c r="F65" i="6" l="1"/>
  <c r="F25" i="4"/>
  <c r="H25" i="4" s="1"/>
  <c r="F64" i="6"/>
  <c r="H65" i="6" l="1"/>
  <c r="Y65" i="6" s="1"/>
  <c r="F74" i="6"/>
  <c r="Y35" i="6"/>
  <c r="H74" i="6" l="1"/>
  <c r="E12" i="5" s="1"/>
  <c r="Y44" i="6"/>
  <c r="Y64" i="6"/>
  <c r="C35" i="3"/>
  <c r="C29" i="3"/>
  <c r="Y40" i="6" l="1"/>
  <c r="C68" i="7" l="1"/>
  <c r="F27" i="3" l="1"/>
  <c r="C13" i="3" l="1"/>
  <c r="C47" i="3"/>
  <c r="C27" i="3" l="1"/>
  <c r="Y6" i="6" l="1"/>
  <c r="Y7" i="6"/>
  <c r="G74" i="6" l="1"/>
  <c r="E11" i="5" s="1"/>
  <c r="C49" i="3"/>
  <c r="Y9" i="6" l="1"/>
  <c r="Y74" i="6" s="1"/>
  <c r="Z75" i="6" s="1"/>
  <c r="E15" i="5" l="1"/>
  <c r="E20" i="5" s="1"/>
  <c r="E22" i="5" s="1"/>
  <c r="E39" i="5" s="1"/>
  <c r="E41" i="5" s="1"/>
  <c r="D13" i="7"/>
  <c r="J13" i="7" s="1"/>
  <c r="F44" i="3" s="1"/>
  <c r="F49" i="3" s="1"/>
</calcChain>
</file>

<file path=xl/sharedStrings.xml><?xml version="1.0" encoding="utf-8"?>
<sst xmlns="http://schemas.openxmlformats.org/spreadsheetml/2006/main" count="1367" uniqueCount="622">
  <si>
    <t>USD</t>
  </si>
  <si>
    <t>Cuenta</t>
  </si>
  <si>
    <t>Moneda</t>
  </si>
  <si>
    <t>ACTIVO</t>
  </si>
  <si>
    <t>ACTIVO CORRIENTE</t>
  </si>
  <si>
    <t>DISPONIBILIDADES</t>
  </si>
  <si>
    <t>GS</t>
  </si>
  <si>
    <t>ACTIVO NO CORRIENTE</t>
  </si>
  <si>
    <t>PASIVO</t>
  </si>
  <si>
    <t>PASIVO CORRIENTE</t>
  </si>
  <si>
    <t>CAPITAL</t>
  </si>
  <si>
    <t>RESERVAS</t>
  </si>
  <si>
    <t>RESULTADO DEL EJERCICIO</t>
  </si>
  <si>
    <t>INGRESOS OPERATIVOS</t>
  </si>
  <si>
    <t>IMPUESTO A LA RENTA</t>
  </si>
  <si>
    <t xml:space="preserve">Caja </t>
  </si>
  <si>
    <t>Bancos</t>
  </si>
  <si>
    <t>Cuentas por cobrar a Personas y Empresas relacionadas</t>
  </si>
  <si>
    <t>TOTAL ACTIVO CORRIENTE</t>
  </si>
  <si>
    <t>PN</t>
  </si>
  <si>
    <t>PATRIMONIO NETO</t>
  </si>
  <si>
    <t>TOTAL ACTIVO NO CORRIENTE</t>
  </si>
  <si>
    <t>TOTAL ACTIVO</t>
  </si>
  <si>
    <t>TOTAL PASIVO CORRIENTE</t>
  </si>
  <si>
    <t>TOTAL PASIVO Y PATRIMONIO NETO</t>
  </si>
  <si>
    <t>Clasificacion</t>
  </si>
  <si>
    <t>Para los EEFF</t>
  </si>
  <si>
    <t>TOTAL</t>
  </si>
  <si>
    <t>Síndico</t>
  </si>
  <si>
    <t>Movimientos</t>
  </si>
  <si>
    <t>Resultado del ejercicio</t>
  </si>
  <si>
    <t>Efectivo pagado a empleados</t>
  </si>
  <si>
    <t>Total de Efectivo de las actividades operativas antes del cambio en los activos de operaciones</t>
  </si>
  <si>
    <t>Pagos a Proveedores</t>
  </si>
  <si>
    <t>Efectivo neto de actividades de operación</t>
  </si>
  <si>
    <t xml:space="preserve">Proveniente de préstamos y otras deudas </t>
  </si>
  <si>
    <t>Efectivo neto en actividades de financiamiento</t>
  </si>
  <si>
    <t>Aumento (o disminución) neto de efectivo y sus equivalentes</t>
  </si>
  <si>
    <t>Efectivo y su equivalente al comienzo del período</t>
  </si>
  <si>
    <t>Efectivo y su equivalente al cierre del período</t>
  </si>
  <si>
    <t>Concepto</t>
  </si>
  <si>
    <t>Total</t>
  </si>
  <si>
    <t>Descripción</t>
  </si>
  <si>
    <t>Totales</t>
  </si>
  <si>
    <t>Intereses pagados</t>
  </si>
  <si>
    <t>Impuesto a la Renta</t>
  </si>
  <si>
    <t>Títulos de Renta Variable</t>
  </si>
  <si>
    <t>Menos: Previsión por menor valor</t>
  </si>
  <si>
    <t>Títulos de Renta Fija</t>
  </si>
  <si>
    <t>Documentos y Cuentas por Cobrar</t>
  </si>
  <si>
    <t>Deudores Varios</t>
  </si>
  <si>
    <t>Créditos en Gestión de Cobro</t>
  </si>
  <si>
    <t>(Depreciación Acumulada)</t>
  </si>
  <si>
    <t>PASIVO NO CORRIENTE</t>
  </si>
  <si>
    <t>Préstamos en Bancos</t>
  </si>
  <si>
    <t>Previsión para indemnización</t>
  </si>
  <si>
    <t>TOTAL PASIVO NO CORRIENTE</t>
  </si>
  <si>
    <t>Presidente</t>
  </si>
  <si>
    <t>Suscripto</t>
  </si>
  <si>
    <t>A Integrar</t>
  </si>
  <si>
    <t>Integrado</t>
  </si>
  <si>
    <t>Legal</t>
  </si>
  <si>
    <t>Facultativa</t>
  </si>
  <si>
    <t>Revalúo</t>
  </si>
  <si>
    <t>RESULTADOS</t>
  </si>
  <si>
    <t>Acumulados</t>
  </si>
  <si>
    <t>Del Ejercicio</t>
  </si>
  <si>
    <t>Movimientos Subsecuentes</t>
  </si>
  <si>
    <t>Transf. a dividendos a pagar</t>
  </si>
  <si>
    <t>Efectivo generado (usado) por otras actividades</t>
  </si>
  <si>
    <t>(Aumento) Disminución en los activos de operación</t>
  </si>
  <si>
    <t>Fondos colocados a corto plazo</t>
  </si>
  <si>
    <t>Aumento (Disminución) en los pasivos operativos</t>
  </si>
  <si>
    <t>Efectivo neto de actividades de operación antes de impuestos</t>
  </si>
  <si>
    <t>Inversiones en otras empresas</t>
  </si>
  <si>
    <t>Inversiones temporarias</t>
  </si>
  <si>
    <t>Intereses percibidos</t>
  </si>
  <si>
    <t>Dividendos percibidos</t>
  </si>
  <si>
    <t>Efectivo neto (o usado) en actividades de inversión</t>
  </si>
  <si>
    <t>Aportes de Capital</t>
  </si>
  <si>
    <t>Dividendos Pagados</t>
  </si>
  <si>
    <t>CRÉDITOS</t>
  </si>
  <si>
    <t>INVERSIONES PERMANENTES</t>
  </si>
  <si>
    <t>Terrenos</t>
  </si>
  <si>
    <t>Proveedores Moneda Extranjera</t>
  </si>
  <si>
    <t>INGRESOS</t>
  </si>
  <si>
    <t>GASTOS FINANCIEROS</t>
  </si>
  <si>
    <t>Gastos No Deducibles</t>
  </si>
  <si>
    <t>US</t>
  </si>
  <si>
    <t>Código Cuenta</t>
  </si>
  <si>
    <t>Reservas</t>
  </si>
  <si>
    <t>EGRESOS</t>
  </si>
  <si>
    <t xml:space="preserve">Deudores Varios </t>
  </si>
  <si>
    <t>Moneda GS</t>
  </si>
  <si>
    <t>Moneda USD</t>
  </si>
  <si>
    <t>Otros Egresos</t>
  </si>
  <si>
    <t>Tipo de Cambio Comprador</t>
  </si>
  <si>
    <t>Tipo de Cambio Vendedor</t>
  </si>
  <si>
    <t>ACTIVOS CORRIENTES</t>
  </si>
  <si>
    <t>ACTIVOS NO CORRIENTES</t>
  </si>
  <si>
    <t>PASIVOS CORRIENTES</t>
  </si>
  <si>
    <t>PASIVOS</t>
  </si>
  <si>
    <t>CONCEPTO</t>
  </si>
  <si>
    <t>El rubro disponibilidades está compuesto por las siguientes cuentas:</t>
  </si>
  <si>
    <t xml:space="preserve">Total Periodo Actual </t>
  </si>
  <si>
    <t>Total Ejercicio Anterior</t>
  </si>
  <si>
    <t>VALOR NOMINAL UNITARIO</t>
  </si>
  <si>
    <t>VALOR CONTABLE</t>
  </si>
  <si>
    <t>EMISOR</t>
  </si>
  <si>
    <t>INVERSIONES TEMPORARIAS</t>
  </si>
  <si>
    <t xml:space="preserve">Menos: Previsión para incobrables </t>
  </si>
  <si>
    <t>Menos: Previsión para incobrables</t>
  </si>
  <si>
    <t>AUMENTOS</t>
  </si>
  <si>
    <t>AMORTIZACIONES</t>
  </si>
  <si>
    <t>SALDO NETO FINAL</t>
  </si>
  <si>
    <t>DISMINUCIÓN</t>
  </si>
  <si>
    <t>Nota 8. Limitación a la libre disponibilidad de los activos o del patrimonio y cualquier restricción al derecho de propiedad</t>
  </si>
  <si>
    <t>Nota 7. Hechos posteriores al cierre del ejercicio</t>
  </si>
  <si>
    <t>Guillermo Céspedes</t>
  </si>
  <si>
    <t xml:space="preserve">Créditos </t>
  </si>
  <si>
    <t xml:space="preserve">Otros Pasivos No Corrientes </t>
  </si>
  <si>
    <t>Otras Contingencias</t>
  </si>
  <si>
    <t>Balance General - Moneda Local</t>
  </si>
  <si>
    <t>INGRESOS FINANCIEROS</t>
  </si>
  <si>
    <t>INGRESO</t>
  </si>
  <si>
    <t>EGRESO</t>
  </si>
  <si>
    <t>OK</t>
  </si>
  <si>
    <t>Control</t>
  </si>
  <si>
    <t>HOJA DE TRABAJO</t>
  </si>
  <si>
    <t>CUENTAS</t>
  </si>
  <si>
    <t>BALANCE Y RESULTADOS</t>
  </si>
  <si>
    <t>ELIMINACIONES</t>
  </si>
  <si>
    <t>VARIACIÓN</t>
  </si>
  <si>
    <t>ACTIVIDADES DE OPERACIONES</t>
  </si>
  <si>
    <t>ACTIVIDADES DE INVERSIÓN</t>
  </si>
  <si>
    <t>ACTIVIDADES DE FINANCIAMIENTO</t>
  </si>
  <si>
    <t>DIFERENCIA DE CAMBIO</t>
  </si>
  <si>
    <t>DEBITOS</t>
  </si>
  <si>
    <t>DEBITOS (CRÉDITOS)</t>
  </si>
  <si>
    <t>Efectivo Pagado a Empleados</t>
  </si>
  <si>
    <t>Efectivo generado por otras actividades</t>
  </si>
  <si>
    <t>Pago de Impuestos</t>
  </si>
  <si>
    <t>APORTE DE CAPITAL</t>
  </si>
  <si>
    <t>Resultados acumulados</t>
  </si>
  <si>
    <t>INSTITUCIÓN</t>
  </si>
  <si>
    <t>ESTADO DE FLUJO DE EFECTIVO</t>
  </si>
  <si>
    <t xml:space="preserve">   Viviana Trociuk                              Marcelo Prono</t>
  </si>
  <si>
    <t xml:space="preserve">   Viviana Trociuk                       Marcelo Prono</t>
  </si>
  <si>
    <t>(En Guaraníes)</t>
  </si>
  <si>
    <t>Contadora</t>
  </si>
  <si>
    <t>Vicepresidente</t>
  </si>
  <si>
    <t>Marcelo Prono</t>
  </si>
  <si>
    <t>Viviana Trociuk</t>
  </si>
  <si>
    <t xml:space="preserve">                 Síndico                                          Contadora</t>
  </si>
  <si>
    <t xml:space="preserve">        Presidente                                    Vicepresidente</t>
  </si>
  <si>
    <t xml:space="preserve">         Presidente                             Vicepresidente  </t>
  </si>
  <si>
    <t xml:space="preserve">                Síndico                                 Contadora </t>
  </si>
  <si>
    <t xml:space="preserve">     Síndico</t>
  </si>
  <si>
    <t>NI</t>
  </si>
  <si>
    <t>I</t>
  </si>
  <si>
    <t>***</t>
  </si>
  <si>
    <t>***  I  : Cuenta Imputable</t>
  </si>
  <si>
    <t>***  NI : Cuenta No Imputable</t>
  </si>
  <si>
    <t>Bienes de Uso (Nota…)</t>
  </si>
  <si>
    <t>Intereses a Devengar</t>
  </si>
  <si>
    <t xml:space="preserve">Cuentas por cobrar a Personas y Empresas relacionadas </t>
  </si>
  <si>
    <t xml:space="preserve"> </t>
  </si>
  <si>
    <t>Las depreciaciones se calculan por el método de línea recta, en base a la vida útil estimada del bien, a partir del año siguiente de su incorporación al patrimonio de la sociedad</t>
  </si>
  <si>
    <t>VALOR DE COSTO</t>
  </si>
  <si>
    <t>VALOR DE COTIZACION</t>
  </si>
  <si>
    <t>Valores al inicio del ejercicio</t>
  </si>
  <si>
    <t>Altas</t>
  </si>
  <si>
    <t>Bajas</t>
  </si>
  <si>
    <t>Acumuladas al inicio del ejercicio</t>
  </si>
  <si>
    <t>VALORES DE ORIGEN</t>
  </si>
  <si>
    <t>DEPRECIACIONES</t>
  </si>
  <si>
    <t>Muebles y Útiles</t>
  </si>
  <si>
    <t>Máquinas y Equipos</t>
  </si>
  <si>
    <t>Rodados</t>
  </si>
  <si>
    <t>Edificios</t>
  </si>
  <si>
    <t>Corto Plazo G.</t>
  </si>
  <si>
    <t>Larzo Plazo G.</t>
  </si>
  <si>
    <t>NOMBRE</t>
  </si>
  <si>
    <t>RELACION</t>
  </si>
  <si>
    <t>TIPO DE OPERACIÓN</t>
  </si>
  <si>
    <t>VENCIMIENTO</t>
  </si>
  <si>
    <t>Totales:</t>
  </si>
  <si>
    <t>SALDOS</t>
  </si>
  <si>
    <t>PERSONA O EMPRESA VINCULADA</t>
  </si>
  <si>
    <t>TOTAL INGRESOS</t>
  </si>
  <si>
    <t>TOTAL EGRESOS</t>
  </si>
  <si>
    <t>A continuación, se resumen las políticas de contabilidad más significativas aplicadas por la Sociedad:</t>
  </si>
  <si>
    <t>a) Bases de contabilización</t>
  </si>
  <si>
    <t>b) Información comparativa</t>
  </si>
  <si>
    <r>
      <t>a.</t>
    </r>
    <r>
      <rPr>
        <u/>
        <sz val="11"/>
        <color theme="1"/>
        <rFont val="Times New Roman"/>
        <family val="1"/>
      </rPr>
      <t xml:space="preserve"> Moneda extranjer</t>
    </r>
    <r>
      <rPr>
        <sz val="11"/>
        <color theme="1"/>
        <rFont val="Times New Roman"/>
        <family val="1"/>
      </rPr>
      <t>a: Las diferencias de cambio originadas por fluctuaciones en los tipos de cambio, producidos entre las fechas de concertación de las operaciones y su valuación al cierre del ejercicio, son reconocidas en resultados en el periodo en que ocurren.</t>
    </r>
  </si>
  <si>
    <r>
      <t xml:space="preserve">b. </t>
    </r>
    <r>
      <rPr>
        <u/>
        <sz val="11"/>
        <color theme="1"/>
        <rFont val="Times New Roman"/>
        <family val="1"/>
      </rPr>
      <t>Inversiones temporales y permanentes:</t>
    </r>
  </si>
  <si>
    <t>i. Títulos de deudas: 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</si>
  <si>
    <r>
      <t xml:space="preserve">c. </t>
    </r>
    <r>
      <rPr>
        <u/>
        <sz val="11"/>
        <color theme="1"/>
        <rFont val="Times New Roman"/>
        <family val="1"/>
      </rPr>
      <t>Bienes de uso:</t>
    </r>
  </si>
  <si>
    <t>d. Activos intangibles:</t>
  </si>
  <si>
    <t>A la fecha del presente informe, la Sociedad no cuenta con créditos atrasados de importes significativos que requiera una constitución de previsión de algún tipo.</t>
  </si>
  <si>
    <t xml:space="preserve"> - Bienes de uso: Las depreciaciones se calculan por el método de línea recta, en base a la vida útil estimada del bien, a partir del año siguiente de su incorporación al patrimonio de la Sociedad.</t>
  </si>
  <si>
    <t xml:space="preserve"> - Cargos diferidos e Intangibles:  Las amortizaciones se calculan por el método de línea recta considerando una vida útil de 48 meses.</t>
  </si>
  <si>
    <t>a. Intereses sobre títulos y otros valores: Los ingresos generados durante el ejercicio son registrados como conforme se devengan.</t>
  </si>
  <si>
    <t>b. Venta de títulos: Se reconoce como ingreso la diferencia de precio entre el valor de venta de un activo propio y el valor en libros a la fecha de transacción.</t>
  </si>
  <si>
    <t xml:space="preserve">Para la preparación del estado de flujo de efectivo fue utilizado el método directo, con la clasificación de flujo de efectivo por actividades operativas, de inversión y de financiamiento. </t>
  </si>
  <si>
    <t>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t>
  </si>
  <si>
    <t xml:space="preserve">Activos y pasivos en moneda extranjera </t>
  </si>
  <si>
    <t>Detalle</t>
  </si>
  <si>
    <t>Moneda extranjera</t>
  </si>
  <si>
    <t>Tipo de cambio</t>
  </si>
  <si>
    <t>Saldo al 31/12/2019</t>
  </si>
  <si>
    <t>Clase</t>
  </si>
  <si>
    <t>Monto</t>
  </si>
  <si>
    <t>(Gs.)</t>
  </si>
  <si>
    <t>No aplicable</t>
  </si>
  <si>
    <t>Otros pasivos</t>
  </si>
  <si>
    <t>PASIVOS NO CORRIENTES</t>
  </si>
  <si>
    <t>Monto ajustado Gs.</t>
  </si>
  <si>
    <t xml:space="preserve"> al 31/12/2019</t>
  </si>
  <si>
    <t>al 31/12/2019</t>
  </si>
  <si>
    <t>Ganancias por valuación de activos monetarios en moneda extranjera</t>
  </si>
  <si>
    <t>Ganancias por valuación de pasivos monetarios en moneda extranjera</t>
  </si>
  <si>
    <t>Pérdidas por valuación de activos monetarios en moneda extranjera</t>
  </si>
  <si>
    <t>Pérdidas por valuación de pasivos monetarios en moneda extranjera</t>
  </si>
  <si>
    <t xml:space="preserve">Las inversiones se valúan al valor de incorporación, y en caso de corresponder, más sus intereses devengados, salvo las siguientes excepciones:
</t>
  </si>
  <si>
    <t xml:space="preserve">Total ejercicio actual </t>
  </si>
  <si>
    <t>Total ejercicio Anterior</t>
  </si>
  <si>
    <t>Total ejercicio anterior</t>
  </si>
  <si>
    <t xml:space="preserve">- </t>
  </si>
  <si>
    <t>Totales ejercicio actual</t>
  </si>
  <si>
    <t xml:space="preserve"> -</t>
  </si>
  <si>
    <t>Totales ejercicio anterior</t>
  </si>
  <si>
    <t xml:space="preserve"> SALDO INICIAL </t>
  </si>
  <si>
    <t xml:space="preserve"> AUMENTOS </t>
  </si>
  <si>
    <t>Los otros activos corrientes y no corrientes se componen como sigue:</t>
  </si>
  <si>
    <t>Corto plazo</t>
  </si>
  <si>
    <t>Largo plazo Gs.</t>
  </si>
  <si>
    <t>Gs.</t>
  </si>
  <si>
    <t xml:space="preserve">Corto Plazo </t>
  </si>
  <si>
    <t>Largo plazo</t>
  </si>
  <si>
    <t xml:space="preserve">Total ejercicio Actual </t>
  </si>
  <si>
    <t xml:space="preserve"> Gs.</t>
  </si>
  <si>
    <t>Total ejercicio actual</t>
  </si>
  <si>
    <t>El movimiento del patrimonio neto de la Sociedad es el siguiente:</t>
  </si>
  <si>
    <t>SALDO AL INICIO DEL EJERCICIO</t>
  </si>
  <si>
    <t>SALDO AL CIERRE DEL EJERCICIO Gs.</t>
  </si>
  <si>
    <t>Capital integrado</t>
  </si>
  <si>
    <t>Aportes no capitalizados</t>
  </si>
  <si>
    <t>Resultados del ejercicio</t>
  </si>
  <si>
    <t>No aplicable. Los presentes estados financieros no incluyen previsiones.</t>
  </si>
  <si>
    <t>6.a) Compromisos directos</t>
  </si>
  <si>
    <t>6.b) Contingencias legales</t>
  </si>
  <si>
    <t>La Sociedad no cuenta con contingencias legales a la fecha de cierre de los presentes estados financieros.</t>
  </si>
  <si>
    <t>A la fecha de la emisión de los presentes estados financieros, no existen sanciones de ninguna naturaleza que la Comisión Nacional de Valores u otras instituciones fiscalizadoras hayan impuesto a la Sociedad.</t>
  </si>
  <si>
    <t>1</t>
  </si>
  <si>
    <t>2</t>
  </si>
  <si>
    <t>3</t>
  </si>
  <si>
    <t>4</t>
  </si>
  <si>
    <t>5</t>
  </si>
  <si>
    <t>Balance General - Moneda Extranjera</t>
  </si>
  <si>
    <t>REGIONAL ADMINISTRADORA DE FONDOS PATRIMONIALES DE INVERSION SOCIEDAD ANONIMA</t>
  </si>
  <si>
    <t>BALANCE GENERAL al 30/09/2020 presentado en forma comparativa con el ejercicio anterior cerrado el 31/12/2019</t>
  </si>
  <si>
    <t xml:space="preserve">Menos: Previsión para cuentas a cobrar a personas y empresas relacionadas </t>
  </si>
  <si>
    <t>Deudas Fiscales</t>
  </si>
  <si>
    <t>Documentos y cuentas por cobrar</t>
  </si>
  <si>
    <t>Menos: Previsión para cuentas a cobrar a personas y empresas relacionadas</t>
  </si>
  <si>
    <t>Acreedores Varios</t>
  </si>
  <si>
    <t>Previsiones Nota</t>
  </si>
  <si>
    <t>TOTAL PATRIMONIO NETO (según el Estado de Cambios en el Patrimonio Neto)</t>
  </si>
  <si>
    <t>ESTADO DE RESULTADOS CORRESPONDIENTE AL 30/09/2020 presentado en forma comparativa con el  30/09/2019</t>
  </si>
  <si>
    <t>UTILIDAD O (PERDIDA)</t>
  </si>
  <si>
    <t>CORRESPONDIENTE AL 30/09/2020 presentado en forma comparativa con el 30/09/2019</t>
  </si>
  <si>
    <t>Ingreso en efectivo por comisiones y otros</t>
  </si>
  <si>
    <t>Efectivo pagado por compra de cartera</t>
  </si>
  <si>
    <t>Adquisición de Acciones y Títulos de Deuda y otros titulos valores</t>
  </si>
  <si>
    <t>ESTADO DE CAMBIOS DE PATRIMONIO NETO</t>
  </si>
  <si>
    <t>CORRESPONDIENTE AL 30/09/2020 PRESENTADO EN FORMA COMPARATIVA CON EL 30/09/2019</t>
  </si>
  <si>
    <t>Saldo al inicio del ejercicio</t>
  </si>
  <si>
    <t>1.1  Naturaleza jurídica de las actividades de la sociedad</t>
  </si>
  <si>
    <t>Saldo al 30/09/2020</t>
  </si>
  <si>
    <t>al 30/09/2020</t>
  </si>
  <si>
    <t>4.a) Valuación en moneda extranjera</t>
  </si>
  <si>
    <t>4.b) Posición en moneda extranjera</t>
  </si>
  <si>
    <t>4.c) Diferencia de cambio en moneda extranjera</t>
  </si>
  <si>
    <t>5.1) Disponibilidades</t>
  </si>
  <si>
    <t>5.2 ) Inversiones</t>
  </si>
  <si>
    <t>5.3 ) Créditos</t>
  </si>
  <si>
    <t>5.3. a) Documentos y Cuentas Cobrar</t>
  </si>
  <si>
    <t>5.3.b) Cuentas a Cobrar a personas y empresas relacionadas</t>
  </si>
  <si>
    <t>5.4) Bienes de uso</t>
  </si>
  <si>
    <t>5.5) Cargos diferidos</t>
  </si>
  <si>
    <t>Valores al cierre del periodo</t>
  </si>
  <si>
    <t>Revalúo del periodo</t>
  </si>
  <si>
    <t>Acumuladas al cierre</t>
  </si>
  <si>
    <t>Neto Resultante</t>
  </si>
  <si>
    <t>5.6) Intangibles</t>
  </si>
  <si>
    <t>5.7) Otros activos corrientes y no corrientes</t>
  </si>
  <si>
    <t>5.8) Préstamos financieros a corto y largo plazo</t>
  </si>
  <si>
    <t>5.9 ) Documentos y Cuentas por pagar (corto y largo plazo)</t>
  </si>
  <si>
    <t>5.10 ) Cuentas a Pagar a Personas y empresas relacionadas (corto y largo plazo)</t>
  </si>
  <si>
    <t>5.11) Otros Pasivos corrientes y no corrientes</t>
  </si>
  <si>
    <t>5.12) Saldos y transacciones con personas y empresas Relacionadas (Corriente y No Corriente)</t>
  </si>
  <si>
    <t>5.13) Resultado con personas y empresas vinculadas</t>
  </si>
  <si>
    <t>5.14) Patrimonio</t>
  </si>
  <si>
    <t>5.15) Previsiones</t>
  </si>
  <si>
    <t>5.16) Ingresos Operativos</t>
  </si>
  <si>
    <t>5.16. a) - Ingresos por Servicios</t>
  </si>
  <si>
    <t>5.16. b) - Ingresos Financieros</t>
  </si>
  <si>
    <t>5.16. c) - Ingresos por operaciones y servicios a personas relacionadas</t>
  </si>
  <si>
    <t>5.16. d) - Otros Ingresos</t>
  </si>
  <si>
    <t>5.17) Egresos</t>
  </si>
  <si>
    <t>Gasto de Venta</t>
  </si>
  <si>
    <t>Gastos de Administracion</t>
  </si>
  <si>
    <t>Gastos Fiscales</t>
  </si>
  <si>
    <t>Egresos por operaciones y servicios de personas relacionadas</t>
  </si>
  <si>
    <t>Nota 9. Sanciones</t>
  </si>
  <si>
    <t>Regional A.F.P.I.S.A.</t>
  </si>
  <si>
    <t>Del   01/01/2020   al   30/09/2020</t>
  </si>
  <si>
    <t>Importe</t>
  </si>
  <si>
    <t>101</t>
  </si>
  <si>
    <t>10101</t>
  </si>
  <si>
    <t>1010102</t>
  </si>
  <si>
    <t>BANCOS</t>
  </si>
  <si>
    <t>101010201</t>
  </si>
  <si>
    <t>Banco Regional Cta Cte Gs. 8150964</t>
  </si>
  <si>
    <t>10102</t>
  </si>
  <si>
    <t>1010201</t>
  </si>
  <si>
    <t>TITULOS DE RENTA FIJA</t>
  </si>
  <si>
    <t>101020101</t>
  </si>
  <si>
    <t>CERTIFICADO DE DEPÓSITO DE AHORRO</t>
  </si>
  <si>
    <t>10102010101</t>
  </si>
  <si>
    <t>CDA - Gs.</t>
  </si>
  <si>
    <t>10102010198</t>
  </si>
  <si>
    <t>Ganacias a Realizar CDA</t>
  </si>
  <si>
    <t>10102010199</t>
  </si>
  <si>
    <t>Previsiones Acumuladas CDA</t>
  </si>
  <si>
    <t>101020102</t>
  </si>
  <si>
    <t>BONOS CORPORATIVOS</t>
  </si>
  <si>
    <t>10102010201</t>
  </si>
  <si>
    <t>Bonos Corporativos Gs.</t>
  </si>
  <si>
    <t>10102010298</t>
  </si>
  <si>
    <t>Ganacias a Realizar BC</t>
  </si>
  <si>
    <t>10102010299</t>
  </si>
  <si>
    <t>Previsiones Acumuladas BC</t>
  </si>
  <si>
    <t>10103</t>
  </si>
  <si>
    <t>1010304</t>
  </si>
  <si>
    <t>CRÉDITOS POR IMPUESTOS CORRIENTES</t>
  </si>
  <si>
    <t>1010304001</t>
  </si>
  <si>
    <t>Iva Crédito Fiscal 10%</t>
  </si>
  <si>
    <t>201</t>
  </si>
  <si>
    <t>20103</t>
  </si>
  <si>
    <t>CUENTAS VARIAS A PAGAR</t>
  </si>
  <si>
    <t>2010301</t>
  </si>
  <si>
    <t>PROVEEDORES</t>
  </si>
  <si>
    <t>2010301001</t>
  </si>
  <si>
    <t>Proveedores Locales Gs.</t>
  </si>
  <si>
    <t>2010301003</t>
  </si>
  <si>
    <t>2010301006</t>
  </si>
  <si>
    <t>Gastos a Reembolsar - Vinculadas Usd</t>
  </si>
  <si>
    <t>301</t>
  </si>
  <si>
    <t>30101</t>
  </si>
  <si>
    <t>CAPITAL INTEGRADO</t>
  </si>
  <si>
    <t>3010101</t>
  </si>
  <si>
    <t>Capital Suscripto</t>
  </si>
  <si>
    <t>3010102</t>
  </si>
  <si>
    <t>(-) Capital A Integrar/Accionistas</t>
  </si>
  <si>
    <t>303</t>
  </si>
  <si>
    <t>30302</t>
  </si>
  <si>
    <t>Resultado Del Ejercicio</t>
  </si>
  <si>
    <t>402</t>
  </si>
  <si>
    <t>40202</t>
  </si>
  <si>
    <t>GANANCIA EN OPERACIONES</t>
  </si>
  <si>
    <t>4020201</t>
  </si>
  <si>
    <t>Ganancia En Operaciones - Bonos</t>
  </si>
  <si>
    <t>40203</t>
  </si>
  <si>
    <t>GANANCIA POR TENENCIA DE INVERSIONES</t>
  </si>
  <si>
    <t>4020301</t>
  </si>
  <si>
    <t>Ganancia Por Tenencia De Inversiones</t>
  </si>
  <si>
    <t>501</t>
  </si>
  <si>
    <t>EGRESOS OPERATIVOS</t>
  </si>
  <si>
    <t>50101</t>
  </si>
  <si>
    <t>GASTOS ADMNINISTRATIVOS</t>
  </si>
  <si>
    <t>5010102</t>
  </si>
  <si>
    <t>HONORARIOS PROFESIONALES Y TECNICOS</t>
  </si>
  <si>
    <t>501010202</t>
  </si>
  <si>
    <t>Asesoría Contable</t>
  </si>
  <si>
    <t>5010110</t>
  </si>
  <si>
    <t>IMPUESTOS, PATENTES, TASAS</t>
  </si>
  <si>
    <t>5010110006</t>
  </si>
  <si>
    <t>Tasas Judiciales</t>
  </si>
  <si>
    <t>5010112</t>
  </si>
  <si>
    <t>GASTOS DE ESCRIBANIA</t>
  </si>
  <si>
    <t>5010112001</t>
  </si>
  <si>
    <t>Gastos De Escribanía</t>
  </si>
  <si>
    <t>5010115</t>
  </si>
  <si>
    <t>GASTOS NO DEDUCIBLES</t>
  </si>
  <si>
    <t>5010115001</t>
  </si>
  <si>
    <t>50103</t>
  </si>
  <si>
    <t>5010301</t>
  </si>
  <si>
    <t>INTERESES, COMISIONES Y ARANCELES</t>
  </si>
  <si>
    <t>5010301005</t>
  </si>
  <si>
    <t>Aranceles Pagados Bvpasa</t>
  </si>
  <si>
    <t>5010301008</t>
  </si>
  <si>
    <t>Fondo de Garantia</t>
  </si>
  <si>
    <t>5010302</t>
  </si>
  <si>
    <t>5010302001</t>
  </si>
  <si>
    <t>Perdida Por Diferencia De Cambio</t>
  </si>
  <si>
    <t>504</t>
  </si>
  <si>
    <t>PÉRDIDA EN OPERACIONES</t>
  </si>
  <si>
    <t>50401</t>
  </si>
  <si>
    <t>Pérdida En Operaciones - Bonos</t>
  </si>
  <si>
    <t>50402</t>
  </si>
  <si>
    <t>Perdida en Operaciones  - CDA</t>
  </si>
  <si>
    <t>MPORTE GS</t>
  </si>
  <si>
    <t>404</t>
  </si>
  <si>
    <t>OTROS INGRESOS</t>
  </si>
  <si>
    <t>40401</t>
  </si>
  <si>
    <t>DIFERENCIA DE CAMBIOS</t>
  </si>
  <si>
    <t>4040104</t>
  </si>
  <si>
    <t>Ganancia por Diferencia de Cambio</t>
  </si>
  <si>
    <t>MPORTE USD</t>
  </si>
  <si>
    <t>CODIGO</t>
  </si>
  <si>
    <t>Otros Activos (Nota 5.7)</t>
  </si>
  <si>
    <t>Otros Pasivos Nota (5.11)</t>
  </si>
  <si>
    <r>
      <t xml:space="preserve">Otros Pasivos </t>
    </r>
    <r>
      <rPr>
        <b/>
        <sz val="12"/>
        <color theme="1"/>
        <rFont val="Times New Roman"/>
        <family val="1"/>
      </rPr>
      <t>Nota (5.11)</t>
    </r>
  </si>
  <si>
    <t>Cuentas a pagar a personas y empresas Relacionadas Nota (5.10)</t>
  </si>
  <si>
    <t>Integracion de Capital</t>
  </si>
  <si>
    <r>
      <t xml:space="preserve">Ingresos por operaciones y servicios a personas Relacionas </t>
    </r>
    <r>
      <rPr>
        <b/>
        <sz val="12"/>
        <color theme="1"/>
        <rFont val="Times New Roman"/>
        <family val="1"/>
      </rPr>
      <t>(Nota 15.16 c)</t>
    </r>
  </si>
  <si>
    <r>
      <t xml:space="preserve">Ingresos Financieros  </t>
    </r>
    <r>
      <rPr>
        <b/>
        <sz val="12"/>
        <color theme="1"/>
        <rFont val="Times New Roman"/>
        <family val="1"/>
      </rPr>
      <t>(Nota 15.16 b)</t>
    </r>
  </si>
  <si>
    <r>
      <t xml:space="preserve">Ingresos por Servicios </t>
    </r>
    <r>
      <rPr>
        <b/>
        <sz val="12"/>
        <color theme="1"/>
        <rFont val="Times New Roman"/>
        <family val="1"/>
      </rPr>
      <t>(Nota 15.16 a)</t>
    </r>
  </si>
  <si>
    <r>
      <t xml:space="preserve">Otros Ingresos </t>
    </r>
    <r>
      <rPr>
        <b/>
        <sz val="12"/>
        <color theme="1"/>
        <rFont val="Times New Roman"/>
        <family val="1"/>
      </rPr>
      <t>(Nota 15.16 d)</t>
    </r>
  </si>
  <si>
    <t>Ingresos por operaciones y servicios a personas Relacionas (Nota 15.16 c)</t>
  </si>
  <si>
    <t>Otros Ingresos (Nota 15.16 d)</t>
  </si>
  <si>
    <r>
      <t xml:space="preserve">Gastos de Venta  </t>
    </r>
    <r>
      <rPr>
        <b/>
        <sz val="12"/>
        <color theme="1"/>
        <rFont val="Times New Roman"/>
        <family val="1"/>
      </rPr>
      <t>(Nota 5.17)</t>
    </r>
  </si>
  <si>
    <t>Gastos de Administracion  (Nota 5.17)</t>
  </si>
  <si>
    <r>
      <t xml:space="preserve">Gastos Fiscales </t>
    </r>
    <r>
      <rPr>
        <b/>
        <sz val="12"/>
        <color theme="1"/>
        <rFont val="Times New Roman"/>
        <family val="1"/>
      </rPr>
      <t xml:space="preserve"> (Nota 5.17)</t>
    </r>
  </si>
  <si>
    <r>
      <t xml:space="preserve">Gastos de Administracion  </t>
    </r>
    <r>
      <rPr>
        <b/>
        <sz val="12"/>
        <color theme="1"/>
        <rFont val="Times New Roman"/>
        <family val="1"/>
      </rPr>
      <t>(Nota 5.17)</t>
    </r>
  </si>
  <si>
    <r>
      <t xml:space="preserve">Gastos Financieros </t>
    </r>
    <r>
      <rPr>
        <b/>
        <sz val="12"/>
        <color theme="1"/>
        <rFont val="Times New Roman"/>
        <family val="1"/>
      </rPr>
      <t>(Nota 5.17)</t>
    </r>
  </si>
  <si>
    <r>
      <t xml:space="preserve">Egresos por operaciones y servicios de personas relacionadas </t>
    </r>
    <r>
      <rPr>
        <b/>
        <sz val="12"/>
        <color theme="1"/>
        <rFont val="Times New Roman"/>
        <family val="1"/>
      </rPr>
      <t>(Nota 5.17)</t>
    </r>
  </si>
  <si>
    <t>Egresos por operaciones y servicios de personas relacionadas (Nota 5.17)</t>
  </si>
  <si>
    <t xml:space="preserve">Ingreso en efectivo por comisiones </t>
  </si>
  <si>
    <t>Efectivo Pagado por compra de cartera</t>
  </si>
  <si>
    <t>FONDOS COLOCADOS A CORTO PLAZO</t>
  </si>
  <si>
    <t>PAGO A PROVEEDORES</t>
  </si>
  <si>
    <t>Inversiones Temporarias</t>
  </si>
  <si>
    <t xml:space="preserve">Adquisicion de Acciones y titulos de Deudas y otros titulos de </t>
  </si>
  <si>
    <t>TOTAL PASIVO Y PN</t>
  </si>
  <si>
    <t>CHECK</t>
  </si>
  <si>
    <t>Provenientes de Prestamos y otras Deudas</t>
  </si>
  <si>
    <t xml:space="preserve">Dividendos Pagados </t>
  </si>
  <si>
    <t>Intereses Pagados</t>
  </si>
  <si>
    <t>Los estados financieros han sido preparados de acuerdo con las normas establecidas por la Comisión Nacional de Valores aplicables a las Administradores de Fondos Patrimoniales de Inversion.</t>
  </si>
  <si>
    <t>2.1) Bases para la preparación de los estados financieros</t>
  </si>
  <si>
    <t>Los Estados Financieros se expresan en guaraníes y han sido preparados siguiendo los criterios de las normas con las normas establecidas por la Comisión Nacional de Valores aplicables a Administradoras de Fondos Patrimoniales de Inversion sobre la base de los costos históricos, excepto por el tratamiento asignado a los activos y pasivos monetarios en moneda extranjera.</t>
  </si>
  <si>
    <t xml:space="preserve">Los estados financieros al 30 de setiembre de 2020 y la información complementaria relacionadas con ellos, se presentan en forma comparativa para el Balance General con el ejercicio económico finalizado al 31 de diciembre 2019 y las informaciones complementarias relacionadas se presentan de forma comparativa al mismo periodo cerrado del año anterior. </t>
  </si>
  <si>
    <t>Los presentes estados financieros incluyen los efectos de los cambios en criterios de valuación y presentación de inversiones derivados de la entrada en vigencia del Reglamento General del Mercado de Valores establecido por la Resolución CNV CG N° 6/19.</t>
  </si>
  <si>
    <t>2.2) Criterios de valuación</t>
  </si>
  <si>
    <t xml:space="preserve">Las depreciaciones son computadas a partir del año siguiente al de incorporación al patrimonio de la Sociedad, mediante cargos a resultados sobre la base del sistema lineal, en los años estimados de vida útil, tal como se menciona en la nota 2.4. El valor residual de los bienes revaluados considerados en su conjunto no excede su valor recuperable al cierre del ejercicio económico. </t>
  </si>
  <si>
    <t>Los bienes intangibles, íntegramente de vida útil definida, se exponen a su costo de adquisición menos las correspondientes amortizaciones acumuladas al cierre de cada ejercicio. Las amortizaciones son calculadas por el método de línea recta considerando una vida útil de 48 meses, tal como se menciona en la nota 2.4.</t>
  </si>
  <si>
    <t>2.3) Política de constitución de previsiones</t>
  </si>
  <si>
    <t>2.4) Política de depreciaciones y amortizaciones</t>
  </si>
  <si>
    <t>2.5) Política de reconocimiento de ingresos</t>
  </si>
  <si>
    <t>2.6) Base para la preparación del Estado de flujo de efectivo</t>
  </si>
  <si>
    <t>No se han registrado cambios en las políticas y procedimientos contables desde el inicio de las actividades de la sociedad.</t>
  </si>
  <si>
    <t xml:space="preserve">Cuentas a pagar a personas y empresas Relacionadas </t>
  </si>
  <si>
    <t>Disponibilidades (Nota 5.1)</t>
  </si>
  <si>
    <t>Inversiones temporarias (Nota 5.2)</t>
  </si>
  <si>
    <t>Creditos (Nota 5.3)</t>
  </si>
  <si>
    <t xml:space="preserve">a) cuando el valor de mercado de la inversión resulta menor que el costo, en esos casos, la diferencia se cargaría resultado del periodo. </t>
  </si>
  <si>
    <t>b) cuando se trata de inversiones que incluyen una cláusula de ajuste, las mismas se ajustan con base al método de ajuste pactado, considerando igualmente lo dispuesto en el inciso a.</t>
  </si>
  <si>
    <t>Certificados de Depósito de Ahorro (CDA) - GS</t>
  </si>
  <si>
    <t>Bonos Corporativos - Gs</t>
  </si>
  <si>
    <t>NUCLEO S.A.</t>
  </si>
  <si>
    <t>PYNUC01F9189</t>
  </si>
  <si>
    <t>AA 4816</t>
  </si>
  <si>
    <t>AA 4817</t>
  </si>
  <si>
    <t>AA 4818</t>
  </si>
  <si>
    <t>AA 4819</t>
  </si>
  <si>
    <t>AA 4820</t>
  </si>
  <si>
    <t>AA 4821</t>
  </si>
  <si>
    <t>AB 0958</t>
  </si>
  <si>
    <t>AB 0959</t>
  </si>
  <si>
    <t>AB 0960</t>
  </si>
  <si>
    <t>AA 4051</t>
  </si>
  <si>
    <t>AA 3772</t>
  </si>
  <si>
    <t>AA 4334</t>
  </si>
  <si>
    <t>AN 2568</t>
  </si>
  <si>
    <t>AN 2569</t>
  </si>
  <si>
    <t>AN 2570</t>
  </si>
  <si>
    <t>AN 2571</t>
  </si>
  <si>
    <t>AN 2572</t>
  </si>
  <si>
    <t>AN 2573</t>
  </si>
  <si>
    <t>AN 2574</t>
  </si>
  <si>
    <t>AN 2575</t>
  </si>
  <si>
    <t>AN 2576</t>
  </si>
  <si>
    <t>AN 2577</t>
  </si>
  <si>
    <t>AA 3528</t>
  </si>
  <si>
    <t>FINEXPAR S.A.E.C.A</t>
  </si>
  <si>
    <t>FINANCIERA PARAGUAYO JAPONESA S.A.E.C.A</t>
  </si>
  <si>
    <t>TU FINANCIERA S.A.E.C.A</t>
  </si>
  <si>
    <t>SUDAMERIS BANK S.A.E.C.A</t>
  </si>
  <si>
    <t>BANCO NACIONAL FOMENTO</t>
  </si>
  <si>
    <t>5.3.c) Deudores varios:</t>
  </si>
  <si>
    <r>
      <t xml:space="preserve">Otros Egresos </t>
    </r>
    <r>
      <rPr>
        <b/>
        <sz val="12"/>
        <color theme="1"/>
        <rFont val="Times New Roman"/>
        <family val="1"/>
      </rPr>
      <t>(Nota 5.17)</t>
    </r>
  </si>
  <si>
    <t>A la fecha de la emisión de los presentes estados financieros, no existen limitaciones de disponibilidad y/o restriccion del derecho de propiedad de ninguna naturaleza que la Comisión Nacional de Valores u otras instituciones hayan impuesto a la Sociedad.</t>
  </si>
  <si>
    <t>Banco Regional S.A.E.C.A</t>
  </si>
  <si>
    <t>Accionista</t>
  </si>
  <si>
    <t>Saldo en Cuenta Corriente</t>
  </si>
  <si>
    <t>Regional Casa de Bolsa S.A.</t>
  </si>
  <si>
    <t>Gastos a Reembolsar</t>
  </si>
  <si>
    <t>INFORMACIÓN GENERAL DE LA ENTIDAD</t>
  </si>
  <si>
    <t>1. IDENTIFICACIÓN</t>
  </si>
  <si>
    <t>Nombre o Razón social</t>
  </si>
  <si>
    <t>Registro CNV</t>
  </si>
  <si>
    <t>Dirección oficina principal</t>
  </si>
  <si>
    <t>Teléfono</t>
  </si>
  <si>
    <t>(021) 619 4901 – (021) 619 4917</t>
  </si>
  <si>
    <t>E-mail</t>
  </si>
  <si>
    <t>Sitio página Web</t>
  </si>
  <si>
    <t>Domicilio legal</t>
  </si>
  <si>
    <t>2. ANTECEDENTES DE CONSTITUCIÓN DE LA SOCIEDAD</t>
  </si>
  <si>
    <t>Escritura N° | Fecha</t>
  </si>
  <si>
    <t>Inscripción en el Registro Público</t>
  </si>
  <si>
    <t>Reforma de Estatutos</t>
  </si>
  <si>
    <t>3. ADMINISTRACIÓN</t>
  </si>
  <si>
    <t>CARGO</t>
  </si>
  <si>
    <t>NOMBRE Y APELLIDO</t>
  </si>
  <si>
    <t>Representante (s) Legal (es)</t>
  </si>
  <si>
    <t>Mirtha Viviana Trociuk Pleva</t>
  </si>
  <si>
    <t>Marcelo Gabriel Prono Toñánez</t>
  </si>
  <si>
    <t>Directorio</t>
  </si>
  <si>
    <t>Director titular</t>
  </si>
  <si>
    <t>Karen María Oleñik Memmel</t>
  </si>
  <si>
    <t>Síndico titular</t>
  </si>
  <si>
    <t>Guillermo Alexis Céspedes Mazur</t>
  </si>
  <si>
    <t>Síndico suplente</t>
  </si>
  <si>
    <t>Plana ejecutiva</t>
  </si>
  <si>
    <t>Gerente General</t>
  </si>
  <si>
    <t>4. CAPITAL Y PROPIEDAD</t>
  </si>
  <si>
    <t>Capital emitido</t>
  </si>
  <si>
    <t>Capital suscripto</t>
  </si>
  <si>
    <t>Valor nominal de las acciones</t>
  </si>
  <si>
    <t>N°</t>
  </si>
  <si>
    <t>Número de acciones</t>
  </si>
  <si>
    <t>Cantidad de acciones</t>
  </si>
  <si>
    <t>Voto</t>
  </si>
  <si>
    <t>% de Participación de capital integrado</t>
  </si>
  <si>
    <t>Nominativas</t>
  </si>
  <si>
    <t>CAPITAL SUSCRIPTO</t>
  </si>
  <si>
    <t>% de Participación de capital suscripto</t>
  </si>
  <si>
    <r>
      <t>5. AUDITOR EXTERNO INDEPENDIENTE</t>
    </r>
    <r>
      <rPr>
        <sz val="10"/>
        <color rgb="FF000000"/>
        <rFont val="Times New Roman"/>
        <family val="1"/>
      </rPr>
      <t xml:space="preserve"> </t>
    </r>
  </si>
  <si>
    <t>6. PERSONAS VINCULADAS</t>
  </si>
  <si>
    <t>PERSONAS VINCULADAS</t>
  </si>
  <si>
    <t>Tipo de vínculo</t>
  </si>
  <si>
    <t>Sociedad controlante (*)</t>
  </si>
  <si>
    <r>
      <t>Participación</t>
    </r>
    <r>
      <rPr>
        <sz val="10"/>
        <color theme="1"/>
        <rFont val="Times New Roman"/>
        <family val="1"/>
      </rPr>
      <t>: 99,98% de participación en el capital y en votos.</t>
    </r>
  </si>
  <si>
    <t>Información al 30 de Setiembre de 2020</t>
  </si>
  <si>
    <t>Regional Administradora de Fondos Patrimoniales de Inversión S.A., con domicilio en Papa Juan XXIII esq. Cecilio Da Silva, Asunción- Paraguay es una Sociedad Anónima, cuyo objeto social exclusivo es la administración colectiva de fondos conforme a la Ley de Fondos, la Resolución CNV CG N° 06/19 y sus sucesivas modificaciones. La Sociedad Administradora se constituyó por Escritura Pública N° 1004 de fecha 06/11/2019, otorgada en la escribanía Peroni, inscripta en la Direccion General de los Registros Publicos en la Seccion de Persoras Juridicas y Asociaciones bajo el N° 1 (uno) Serie Comercial Folio 01 al 16 en fecha 02/01/2020 y en la Seccion Comercios bajo el N° 1 (uno) Serie Comercial Folio 01 al 16 en fecha 02/01/2020  . Fue autorizada según Res. CNV N° 22E/20.- de fecha 6 de agosto de 2020 y Certificado de Registro N° 60_07082020 de fecha 7 de agosto de 2020, de la Comisión Nacional de Valores.</t>
  </si>
  <si>
    <r>
      <t>Domicilio legal:</t>
    </r>
    <r>
      <rPr>
        <sz val="10"/>
        <color theme="1"/>
        <rFont val="Times New Roman"/>
        <family val="1"/>
      </rPr>
      <t xml:space="preserve"> Calle Papa Juan XXIII esq. Cecilio Da Silva </t>
    </r>
  </si>
  <si>
    <r>
      <t>(*) Sociedad controlante:</t>
    </r>
    <r>
      <rPr>
        <sz val="10"/>
        <color theme="1"/>
        <rFont val="Times New Roman"/>
        <family val="1"/>
      </rPr>
      <t xml:space="preserve"> Regional Casa de Bolsa S.A.</t>
    </r>
  </si>
  <si>
    <r>
      <t>5.2) Número de Inscripción en el Registro de la CNV:</t>
    </r>
    <r>
      <rPr>
        <sz val="10"/>
        <color rgb="FF000000"/>
        <rFont val="Times New Roman"/>
        <family val="1"/>
      </rPr>
      <t xml:space="preserve"> No aplicable</t>
    </r>
  </si>
  <si>
    <r>
      <t xml:space="preserve">5.1) Auditor Externo Independiente designado:  </t>
    </r>
    <r>
      <rPr>
        <sz val="10"/>
        <color rgb="FF000000"/>
        <rFont val="Times New Roman"/>
        <family val="1"/>
      </rPr>
      <t>No aplicable</t>
    </r>
  </si>
  <si>
    <t>Alfredo Ricardo Raatz Becker</t>
  </si>
  <si>
    <t>Maria Cristina Troche Nuñez</t>
  </si>
  <si>
    <t>Matrícula N° 25.261, Serie Comercial, Folio N° 1 de fecha 02 de enero de 2020</t>
  </si>
  <si>
    <t>N° 1004 | 06 de noviembre de 2019</t>
  </si>
  <si>
    <t>Calle Papa Juan XXIII esq. Cecilio Da Silva</t>
  </si>
  <si>
    <t>adriana.filizzola@regionalfondos.com.py</t>
  </si>
  <si>
    <t xml:space="preserve">Calle Papa Juan XXIII esq. Cecilio Da Silva </t>
  </si>
  <si>
    <t xml:space="preserve"> Res. CNV N° 22E/20.- de fecha 6 de agosto de 2020</t>
  </si>
  <si>
    <t>Al 30 de setiembre de 2020, el capital social (de acuerdo con el artículo N° 5 de los estatutos sociales) es de Gs. 5.000.000.000, representado por 5.000 acciones nominativas de Gs. 1.000.000 cada una.</t>
  </si>
  <si>
    <t>Las 9 notas que se acompañan forman parte integrante de los Estados Contables</t>
  </si>
  <si>
    <t>https://www.regionalcasadebolsa.com.py/</t>
  </si>
  <si>
    <t>-</t>
  </si>
  <si>
    <r>
      <t>Actividad principal:</t>
    </r>
    <r>
      <rPr>
        <sz val="10"/>
        <color theme="1"/>
        <rFont val="Times New Roman"/>
        <family val="1"/>
      </rPr>
      <t xml:space="preserve"> Casa de Bolsa</t>
    </r>
  </si>
  <si>
    <t>Cuentas a Pagar a personas y empresas relacionadas</t>
  </si>
  <si>
    <t>Préstamos Financieros</t>
  </si>
  <si>
    <r>
      <t xml:space="preserve">Cuentas a pagar a personas y empresas Relacionadas </t>
    </r>
    <r>
      <rPr>
        <b/>
        <sz val="12"/>
        <color theme="1"/>
        <rFont val="Times New Roman"/>
        <family val="1"/>
      </rPr>
      <t>Nota (5.10)</t>
    </r>
  </si>
  <si>
    <t xml:space="preserve">Deudas Finacieras </t>
  </si>
  <si>
    <t>Shirley Vichini</t>
  </si>
  <si>
    <t>REGIONAL ADMINISTRADORA DE FONDOS PATRIMONIALES DE INVERSION S.A.</t>
  </si>
  <si>
    <t xml:space="preserve">         Guillermo Céspedes                        Shirley Vichini</t>
  </si>
  <si>
    <t>FLUJO DE EFECTIVO POR ACTIVIDADES OPERATIVAS</t>
  </si>
  <si>
    <t xml:space="preserve">FLUJO DE EFECTIVO POR ACTIVIDADES DE INVERSION </t>
  </si>
  <si>
    <t>FLUJO DE EFECTIVO POR ACTIVIDADES DE FINANCIAMIENTO</t>
  </si>
  <si>
    <t>Total al 30/09/2020</t>
  </si>
  <si>
    <t>Total al 30/09/2019</t>
  </si>
  <si>
    <t xml:space="preserve">     Guillermo Céspedes                   Shirley Vichini</t>
  </si>
  <si>
    <t xml:space="preserve"> REGIONAL ADMINISTRADORA DE FONDOS PATRIMONIALES DE INVERSION S. A.  </t>
  </si>
  <si>
    <t>NOTAS A LOS ESTADOS FINANCIEROS AL 30/09/2020</t>
  </si>
  <si>
    <t>NOTA 1. INFORMACIÓN BÁSICA DE LA EMPRESA</t>
  </si>
  <si>
    <t>NOTA 2. PRINCIPALES POLÍTICAS Y PRÁCTICAS CONTABLES APLICADAS</t>
  </si>
  <si>
    <t>NOTA 3. CAMBIO DE POLÍTICAS Y PROCEDIMIENTOS DE CONTABILIDAD</t>
  </si>
  <si>
    <t>NOTA 4. CRITERIOS ESPECÍFICOS DE VALUACIÓN</t>
  </si>
  <si>
    <t>NOTA 5. COMPOSICION DE CUENTAS</t>
  </si>
  <si>
    <t>A la fecha de cierre del presente informe, la Sociedad no cuenta con saldos de Documentos y cuentas a cobrar.</t>
  </si>
  <si>
    <t>A la fecha de cierre del presente informe, la Sociedad no cuenta con saldos a cobrar a personas y empresas vinculadas.</t>
  </si>
  <si>
    <t>A la fecha de cierre del presente informe, la Sociedad no cuenta con Deudores varios.</t>
  </si>
  <si>
    <t>A la fecha de cierre del presente informe, la Sociedad no cuenta con bienes propios ni de terceros.</t>
  </si>
  <si>
    <t>Al cierre del periodo, no existe activos intagibles que informar.</t>
  </si>
  <si>
    <t>A la fecha del presente informe, la Sociedad no cuenta con deudas financieras de corto ni de largo plazo.</t>
  </si>
  <si>
    <t>A la fecha del presente informe, la Sociedad no cuenta con documentos y cuentas por pagar de corto ni largo plazo.</t>
  </si>
  <si>
    <t>A continuación, se detalla la composición:</t>
  </si>
  <si>
    <t>El resultado por operaciones con empresas y personas vinculadas al 30 de setiembre de 2020 y 30 de setiembre de 2019 es el siguiente:</t>
  </si>
  <si>
    <t>A la fecha del presente informe, la Sociedad  no cuenta con otros ingresos que deban ser informados.</t>
  </si>
  <si>
    <t>A la fecha del presente informe, la Sociedad  no cuenta con ingresos por servicios que deban ser informados.</t>
  </si>
  <si>
    <t>A la fecha del presente informe, la Sociedad  no cuenta con ingresos financieros que deban ser informados.</t>
  </si>
  <si>
    <t>NOTA 6. INFORMACIÓN REFERENTE A CONTINGENCIAS Y COMPROMISOS</t>
  </si>
  <si>
    <t>La Sociedad no cuenta con garantías otorgadas que impliquen activos comprometidos a la fecha de cierre de los estados financieros.</t>
  </si>
  <si>
    <t>La Sociedad no cuenta con hechos significativos que hayan ocurrido posterior al cierre de los presentes estados financieros y que deban ser informados.</t>
  </si>
  <si>
    <t>Aranceles Pagados BVPASA</t>
  </si>
  <si>
    <t>102</t>
  </si>
  <si>
    <t>10206</t>
  </si>
  <si>
    <t>1020601</t>
  </si>
  <si>
    <t>1020601001</t>
  </si>
  <si>
    <t>CARGOS DIFERIDOS</t>
  </si>
  <si>
    <t>GASTOS DE CONSTITUCION</t>
  </si>
  <si>
    <t>Gastos de Constitucion</t>
  </si>
  <si>
    <t>GASTOS DE   CONSTITUCION</t>
  </si>
  <si>
    <t>Activo Intagibles y Cargos Diferidos (Nota 5.5 y Nota 5.6)</t>
  </si>
  <si>
    <t xml:space="preserve">Inversiones Permanentes </t>
  </si>
  <si>
    <t>Otros Activos No Corrientes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</si>
</sst>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 _€_-;\-* #,##0.00\ _€_-;_-* &quot;-&quot;??\ _€_-;_-@_-"/>
    <numFmt numFmtId="164" formatCode="&quot;₲&quot;\ #,##0;[Red]&quot;₲&quot;\ \-#,##0"/>
    <numFmt numFmtId="165" formatCode="_ * #,##0_ ;_ * \-#,##0_ ;_ * &quot;-&quot;_ ;_ @_ "/>
    <numFmt numFmtId="166" formatCode="_ * #,##0.00_ ;_ * \-#,##0.00_ ;_ * &quot;-&quot;??_ ;_ @_ "/>
    <numFmt numFmtId="167" formatCode="_-* #,##0.00_-;\-* #,##0.00_-;_-* &quot;-&quot;??_-;_-@_-"/>
    <numFmt numFmtId="168" formatCode="_-* #,##0\ _€_-;\-* #,##0\ _€_-;_-* &quot;-&quot;??\ _€_-;_-@_-"/>
    <numFmt numFmtId="169" formatCode="_(* #,##0_);_(* \(#,##0\);_(* &quot;-&quot;_);_(@_)"/>
    <numFmt numFmtId="170" formatCode="General_)"/>
    <numFmt numFmtId="171" formatCode="_(* #,##0.00_);_(* \(#,##0.00\);_(* &quot;-&quot;_);_(@_)"/>
    <numFmt numFmtId="172" formatCode="_(* #,##0.00_);_(* \(#,##0.00\);_(* &quot;-&quot;??_);_(@_)"/>
    <numFmt numFmtId="173" formatCode="_(* #,##0_);_(* \(#,##0\);_(* &quot;-&quot;??_);_(@_)"/>
    <numFmt numFmtId="174" formatCode="#,##0_ ;[Red]\-#,##0\ "/>
    <numFmt numFmtId="175" formatCode="#,##0_ ;\-#,##0\ "/>
    <numFmt numFmtId="176" formatCode="#,##0.00_ ;[Red]\-#,##0.00\ "/>
    <numFmt numFmtId="177" formatCode="0_ ;[Red]\-0\ "/>
    <numFmt numFmtId="178" formatCode="_ * #,##0.00_ ;_ * \-#,##0.00_ ;_ * &quot;-&quot;_ ;_ @_ "/>
    <numFmt numFmtId="179" formatCode="_ &quot;Gs&quot;\ * #,##0_ ;_ &quot;Gs&quot;\ * \-#,##0_ ;_ &quot;Gs&quot;\ * &quot;-&quot;_ ;_ @_ "/>
    <numFmt numFmtId="180" formatCode="_-* #,##0.00\ &quot;Pts&quot;_-;\-* #,##0.00\ &quot;Pts&quot;_-;_-* &quot;-&quot;??\ &quot;Pts&quot;_-;_-@_-"/>
    <numFmt numFmtId="181" formatCode="_ * #,##0_ ;_ * \-#,##0_ ;_ * \-??_ ;_ @_ "/>
    <numFmt numFmtId="182" formatCode="_(* #,##0_);_(* \(#,##0\);_(* \-??_);_(@_)"/>
    <numFmt numFmtId="183" formatCode="dd/mm/yyyy;@"/>
    <numFmt numFmtId="184" formatCode="_-* #,##0_-;\-* #,##0_-;_-* &quot;-&quot;??_-;_-@_-"/>
    <numFmt numFmtId="185" formatCode="_-* #,##0.0000\ _€_-;\-* #,##0.0000\ _€_-;_-* &quot;-&quot;??\ _€_-;_-@_-"/>
    <numFmt numFmtId="186" formatCode="_-* #,##0.0\ _€_-;\-* #,##0.0\ _€_-;_-* &quot;-&quot;??\ _€_-;_-@_-"/>
  </numFmts>
  <fonts count="90">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8"/>
      <color theme="1"/>
      <name val="Calibri"/>
      <family val="2"/>
      <scheme val="minor"/>
    </font>
    <font>
      <sz val="11"/>
      <color rgb="FF000000"/>
      <name val="Calibri"/>
      <family val="2"/>
      <scheme val="minor"/>
    </font>
    <font>
      <sz val="11"/>
      <color rgb="FF000000"/>
      <name val="Times New Roman"/>
      <family val="1"/>
    </font>
    <font>
      <sz val="12"/>
      <color theme="1"/>
      <name val="Times New Roman"/>
      <family val="1"/>
    </font>
    <font>
      <b/>
      <sz val="12"/>
      <color theme="1"/>
      <name val="Times New Roman"/>
      <family val="1"/>
    </font>
    <font>
      <sz val="12"/>
      <name val="Courier"/>
      <family val="3"/>
    </font>
    <font>
      <b/>
      <sz val="12"/>
      <name val="Times New Roman"/>
      <family val="1"/>
    </font>
    <font>
      <b/>
      <sz val="12"/>
      <color rgb="FF0000FF"/>
      <name val="Times New Roman"/>
      <family val="1"/>
    </font>
    <font>
      <b/>
      <u/>
      <sz val="12"/>
      <color rgb="FF0000FF"/>
      <name val="Times New Roman"/>
      <family val="1"/>
    </font>
    <font>
      <b/>
      <u/>
      <sz val="12"/>
      <color theme="1"/>
      <name val="Times New Roman"/>
      <family val="1"/>
    </font>
    <font>
      <sz val="12"/>
      <color rgb="FF0000FF"/>
      <name val="Times New Roman"/>
      <family val="1"/>
    </font>
    <font>
      <sz val="10"/>
      <name val="Arial"/>
      <family val="2"/>
    </font>
    <font>
      <sz val="10"/>
      <name val="Nimbus Sans L"/>
    </font>
    <font>
      <sz val="12"/>
      <color rgb="FFFF0000"/>
      <name val="Times New Roman"/>
      <family val="1"/>
    </font>
    <font>
      <sz val="12"/>
      <color theme="0"/>
      <name val="Times New Roman"/>
      <family val="1"/>
    </font>
    <font>
      <b/>
      <sz val="11"/>
      <name val="Times New Roman"/>
      <family val="1"/>
    </font>
    <font>
      <sz val="11"/>
      <name val="Times New Roman"/>
      <family val="1"/>
    </font>
    <font>
      <b/>
      <sz val="11"/>
      <color theme="1"/>
      <name val="Times New Roman"/>
      <family val="1"/>
    </font>
    <font>
      <sz val="11"/>
      <color rgb="FF0000FF"/>
      <name val="Times New Roman"/>
      <family val="1"/>
    </font>
    <font>
      <sz val="11"/>
      <color theme="1"/>
      <name val="Times New Roman"/>
      <family val="1"/>
    </font>
    <font>
      <b/>
      <sz val="11"/>
      <color rgb="FF000000"/>
      <name val="Times New Roman"/>
      <family val="1"/>
    </font>
    <font>
      <sz val="8"/>
      <color rgb="FFFF0000"/>
      <name val="Calibri"/>
      <family val="2"/>
      <scheme val="minor"/>
    </font>
    <font>
      <u/>
      <sz val="12"/>
      <color theme="1"/>
      <name val="Times New Roman"/>
      <family val="1"/>
    </font>
    <font>
      <sz val="9"/>
      <name val="Times New Roman"/>
      <family val="1"/>
    </font>
    <font>
      <b/>
      <sz val="9"/>
      <name val="Times New Roman"/>
      <family val="1"/>
    </font>
    <font>
      <b/>
      <sz val="9"/>
      <color rgb="FF000000"/>
      <name val="Times New Roman"/>
      <family val="1"/>
    </font>
    <font>
      <sz val="8"/>
      <color indexed="8"/>
      <name val="Arial"/>
      <family val="2"/>
    </font>
    <font>
      <b/>
      <sz val="10"/>
      <name val="Arial"/>
      <family val="2"/>
    </font>
    <font>
      <sz val="8"/>
      <name val="Arial"/>
      <family val="2"/>
    </font>
    <font>
      <b/>
      <sz val="8"/>
      <name val="Arial"/>
      <family val="2"/>
    </font>
    <font>
      <b/>
      <u/>
      <sz val="8"/>
      <name val="Arial"/>
      <family val="2"/>
    </font>
    <font>
      <sz val="9"/>
      <name val="Arial"/>
      <family val="2"/>
    </font>
    <font>
      <sz val="12"/>
      <name val="Times New Roman"/>
      <family val="1"/>
    </font>
    <font>
      <sz val="9"/>
      <color theme="1"/>
      <name val="Arial"/>
      <family val="2"/>
    </font>
    <font>
      <b/>
      <sz val="9"/>
      <color theme="1"/>
      <name val="Arial"/>
      <family val="2"/>
    </font>
    <font>
      <i/>
      <sz val="8"/>
      <color theme="1"/>
      <name val="Arial"/>
      <family val="2"/>
    </font>
    <font>
      <b/>
      <sz val="12"/>
      <color theme="0"/>
      <name val="Times New Roman"/>
      <family val="1"/>
    </font>
    <font>
      <b/>
      <sz val="8"/>
      <color theme="1"/>
      <name val="Calibri"/>
      <family val="2"/>
      <scheme val="minor"/>
    </font>
    <font>
      <sz val="10"/>
      <color indexed="8"/>
      <name val="Courier New"/>
      <family val="1"/>
    </font>
    <font>
      <sz val="11"/>
      <color rgb="FFFF0000"/>
      <name val="Times New Roman"/>
      <family val="1"/>
    </font>
    <font>
      <b/>
      <sz val="10"/>
      <color rgb="FF000000"/>
      <name val="Times New Roman"/>
      <family val="1"/>
    </font>
    <font>
      <u/>
      <sz val="11"/>
      <color theme="1"/>
      <name val="Times New Roman"/>
      <family val="1"/>
    </font>
    <font>
      <b/>
      <sz val="10"/>
      <color theme="1"/>
      <name val="Times New Roman"/>
      <family val="1"/>
    </font>
    <font>
      <sz val="10"/>
      <color theme="1"/>
      <name val="Times New Roman"/>
      <family val="1"/>
    </font>
    <font>
      <b/>
      <sz val="11"/>
      <color rgb="FFFFFFFF"/>
      <name val="Times New Roman"/>
      <family val="1"/>
    </font>
    <font>
      <sz val="10"/>
      <name val="Arial"/>
      <family val="2"/>
    </font>
    <font>
      <sz val="10"/>
      <color indexed="8"/>
      <name val="Courier New"/>
      <family val="2"/>
    </font>
    <font>
      <sz val="8"/>
      <color indexed="8"/>
      <name val="Courier New"/>
      <family val="1"/>
    </font>
    <font>
      <b/>
      <u/>
      <sz val="9"/>
      <color indexed="8"/>
      <name val="Times New Roman"/>
      <family val="1"/>
    </font>
    <font>
      <b/>
      <sz val="11"/>
      <color rgb="FFFF0000"/>
      <name val="Times New Roman"/>
      <family val="1"/>
    </font>
    <font>
      <b/>
      <sz val="10"/>
      <color theme="0"/>
      <name val="Times New Roman"/>
      <family val="1"/>
    </font>
    <font>
      <b/>
      <sz val="11"/>
      <color theme="0"/>
      <name val="Times New Roman"/>
      <family val="1"/>
    </font>
    <font>
      <sz val="11"/>
      <name val="Calibri"/>
      <family val="2"/>
      <scheme val="minor"/>
    </font>
    <font>
      <sz val="11"/>
      <color theme="0"/>
      <name val="Times New Roman"/>
      <family val="1"/>
    </font>
    <font>
      <b/>
      <u/>
      <sz val="11"/>
      <color theme="1"/>
      <name val="Times New Roman"/>
      <family val="1"/>
    </font>
    <font>
      <b/>
      <sz val="9"/>
      <color indexed="8"/>
      <name val="Arial"/>
      <family val="2"/>
    </font>
    <font>
      <b/>
      <u/>
      <sz val="9"/>
      <color indexed="8"/>
      <name val="Arial"/>
      <family val="2"/>
    </font>
    <font>
      <b/>
      <sz val="9"/>
      <color rgb="FFFFFF00"/>
      <name val="Arial"/>
      <family val="2"/>
    </font>
    <font>
      <sz val="9"/>
      <color indexed="8"/>
      <name val="Arial"/>
      <family val="2"/>
    </font>
    <font>
      <b/>
      <sz val="8"/>
      <color theme="0"/>
      <name val="Arial"/>
      <family val="2"/>
    </font>
    <font>
      <b/>
      <sz val="8"/>
      <color indexed="8"/>
      <name val="Arial"/>
      <family val="2"/>
    </font>
    <font>
      <b/>
      <sz val="8"/>
      <color rgb="FFFF0000"/>
      <name val="Arial"/>
      <family val="2"/>
    </font>
    <font>
      <b/>
      <sz val="11"/>
      <color rgb="FF0000FF"/>
      <name val="Times New Roman"/>
      <family val="1"/>
    </font>
    <font>
      <sz val="10"/>
      <color rgb="FF000000"/>
      <name val="Times New Roman"/>
      <family val="1"/>
    </font>
    <font>
      <b/>
      <u/>
      <sz val="10"/>
      <color theme="1"/>
      <name val="Times New Roman"/>
      <family val="1"/>
    </font>
    <font>
      <b/>
      <sz val="4"/>
      <color theme="1"/>
      <name val="Times New Roman"/>
      <family val="1"/>
    </font>
    <font>
      <sz val="9"/>
      <color rgb="FF000000"/>
      <name val="Times New Roman"/>
      <family val="1"/>
    </font>
    <font>
      <b/>
      <sz val="9"/>
      <color rgb="FFFFFFFF"/>
      <name val="Times New Roman"/>
      <family val="1"/>
    </font>
    <font>
      <u/>
      <sz val="11"/>
      <color theme="10"/>
      <name val="Calibri"/>
      <family val="2"/>
      <scheme val="minor"/>
    </font>
    <font>
      <b/>
      <sz val="13"/>
      <name val="Times New Roman"/>
      <family val="1"/>
    </font>
    <font>
      <b/>
      <sz val="9"/>
      <color theme="0"/>
      <name val="Times New Roman"/>
      <family val="1"/>
    </font>
    <font>
      <u/>
      <sz val="11"/>
      <color theme="10"/>
      <name val="Times New Roman"/>
      <family val="1"/>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3366"/>
        <bgColor indexed="64"/>
      </patternFill>
    </fill>
    <fill>
      <patternFill patternType="solid">
        <fgColor rgb="FFFFFFFF"/>
        <bgColor indexed="64"/>
      </patternFill>
    </fill>
    <fill>
      <patternFill patternType="solid">
        <fgColor rgb="FF00206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161616"/>
        <bgColor indexed="64"/>
      </patternFill>
    </fill>
    <fill>
      <patternFill patternType="solid">
        <fgColor theme="4" tint="0.79998168889431442"/>
        <bgColor indexed="64"/>
      </patternFill>
    </fill>
  </fills>
  <borders count="8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right/>
      <top style="medium">
        <color indexed="64"/>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rgb="FF000000"/>
      </right>
      <top style="medium">
        <color indexed="64"/>
      </top>
      <bottom style="medium">
        <color indexed="64"/>
      </bottom>
      <diagonal/>
    </border>
  </borders>
  <cellStyleXfs count="60">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9" fillId="0" borderId="0"/>
    <xf numFmtId="170" fontId="23" fillId="0" borderId="0"/>
    <xf numFmtId="169" fontId="1" fillId="0" borderId="0" applyFont="0" applyFill="0" applyBorder="0" applyAlignment="0" applyProtection="0"/>
    <xf numFmtId="0" fontId="29" fillId="0" borderId="0"/>
    <xf numFmtId="0" fontId="29" fillId="0" borderId="0"/>
    <xf numFmtId="0" fontId="30" fillId="0" borderId="0"/>
    <xf numFmtId="0" fontId="29" fillId="0" borderId="0"/>
    <xf numFmtId="172" fontId="1" fillId="0" borderId="0" applyFont="0" applyFill="0" applyBorder="0" applyAlignment="0" applyProtection="0"/>
    <xf numFmtId="165" fontId="1" fillId="0" borderId="0" applyFont="0" applyFill="0" applyBorder="0" applyAlignment="0" applyProtection="0"/>
    <xf numFmtId="180" fontId="29" fillId="0" borderId="0" applyFont="0" applyFill="0" applyBorder="0" applyAlignment="0" applyProtection="0"/>
    <xf numFmtId="184" fontId="1" fillId="0" borderId="0" applyFont="0" applyFill="0" applyBorder="0" applyAlignment="0" applyProtection="0"/>
    <xf numFmtId="0" fontId="63" fillId="0" borderId="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86" fillId="0" borderId="0" applyNumberFormat="0" applyFill="0" applyBorder="0" applyAlignment="0" applyProtection="0"/>
  </cellStyleXfs>
  <cellXfs count="846">
    <xf numFmtId="0" fontId="0" fillId="0" borderId="0" xfId="0"/>
    <xf numFmtId="0" fontId="18" fillId="0" borderId="0" xfId="0" applyFont="1"/>
    <xf numFmtId="0" fontId="21" fillId="0" borderId="0" xfId="0" applyFont="1"/>
    <xf numFmtId="0" fontId="21" fillId="0" borderId="0" xfId="0" applyFont="1" applyAlignment="1">
      <alignment wrapText="1"/>
    </xf>
    <xf numFmtId="0" fontId="22" fillId="0" borderId="0" xfId="0" applyFont="1" applyAlignment="1">
      <alignment horizontal="right"/>
    </xf>
    <xf numFmtId="0" fontId="21" fillId="0" borderId="0" xfId="0" applyFont="1" applyBorder="1"/>
    <xf numFmtId="168" fontId="21" fillId="0" borderId="0" xfId="1" applyNumberFormat="1" applyFont="1"/>
    <xf numFmtId="168" fontId="21" fillId="0" borderId="0" xfId="0" applyNumberFormat="1" applyFont="1"/>
    <xf numFmtId="0" fontId="22" fillId="0" borderId="0" xfId="0" applyFont="1" applyAlignment="1">
      <alignment horizontal="center" wrapText="1"/>
    </xf>
    <xf numFmtId="0" fontId="21" fillId="0" borderId="0" xfId="0" applyFont="1" applyBorder="1" applyAlignment="1">
      <alignment horizontal="left" vertical="center"/>
    </xf>
    <xf numFmtId="0" fontId="22" fillId="0" borderId="0" xfId="0" applyFont="1" applyBorder="1" applyAlignment="1">
      <alignment horizontal="center"/>
    </xf>
    <xf numFmtId="0" fontId="25" fillId="0" borderId="17" xfId="0" applyFont="1" applyFill="1" applyBorder="1"/>
    <xf numFmtId="0" fontId="22" fillId="0" borderId="17" xfId="0" applyFont="1" applyFill="1" applyBorder="1"/>
    <xf numFmtId="0" fontId="22" fillId="0" borderId="18" xfId="0" applyFont="1" applyFill="1" applyBorder="1"/>
    <xf numFmtId="169" fontId="21" fillId="0" borderId="0" xfId="0" applyNumberFormat="1" applyFont="1" applyBorder="1"/>
    <xf numFmtId="0" fontId="26" fillId="0" borderId="17" xfId="0" applyFont="1" applyFill="1" applyBorder="1"/>
    <xf numFmtId="0" fontId="27" fillId="0" borderId="18" xfId="0" applyFont="1" applyFill="1" applyBorder="1"/>
    <xf numFmtId="0" fontId="21" fillId="0" borderId="18" xfId="0" quotePrefix="1" applyFont="1" applyFill="1" applyBorder="1"/>
    <xf numFmtId="0" fontId="28" fillId="0" borderId="17" xfId="0" applyFont="1" applyFill="1" applyBorder="1"/>
    <xf numFmtId="0" fontId="21" fillId="0" borderId="17" xfId="0" applyFont="1" applyFill="1" applyBorder="1"/>
    <xf numFmtId="0" fontId="21" fillId="0" borderId="18" xfId="0" applyFont="1" applyFill="1" applyBorder="1"/>
    <xf numFmtId="169" fontId="21" fillId="0" borderId="0" xfId="45" applyFont="1"/>
    <xf numFmtId="169" fontId="21" fillId="0" borderId="0" xfId="0" applyNumberFormat="1" applyFont="1"/>
    <xf numFmtId="0" fontId="22" fillId="0" borderId="19" xfId="0" applyFont="1" applyFill="1" applyBorder="1"/>
    <xf numFmtId="0" fontId="22" fillId="0" borderId="20" xfId="0" applyFont="1" applyFill="1" applyBorder="1"/>
    <xf numFmtId="169" fontId="22" fillId="0" borderId="0" xfId="0" applyNumberFormat="1" applyFont="1" applyBorder="1"/>
    <xf numFmtId="0" fontId="21" fillId="0" borderId="0" xfId="0" applyFont="1" applyAlignment="1"/>
    <xf numFmtId="0" fontId="21" fillId="0" borderId="0" xfId="0" applyFont="1" applyBorder="1" applyAlignment="1"/>
    <xf numFmtId="0" fontId="21" fillId="0" borderId="0" xfId="0" applyFont="1" applyAlignment="1">
      <alignment vertical="center"/>
    </xf>
    <xf numFmtId="0" fontId="21" fillId="0" borderId="0" xfId="0" applyFont="1" applyBorder="1" applyAlignment="1">
      <alignment wrapText="1"/>
    </xf>
    <xf numFmtId="169" fontId="21" fillId="0" borderId="0" xfId="0" applyNumberFormat="1" applyFont="1" applyAlignment="1">
      <alignment vertical="center"/>
    </xf>
    <xf numFmtId="0" fontId="31" fillId="0" borderId="17" xfId="0" quotePrefix="1" applyFont="1" applyFill="1" applyBorder="1"/>
    <xf numFmtId="43" fontId="21" fillId="0" borderId="0" xfId="1" applyFont="1"/>
    <xf numFmtId="0" fontId="21" fillId="0" borderId="16" xfId="0" applyFont="1" applyBorder="1" applyAlignment="1">
      <alignment vertical="center"/>
    </xf>
    <xf numFmtId="0" fontId="21" fillId="0" borderId="17" xfId="0" applyFont="1" applyBorder="1" applyAlignment="1">
      <alignment vertical="center" wrapText="1"/>
    </xf>
    <xf numFmtId="0" fontId="21" fillId="0" borderId="0" xfId="0" applyFont="1" applyBorder="1" applyAlignment="1">
      <alignment vertical="center" wrapText="1"/>
    </xf>
    <xf numFmtId="0" fontId="22" fillId="0" borderId="17" xfId="0" applyFont="1" applyBorder="1" applyAlignment="1">
      <alignment vertical="center" wrapText="1"/>
    </xf>
    <xf numFmtId="0" fontId="22" fillId="0" borderId="0" xfId="0" applyFont="1" applyBorder="1" applyAlignment="1">
      <alignment vertical="center" wrapText="1"/>
    </xf>
    <xf numFmtId="171" fontId="21" fillId="0" borderId="0" xfId="0" applyNumberFormat="1" applyFont="1" applyAlignment="1">
      <alignment vertical="center"/>
    </xf>
    <xf numFmtId="3" fontId="21" fillId="0" borderId="0" xfId="0" applyNumberFormat="1" applyFont="1" applyAlignment="1">
      <alignment vertical="center"/>
    </xf>
    <xf numFmtId="0" fontId="32" fillId="0" borderId="0" xfId="0" applyFont="1" applyAlignment="1">
      <alignment vertical="center"/>
    </xf>
    <xf numFmtId="0" fontId="22" fillId="0" borderId="19" xfId="0" applyFont="1" applyBorder="1" applyAlignment="1">
      <alignment vertical="center" wrapText="1"/>
    </xf>
    <xf numFmtId="0" fontId="22" fillId="0" borderId="16" xfId="0" applyFont="1" applyBorder="1" applyAlignment="1">
      <alignment vertical="center" wrapText="1"/>
    </xf>
    <xf numFmtId="169" fontId="32" fillId="0" borderId="0" xfId="0" applyNumberFormat="1" applyFont="1" applyAlignment="1">
      <alignment vertical="center"/>
    </xf>
    <xf numFmtId="0" fontId="32" fillId="0" borderId="0" xfId="0" applyFont="1"/>
    <xf numFmtId="168" fontId="18" fillId="0" borderId="0" xfId="0" applyNumberFormat="1" applyFont="1"/>
    <xf numFmtId="0" fontId="34" fillId="0" borderId="0" xfId="49" applyFont="1"/>
    <xf numFmtId="0" fontId="34" fillId="0" borderId="0" xfId="46" applyFont="1"/>
    <xf numFmtId="0" fontId="21" fillId="0" borderId="0" xfId="0" applyFont="1" applyFill="1" applyAlignment="1">
      <alignment horizontal="center" wrapText="1"/>
    </xf>
    <xf numFmtId="43" fontId="21" fillId="0" borderId="0" xfId="0" applyNumberFormat="1" applyFont="1"/>
    <xf numFmtId="168" fontId="21" fillId="0" borderId="0" xfId="1" applyNumberFormat="1" applyFont="1" applyBorder="1"/>
    <xf numFmtId="168" fontId="18" fillId="0" borderId="0" xfId="1" applyNumberFormat="1" applyFont="1"/>
    <xf numFmtId="0" fontId="22" fillId="0" borderId="0" xfId="0" applyFont="1" applyFill="1" applyAlignment="1">
      <alignment horizontal="center" wrapText="1"/>
    </xf>
    <xf numFmtId="0" fontId="21" fillId="0" borderId="0" xfId="0" applyFont="1" applyFill="1"/>
    <xf numFmtId="0" fontId="21"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31" fillId="0" borderId="0" xfId="0" applyFont="1"/>
    <xf numFmtId="0" fontId="39" fillId="0" borderId="0" xfId="0" applyFont="1"/>
    <xf numFmtId="169" fontId="22" fillId="0" borderId="0" xfId="45" applyFont="1" applyBorder="1" applyAlignment="1">
      <alignment vertical="center"/>
    </xf>
    <xf numFmtId="174" fontId="21" fillId="0" borderId="0" xfId="0" applyNumberFormat="1" applyFont="1"/>
    <xf numFmtId="49" fontId="21" fillId="0" borderId="17" xfId="0" applyNumberFormat="1" applyFont="1" applyFill="1" applyBorder="1"/>
    <xf numFmtId="49" fontId="21" fillId="0" borderId="17" xfId="0" quotePrefix="1" applyNumberFormat="1" applyFont="1" applyFill="1" applyBorder="1"/>
    <xf numFmtId="0" fontId="22" fillId="0" borderId="0" xfId="0" applyFont="1" applyFill="1" applyBorder="1"/>
    <xf numFmtId="0" fontId="40" fillId="0" borderId="0" xfId="0" applyFont="1" applyFill="1" applyBorder="1"/>
    <xf numFmtId="49" fontId="21" fillId="0" borderId="0" xfId="0" applyNumberFormat="1" applyFont="1" applyFill="1" applyBorder="1"/>
    <xf numFmtId="49" fontId="21" fillId="0" borderId="0" xfId="0" quotePrefix="1" applyNumberFormat="1" applyFont="1" applyFill="1" applyBorder="1"/>
    <xf numFmtId="0" fontId="21" fillId="0" borderId="0" xfId="0" applyFont="1" applyFill="1" applyBorder="1"/>
    <xf numFmtId="0" fontId="22" fillId="0" borderId="16" xfId="0" applyFont="1" applyFill="1" applyBorder="1"/>
    <xf numFmtId="0" fontId="21" fillId="0" borderId="17" xfId="0" applyFont="1" applyBorder="1" applyAlignment="1">
      <alignment horizontal="left" vertical="center" wrapText="1"/>
    </xf>
    <xf numFmtId="0" fontId="21" fillId="0" borderId="0" xfId="0" applyFont="1" applyBorder="1" applyAlignment="1">
      <alignment horizontal="left" vertical="center" wrapText="1"/>
    </xf>
    <xf numFmtId="0" fontId="0" fillId="0" borderId="0" xfId="0"/>
    <xf numFmtId="0" fontId="34" fillId="0" borderId="0" xfId="49" applyFont="1" applyAlignment="1">
      <alignment wrapText="1"/>
    </xf>
    <xf numFmtId="0" fontId="41" fillId="0" borderId="0" xfId="49" applyFont="1" applyAlignment="1">
      <alignment horizontal="center" vertical="center" wrapText="1"/>
    </xf>
    <xf numFmtId="0" fontId="42" fillId="0" borderId="0" xfId="49" applyFont="1" applyAlignment="1">
      <alignment horizontal="center" vertical="center"/>
    </xf>
    <xf numFmtId="0" fontId="25" fillId="0" borderId="14" xfId="0" applyFont="1" applyFill="1" applyBorder="1"/>
    <xf numFmtId="175" fontId="21" fillId="0" borderId="0" xfId="0" applyNumberFormat="1" applyFont="1"/>
    <xf numFmtId="0" fontId="37" fillId="0" borderId="0" xfId="0" applyFont="1"/>
    <xf numFmtId="0" fontId="37" fillId="0" borderId="0" xfId="0" applyFont="1" applyAlignment="1">
      <alignment horizontal="left"/>
    </xf>
    <xf numFmtId="0" fontId="37" fillId="0" borderId="0" xfId="0" applyFont="1" applyAlignment="1">
      <alignment horizontal="left" wrapText="1"/>
    </xf>
    <xf numFmtId="0" fontId="37" fillId="0" borderId="18" xfId="0" applyFont="1" applyBorder="1"/>
    <xf numFmtId="0" fontId="37" fillId="0" borderId="19" xfId="0" applyFont="1" applyBorder="1"/>
    <xf numFmtId="0" fontId="37" fillId="0" borderId="16" xfId="0" applyFont="1" applyBorder="1"/>
    <xf numFmtId="0" fontId="37" fillId="0" borderId="20" xfId="0" applyFont="1" applyBorder="1"/>
    <xf numFmtId="3" fontId="0" fillId="0" borderId="0" xfId="0" applyNumberFormat="1"/>
    <xf numFmtId="3" fontId="21" fillId="0" borderId="0" xfId="0" applyNumberFormat="1" applyFont="1"/>
    <xf numFmtId="0" fontId="0" fillId="0" borderId="0" xfId="0" applyBorder="1"/>
    <xf numFmtId="3" fontId="47" fillId="0" borderId="10" xfId="0" applyNumberFormat="1" applyFont="1" applyFill="1" applyBorder="1"/>
    <xf numFmtId="0" fontId="48" fillId="0" borderId="10" xfId="0" applyFont="1" applyFill="1" applyBorder="1"/>
    <xf numFmtId="179" fontId="47" fillId="0" borderId="10" xfId="0" applyNumberFormat="1" applyFont="1" applyFill="1" applyBorder="1"/>
    <xf numFmtId="179" fontId="47" fillId="0" borderId="10" xfId="0" applyNumberFormat="1" applyFont="1" applyFill="1" applyBorder="1" applyAlignment="1">
      <alignment horizontal="center" vertical="center" wrapText="1"/>
    </xf>
    <xf numFmtId="3" fontId="46" fillId="0" borderId="0" xfId="0" applyNumberFormat="1" applyFont="1" applyFill="1" applyBorder="1"/>
    <xf numFmtId="0" fontId="47" fillId="0" borderId="10" xfId="0" applyFont="1" applyFill="1" applyBorder="1"/>
    <xf numFmtId="169" fontId="46" fillId="0" borderId="10" xfId="0" applyNumberFormat="1" applyFont="1" applyFill="1" applyBorder="1"/>
    <xf numFmtId="169" fontId="44" fillId="0" borderId="10" xfId="0" applyNumberFormat="1" applyFont="1" applyFill="1" applyBorder="1"/>
    <xf numFmtId="0" fontId="46" fillId="0" borderId="0" xfId="0" applyFont="1" applyBorder="1"/>
    <xf numFmtId="0" fontId="46" fillId="0" borderId="0" xfId="0" applyFont="1"/>
    <xf numFmtId="169" fontId="0" fillId="0" borderId="0" xfId="0" applyNumberFormat="1"/>
    <xf numFmtId="3" fontId="0" fillId="0" borderId="0" xfId="0" applyNumberFormat="1" applyBorder="1"/>
    <xf numFmtId="0" fontId="0" fillId="0" borderId="0" xfId="0" applyFill="1"/>
    <xf numFmtId="182" fontId="49" fillId="0" borderId="0" xfId="1" applyNumberFormat="1" applyFont="1"/>
    <xf numFmtId="182" fontId="49" fillId="0" borderId="0" xfId="0" applyNumberFormat="1" applyFont="1"/>
    <xf numFmtId="174" fontId="31" fillId="0" borderId="0" xfId="0" applyNumberFormat="1" applyFont="1"/>
    <xf numFmtId="175" fontId="50" fillId="0" borderId="0" xfId="0" applyNumberFormat="1" applyFont="1" applyAlignment="1">
      <alignment vertical="center"/>
    </xf>
    <xf numFmtId="3" fontId="46" fillId="0" borderId="13" xfId="0" applyNumberFormat="1" applyFont="1" applyFill="1" applyBorder="1"/>
    <xf numFmtId="0" fontId="0" fillId="0" borderId="23" xfId="0" applyBorder="1"/>
    <xf numFmtId="3" fontId="0" fillId="0" borderId="23" xfId="0" applyNumberFormat="1" applyBorder="1"/>
    <xf numFmtId="3" fontId="46" fillId="0" borderId="23" xfId="0" applyNumberFormat="1" applyFont="1" applyFill="1" applyBorder="1"/>
    <xf numFmtId="0" fontId="37" fillId="0" borderId="17" xfId="0" applyFont="1" applyBorder="1"/>
    <xf numFmtId="0" fontId="34" fillId="0" borderId="17" xfId="46" applyFont="1" applyBorder="1"/>
    <xf numFmtId="0" fontId="34" fillId="0" borderId="17" xfId="49" applyFont="1" applyBorder="1"/>
    <xf numFmtId="0" fontId="37" fillId="0" borderId="25" xfId="0" applyFont="1" applyBorder="1"/>
    <xf numFmtId="0" fontId="37" fillId="0" borderId="17" xfId="0" applyFont="1" applyBorder="1" applyAlignment="1">
      <alignment horizontal="left"/>
    </xf>
    <xf numFmtId="0" fontId="37" fillId="0" borderId="18" xfId="0" applyFont="1" applyBorder="1" applyAlignment="1">
      <alignment horizontal="left"/>
    </xf>
    <xf numFmtId="0" fontId="22" fillId="0" borderId="0" xfId="0" applyFont="1" applyAlignment="1">
      <alignment horizontal="center"/>
    </xf>
    <xf numFmtId="0" fontId="33" fillId="0" borderId="0" xfId="49" quotePrefix="1" applyFont="1" applyFill="1" applyAlignment="1">
      <alignment horizontal="center"/>
    </xf>
    <xf numFmtId="0" fontId="34" fillId="0" borderId="0" xfId="49" quotePrefix="1" applyFont="1" applyFill="1" applyAlignment="1">
      <alignment horizontal="center"/>
    </xf>
    <xf numFmtId="0" fontId="33" fillId="0" borderId="0" xfId="49" quotePrefix="1" applyFont="1" applyFill="1" applyAlignment="1">
      <alignment horizontal="right"/>
    </xf>
    <xf numFmtId="0" fontId="34" fillId="0" borderId="0" xfId="49" quotePrefix="1" applyFont="1" applyFill="1" applyAlignment="1">
      <alignment horizontal="right"/>
    </xf>
    <xf numFmtId="0" fontId="22" fillId="0" borderId="0" xfId="0" applyFont="1" applyAlignment="1">
      <alignment horizontal="left"/>
    </xf>
    <xf numFmtId="0" fontId="35" fillId="0" borderId="0" xfId="0" applyFont="1" applyAlignment="1">
      <alignment horizontal="center"/>
    </xf>
    <xf numFmtId="0" fontId="33" fillId="0" borderId="0" xfId="49" quotePrefix="1" applyFont="1" applyFill="1" applyAlignment="1"/>
    <xf numFmtId="0" fontId="51" fillId="0" borderId="0" xfId="0" applyFont="1"/>
    <xf numFmtId="0" fontId="51" fillId="0" borderId="0" xfId="0" applyFont="1" applyAlignment="1">
      <alignment horizontal="left"/>
    </xf>
    <xf numFmtId="0" fontId="51" fillId="0" borderId="0" xfId="0" applyFont="1" applyAlignment="1">
      <alignment horizontal="center"/>
    </xf>
    <xf numFmtId="43" fontId="51" fillId="0" borderId="0" xfId="0" applyNumberFormat="1" applyFont="1"/>
    <xf numFmtId="43" fontId="51" fillId="0" borderId="0" xfId="1" applyFont="1"/>
    <xf numFmtId="0" fontId="52" fillId="34" borderId="10" xfId="0" applyFont="1" applyFill="1" applyBorder="1" applyAlignment="1">
      <alignment horizontal="center"/>
    </xf>
    <xf numFmtId="174" fontId="51" fillId="0" borderId="10" xfId="1" applyNumberFormat="1" applyFont="1" applyFill="1" applyBorder="1" applyAlignment="1">
      <alignment wrapText="1"/>
    </xf>
    <xf numFmtId="0" fontId="51" fillId="0" borderId="10" xfId="0" applyFont="1" applyBorder="1" applyAlignment="1">
      <alignment horizontal="center"/>
    </xf>
    <xf numFmtId="174" fontId="51" fillId="0" borderId="10" xfId="0" applyNumberFormat="1" applyFont="1" applyBorder="1"/>
    <xf numFmtId="3" fontId="51" fillId="0" borderId="0" xfId="0" applyNumberFormat="1" applyFont="1"/>
    <xf numFmtId="174" fontId="51" fillId="0" borderId="0" xfId="0" applyNumberFormat="1" applyFont="1"/>
    <xf numFmtId="0" fontId="51" fillId="0" borderId="10" xfId="0" applyFont="1" applyFill="1" applyBorder="1"/>
    <xf numFmtId="0" fontId="51" fillId="0" borderId="10" xfId="0" applyNumberFormat="1" applyFont="1" applyFill="1" applyBorder="1" applyAlignment="1">
      <alignment horizontal="left" wrapText="1"/>
    </xf>
    <xf numFmtId="0" fontId="51" fillId="0" borderId="10" xfId="0" applyFont="1" applyFill="1" applyBorder="1" applyAlignment="1">
      <alignment horizontal="left" wrapText="1"/>
    </xf>
    <xf numFmtId="0" fontId="51" fillId="0" borderId="10" xfId="0" applyFont="1" applyFill="1" applyBorder="1" applyAlignment="1">
      <alignment horizontal="center" wrapText="1"/>
    </xf>
    <xf numFmtId="43" fontId="51" fillId="0" borderId="10" xfId="1" applyFont="1" applyFill="1" applyBorder="1" applyAlignment="1">
      <alignment wrapText="1"/>
    </xf>
    <xf numFmtId="176" fontId="51" fillId="0" borderId="10" xfId="1" applyNumberFormat="1" applyFont="1" applyFill="1" applyBorder="1" applyAlignment="1">
      <alignment wrapText="1"/>
    </xf>
    <xf numFmtId="0" fontId="51" fillId="0" borderId="0" xfId="0" applyFont="1" applyFill="1"/>
    <xf numFmtId="0" fontId="53" fillId="39" borderId="13" xfId="0" applyFont="1" applyFill="1" applyBorder="1"/>
    <xf numFmtId="0" fontId="53" fillId="39" borderId="15" xfId="0" applyFont="1" applyFill="1" applyBorder="1"/>
    <xf numFmtId="0" fontId="22" fillId="0" borderId="27" xfId="0" applyFont="1" applyBorder="1" applyAlignment="1">
      <alignment horizontal="left" indent="1"/>
    </xf>
    <xf numFmtId="0" fontId="22" fillId="0" borderId="27" xfId="0" applyFont="1" applyFill="1" applyBorder="1" applyAlignment="1">
      <alignment horizontal="left" vertical="center" indent="1"/>
    </xf>
    <xf numFmtId="0" fontId="21" fillId="0" borderId="27" xfId="0" applyFont="1" applyBorder="1" applyAlignment="1">
      <alignment horizontal="left" indent="1"/>
    </xf>
    <xf numFmtId="169" fontId="47" fillId="0" borderId="10" xfId="0" applyNumberFormat="1" applyFont="1" applyFill="1" applyBorder="1"/>
    <xf numFmtId="0" fontId="34" fillId="0" borderId="0" xfId="49" quotePrefix="1" applyFont="1" applyFill="1" applyAlignment="1">
      <alignment horizontal="center"/>
    </xf>
    <xf numFmtId="0" fontId="33" fillId="0" borderId="0" xfId="49" quotePrefix="1" applyFont="1" applyFill="1" applyAlignment="1">
      <alignment horizontal="center"/>
    </xf>
    <xf numFmtId="0" fontId="22" fillId="0" borderId="0" xfId="0" applyFont="1" applyAlignment="1">
      <alignment horizontal="center"/>
    </xf>
    <xf numFmtId="0" fontId="32" fillId="40" borderId="11" xfId="0" applyFont="1" applyFill="1" applyBorder="1"/>
    <xf numFmtId="0" fontId="32" fillId="40" borderId="21" xfId="0" applyFont="1" applyFill="1" applyBorder="1"/>
    <xf numFmtId="0" fontId="32" fillId="40" borderId="12" xfId="0" applyFont="1" applyFill="1" applyBorder="1"/>
    <xf numFmtId="183" fontId="54" fillId="40" borderId="10" xfId="0" applyNumberFormat="1" applyFont="1" applyFill="1" applyBorder="1" applyAlignment="1">
      <alignment horizontal="center" vertical="center" wrapText="1"/>
    </xf>
    <xf numFmtId="0" fontId="54" fillId="40" borderId="26" xfId="0" applyFont="1" applyFill="1" applyBorder="1" applyAlignment="1">
      <alignment horizontal="center" vertical="center"/>
    </xf>
    <xf numFmtId="183" fontId="54" fillId="40" borderId="26" xfId="0" applyNumberFormat="1" applyFont="1" applyFill="1" applyBorder="1" applyAlignment="1">
      <alignment horizontal="center" vertical="center" wrapText="1"/>
    </xf>
    <xf numFmtId="0" fontId="54" fillId="40" borderId="32" xfId="0" applyFont="1" applyFill="1" applyBorder="1" applyAlignment="1">
      <alignment horizontal="center" vertical="center" wrapText="1"/>
    </xf>
    <xf numFmtId="49" fontId="21" fillId="0" borderId="33" xfId="0" applyNumberFormat="1" applyFont="1" applyFill="1" applyBorder="1" applyAlignment="1">
      <alignment vertical="center" wrapText="1"/>
    </xf>
    <xf numFmtId="0" fontId="22" fillId="0" borderId="28" xfId="0" applyFont="1" applyFill="1" applyBorder="1" applyAlignment="1">
      <alignment vertical="center" wrapText="1"/>
    </xf>
    <xf numFmtId="175" fontId="21" fillId="0" borderId="0" xfId="0" applyNumberFormat="1" applyFont="1" applyFill="1" applyAlignment="1">
      <alignment vertical="center"/>
    </xf>
    <xf numFmtId="0" fontId="21" fillId="0" borderId="0" xfId="0" applyFont="1" applyAlignment="1">
      <alignment horizontal="center"/>
    </xf>
    <xf numFmtId="0" fontId="55" fillId="0" borderId="0" xfId="0" applyFont="1" applyAlignment="1">
      <alignment horizontal="center"/>
    </xf>
    <xf numFmtId="0" fontId="18" fillId="0" borderId="0" xfId="0" applyFont="1" applyAlignment="1">
      <alignment horizontal="center"/>
    </xf>
    <xf numFmtId="175" fontId="33" fillId="0" borderId="0" xfId="51" applyNumberFormat="1" applyFont="1"/>
    <xf numFmtId="175" fontId="34" fillId="0" borderId="0" xfId="51" applyNumberFormat="1" applyFont="1"/>
    <xf numFmtId="0" fontId="42" fillId="0" borderId="0" xfId="49" applyFont="1" applyAlignment="1">
      <alignment horizontal="center" vertical="center" wrapText="1"/>
    </xf>
    <xf numFmtId="3" fontId="21" fillId="0" borderId="0" xfId="0" applyNumberFormat="1" applyFont="1" applyBorder="1"/>
    <xf numFmtId="165" fontId="0" fillId="0" borderId="0" xfId="51" applyFont="1" applyBorder="1"/>
    <xf numFmtId="0" fontId="22" fillId="0" borderId="0" xfId="0" applyFont="1"/>
    <xf numFmtId="0" fontId="37" fillId="0" borderId="0" xfId="0" applyFont="1" applyAlignment="1">
      <alignment horizontal="left" vertical="center" wrapText="1"/>
    </xf>
    <xf numFmtId="0" fontId="35" fillId="0" borderId="0" xfId="0" applyFont="1"/>
    <xf numFmtId="0" fontId="35" fillId="0" borderId="0" xfId="0" applyFont="1" applyAlignment="1">
      <alignment vertical="center"/>
    </xf>
    <xf numFmtId="0" fontId="37" fillId="0" borderId="0" xfId="0" applyFont="1" applyAlignment="1">
      <alignment horizontal="left" vertical="center"/>
    </xf>
    <xf numFmtId="0" fontId="33" fillId="0" borderId="0" xfId="49" quotePrefix="1" applyFont="1" applyAlignment="1">
      <alignment horizontal="center"/>
    </xf>
    <xf numFmtId="0" fontId="33" fillId="0" borderId="0" xfId="49" quotePrefix="1" applyFont="1"/>
    <xf numFmtId="0" fontId="34" fillId="0" borderId="0" xfId="49" quotePrefix="1" applyFont="1" applyAlignment="1">
      <alignment horizontal="center"/>
    </xf>
    <xf numFmtId="0" fontId="34" fillId="0" borderId="0" xfId="49" quotePrefix="1" applyFont="1"/>
    <xf numFmtId="0" fontId="33" fillId="0" borderId="17" xfId="49" applyFont="1" applyBorder="1"/>
    <xf numFmtId="0" fontId="33" fillId="0" borderId="0" xfId="49" applyFont="1"/>
    <xf numFmtId="0" fontId="24" fillId="0" borderId="0" xfId="49" applyFont="1"/>
    <xf numFmtId="0" fontId="34" fillId="0" borderId="17" xfId="49" applyFont="1" applyBorder="1" applyAlignment="1">
      <alignment wrapText="1"/>
    </xf>
    <xf numFmtId="177" fontId="34" fillId="0" borderId="33" xfId="49" applyNumberFormat="1" applyFont="1" applyBorder="1" applyAlignment="1">
      <alignment horizontal="center" wrapText="1"/>
    </xf>
    <xf numFmtId="178" fontId="34" fillId="0" borderId="33" xfId="51" applyNumberFormat="1" applyFont="1" applyBorder="1"/>
    <xf numFmtId="177" fontId="34" fillId="0" borderId="29" xfId="49" applyNumberFormat="1" applyFont="1" applyBorder="1" applyAlignment="1">
      <alignment horizontal="center" wrapText="1"/>
    </xf>
    <xf numFmtId="178" fontId="34" fillId="0" borderId="29" xfId="51" applyNumberFormat="1" applyFont="1" applyBorder="1"/>
    <xf numFmtId="0" fontId="34" fillId="0" borderId="0" xfId="49" applyFont="1" applyAlignment="1">
      <alignment horizontal="left"/>
    </xf>
    <xf numFmtId="0" fontId="41" fillId="0" borderId="17" xfId="49" applyFont="1" applyBorder="1" applyAlignment="1">
      <alignment horizontal="center" vertical="center" wrapText="1"/>
    </xf>
    <xf numFmtId="3" fontId="34" fillId="0" borderId="0" xfId="49" applyNumberFormat="1" applyFont="1"/>
    <xf numFmtId="0" fontId="61" fillId="0" borderId="42" xfId="0" applyFont="1" applyBorder="1" applyAlignment="1">
      <alignment horizontal="left" vertical="center" indent="1"/>
    </xf>
    <xf numFmtId="0" fontId="42" fillId="0" borderId="17" xfId="49" applyFont="1" applyBorder="1" applyAlignment="1">
      <alignment horizontal="center" vertical="center"/>
    </xf>
    <xf numFmtId="174" fontId="34" fillId="0" borderId="0" xfId="49" applyNumberFormat="1" applyFont="1"/>
    <xf numFmtId="0" fontId="37" fillId="0" borderId="28" xfId="0" applyFont="1" applyBorder="1" applyAlignment="1">
      <alignment vertical="center" wrapText="1"/>
    </xf>
    <xf numFmtId="4" fontId="37" fillId="0" borderId="39" xfId="0" applyNumberFormat="1" applyFont="1" applyBorder="1" applyAlignment="1">
      <alignment horizontal="right" vertical="center"/>
    </xf>
    <xf numFmtId="43" fontId="34" fillId="0" borderId="0" xfId="1" applyFont="1"/>
    <xf numFmtId="0" fontId="34" fillId="0" borderId="0" xfId="49" applyFont="1" applyAlignment="1">
      <alignment horizontal="center" vertical="center"/>
    </xf>
    <xf numFmtId="0" fontId="36" fillId="0" borderId="17" xfId="0" applyFont="1" applyBorder="1"/>
    <xf numFmtId="175" fontId="34" fillId="0" borderId="27" xfId="45" applyNumberFormat="1" applyFont="1" applyBorder="1"/>
    <xf numFmtId="169" fontId="34" fillId="0" borderId="0" xfId="49" applyNumberFormat="1" applyFont="1"/>
    <xf numFmtId="0" fontId="20" fillId="0" borderId="27" xfId="0" applyFont="1" applyBorder="1" applyAlignment="1">
      <alignment vertical="center"/>
    </xf>
    <xf numFmtId="0" fontId="35" fillId="0" borderId="26" xfId="0" applyFont="1" applyBorder="1" applyAlignment="1">
      <alignment vertical="center"/>
    </xf>
    <xf numFmtId="0" fontId="35" fillId="0" borderId="28" xfId="0" applyFont="1" applyBorder="1" applyAlignment="1">
      <alignment vertical="center"/>
    </xf>
    <xf numFmtId="3" fontId="20" fillId="0" borderId="0" xfId="0" applyNumberFormat="1" applyFont="1" applyAlignment="1">
      <alignment horizontal="right" vertical="center"/>
    </xf>
    <xf numFmtId="0" fontId="35" fillId="0" borderId="45" xfId="0" applyFont="1" applyBorder="1" applyAlignment="1">
      <alignment vertical="center"/>
    </xf>
    <xf numFmtId="0" fontId="38" fillId="0" borderId="40" xfId="0" applyFont="1" applyBorder="1" applyAlignment="1">
      <alignment vertical="center"/>
    </xf>
    <xf numFmtId="0" fontId="59" fillId="0" borderId="0" xfId="0" applyFont="1" applyAlignment="1">
      <alignment horizontal="justify" vertical="center"/>
    </xf>
    <xf numFmtId="0" fontId="38" fillId="0" borderId="0" xfId="0" applyFont="1" applyAlignment="1">
      <alignment horizontal="left" vertical="center" wrapText="1"/>
    </xf>
    <xf numFmtId="169" fontId="38" fillId="0" borderId="0" xfId="45" applyFont="1" applyAlignment="1">
      <alignment vertical="center"/>
    </xf>
    <xf numFmtId="0" fontId="61" fillId="0" borderId="0" xfId="0" applyFont="1" applyAlignment="1">
      <alignment horizontal="justify" vertical="center"/>
    </xf>
    <xf numFmtId="0" fontId="42" fillId="0" borderId="17" xfId="49" applyFont="1" applyBorder="1" applyAlignment="1">
      <alignment horizontal="center" vertical="center" wrapText="1"/>
    </xf>
    <xf numFmtId="175" fontId="34" fillId="0" borderId="17" xfId="51" applyNumberFormat="1" applyFont="1" applyBorder="1"/>
    <xf numFmtId="175" fontId="33" fillId="0" borderId="17" xfId="51" applyNumberFormat="1" applyFont="1" applyBorder="1"/>
    <xf numFmtId="0" fontId="60" fillId="0" borderId="0" xfId="0" applyFont="1" applyAlignment="1">
      <alignment horizontal="justify" vertical="center"/>
    </xf>
    <xf numFmtId="0" fontId="35" fillId="0" borderId="40" xfId="0" applyFont="1" applyBorder="1" applyAlignment="1">
      <alignment vertical="center"/>
    </xf>
    <xf numFmtId="0" fontId="38" fillId="0" borderId="42" xfId="0" applyFont="1" applyBorder="1" applyAlignment="1">
      <alignment vertical="center" wrapText="1"/>
    </xf>
    <xf numFmtId="0" fontId="34" fillId="0" borderId="0" xfId="0" applyFont="1" applyAlignment="1">
      <alignment vertical="top"/>
    </xf>
    <xf numFmtId="173" fontId="33" fillId="0" borderId="0" xfId="50" applyNumberFormat="1" applyFont="1"/>
    <xf numFmtId="0" fontId="33" fillId="0" borderId="0" xfId="0" applyFont="1" applyAlignment="1">
      <alignment vertical="top"/>
    </xf>
    <xf numFmtId="174" fontId="33" fillId="0" borderId="0" xfId="49" applyNumberFormat="1" applyFont="1"/>
    <xf numFmtId="0" fontId="20" fillId="0" borderId="0" xfId="0" applyFont="1" applyAlignment="1">
      <alignment horizontal="center" vertical="center"/>
    </xf>
    <xf numFmtId="0" fontId="20" fillId="0" borderId="0" xfId="0" applyFont="1" applyAlignment="1">
      <alignment horizontal="center" vertical="center" wrapText="1"/>
    </xf>
    <xf numFmtId="0" fontId="58" fillId="0" borderId="0" xfId="0" applyFont="1" applyAlignment="1">
      <alignment horizontal="justify" vertical="center"/>
    </xf>
    <xf numFmtId="0" fontId="20" fillId="0" borderId="0" xfId="0" applyFont="1" applyAlignment="1">
      <alignment horizontal="left" vertical="center"/>
    </xf>
    <xf numFmtId="0" fontId="60" fillId="0" borderId="0" xfId="0" applyFont="1" applyAlignment="1">
      <alignment vertical="center"/>
    </xf>
    <xf numFmtId="169" fontId="34" fillId="0" borderId="0" xfId="45" applyFont="1"/>
    <xf numFmtId="168" fontId="34" fillId="0" borderId="10" xfId="1" applyNumberFormat="1" applyFont="1" applyBorder="1"/>
    <xf numFmtId="168" fontId="33" fillId="0" borderId="10" xfId="1" applyNumberFormat="1" applyFont="1" applyBorder="1"/>
    <xf numFmtId="173" fontId="34" fillId="0" borderId="0" xfId="49" applyNumberFormat="1" applyFont="1"/>
    <xf numFmtId="0" fontId="35" fillId="0" borderId="0" xfId="0" applyFont="1" applyAlignment="1">
      <alignment horizontal="justify" vertical="center"/>
    </xf>
    <xf numFmtId="168" fontId="34" fillId="0" borderId="0" xfId="49" applyNumberFormat="1" applyFont="1"/>
    <xf numFmtId="0" fontId="33" fillId="0" borderId="0" xfId="49" quotePrefix="1" applyFont="1" applyAlignment="1">
      <alignment horizontal="left"/>
    </xf>
    <xf numFmtId="0" fontId="34" fillId="0" borderId="0" xfId="49" quotePrefix="1" applyFont="1" applyAlignment="1">
      <alignment horizontal="left"/>
    </xf>
    <xf numFmtId="165" fontId="34" fillId="0" borderId="0" xfId="51" applyFont="1"/>
    <xf numFmtId="0" fontId="57" fillId="0" borderId="0" xfId="49" applyFont="1"/>
    <xf numFmtId="0" fontId="34" fillId="0" borderId="17" xfId="49" applyFont="1" applyFill="1" applyBorder="1"/>
    <xf numFmtId="0" fontId="20" fillId="0" borderId="0" xfId="0" applyFont="1" applyFill="1" applyAlignment="1">
      <alignment horizontal="left" vertical="center"/>
    </xf>
    <xf numFmtId="0" fontId="20" fillId="0" borderId="0" xfId="0" applyFont="1" applyFill="1" applyAlignment="1">
      <alignment horizontal="center" vertical="center" wrapText="1"/>
    </xf>
    <xf numFmtId="0" fontId="34" fillId="0" borderId="0" xfId="0" applyFont="1" applyFill="1" applyBorder="1" applyAlignment="1"/>
    <xf numFmtId="0" fontId="34" fillId="0" borderId="0" xfId="49" applyNumberFormat="1" applyFont="1" applyFill="1" applyBorder="1" applyAlignment="1"/>
    <xf numFmtId="0" fontId="34" fillId="0" borderId="0" xfId="0" applyFont="1" applyBorder="1" applyAlignment="1"/>
    <xf numFmtId="0" fontId="34" fillId="0" borderId="0" xfId="0" applyNumberFormat="1" applyFont="1" applyBorder="1" applyAlignment="1"/>
    <xf numFmtId="0" fontId="34" fillId="0" borderId="0" xfId="49" applyNumberFormat="1" applyFont="1" applyBorder="1" applyAlignment="1"/>
    <xf numFmtId="165" fontId="35" fillId="0" borderId="41" xfId="0" applyNumberFormat="1" applyFont="1" applyBorder="1" applyAlignment="1">
      <alignment horizontal="right" vertical="center"/>
    </xf>
    <xf numFmtId="165" fontId="35" fillId="0" borderId="36" xfId="0" applyNumberFormat="1" applyFont="1" applyBorder="1" applyAlignment="1">
      <alignment horizontal="right" vertical="center"/>
    </xf>
    <xf numFmtId="165" fontId="35" fillId="0" borderId="37" xfId="0" applyNumberFormat="1" applyFont="1" applyBorder="1" applyAlignment="1">
      <alignment horizontal="right" vertical="center"/>
    </xf>
    <xf numFmtId="165" fontId="35" fillId="0" borderId="39" xfId="0" applyNumberFormat="1" applyFont="1" applyBorder="1" applyAlignment="1">
      <alignment horizontal="right" vertical="center"/>
    </xf>
    <xf numFmtId="165" fontId="35" fillId="0" borderId="46" xfId="0" applyNumberFormat="1" applyFont="1" applyBorder="1" applyAlignment="1">
      <alignment horizontal="right" vertical="center"/>
    </xf>
    <xf numFmtId="0" fontId="63" fillId="0" borderId="0" xfId="54"/>
    <xf numFmtId="0" fontId="63" fillId="0" borderId="0" xfId="54" applyFill="1"/>
    <xf numFmtId="4" fontId="56" fillId="0" borderId="0" xfId="54" applyNumberFormat="1" applyFont="1" applyFill="1" applyAlignment="1">
      <alignment horizontal="right" vertical="top"/>
    </xf>
    <xf numFmtId="174" fontId="39" fillId="0" borderId="0" xfId="0" applyNumberFormat="1" applyFont="1"/>
    <xf numFmtId="183" fontId="54" fillId="40" borderId="32" xfId="0" applyNumberFormat="1" applyFont="1" applyFill="1" applyBorder="1" applyAlignment="1">
      <alignment horizontal="center" vertical="center" wrapText="1"/>
    </xf>
    <xf numFmtId="175" fontId="21" fillId="0" borderId="0" xfId="0" applyNumberFormat="1" applyFont="1" applyAlignment="1">
      <alignment vertical="center"/>
    </xf>
    <xf numFmtId="183" fontId="34" fillId="0" borderId="0" xfId="49" applyNumberFormat="1" applyFont="1"/>
    <xf numFmtId="183" fontId="34" fillId="0" borderId="0" xfId="49" applyNumberFormat="1" applyFont="1" applyAlignment="1">
      <alignment wrapText="1"/>
    </xf>
    <xf numFmtId="183" fontId="41" fillId="0" borderId="0" xfId="49" applyNumberFormat="1" applyFont="1" applyAlignment="1">
      <alignment horizontal="center" vertical="center" wrapText="1"/>
    </xf>
    <xf numFmtId="183" fontId="42" fillId="0" borderId="0" xfId="49" applyNumberFormat="1" applyFont="1" applyAlignment="1">
      <alignment horizontal="center" vertical="center"/>
    </xf>
    <xf numFmtId="183" fontId="34" fillId="0" borderId="0" xfId="46" applyNumberFormat="1" applyFont="1"/>
    <xf numFmtId="183" fontId="20" fillId="0" borderId="0" xfId="0" applyNumberFormat="1" applyFont="1" applyAlignment="1">
      <alignment horizontal="right" vertical="center"/>
    </xf>
    <xf numFmtId="183" fontId="34" fillId="0" borderId="0" xfId="49" applyNumberFormat="1" applyFont="1" applyFill="1"/>
    <xf numFmtId="183" fontId="34" fillId="0" borderId="0" xfId="49" applyNumberFormat="1" applyFont="1" applyFill="1" applyBorder="1" applyAlignment="1"/>
    <xf numFmtId="183" fontId="34" fillId="0" borderId="0" xfId="0" applyNumberFormat="1" applyFont="1" applyBorder="1" applyAlignment="1"/>
    <xf numFmtId="183" fontId="34" fillId="0" borderId="0" xfId="49" applyNumberFormat="1" applyFont="1" applyBorder="1" applyAlignment="1"/>
    <xf numFmtId="183" fontId="33" fillId="0" borderId="0" xfId="49" quotePrefix="1" applyNumberFormat="1" applyFont="1" applyAlignment="1">
      <alignment horizontal="left"/>
    </xf>
    <xf numFmtId="183" fontId="34" fillId="0" borderId="0" xfId="49" quotePrefix="1" applyNumberFormat="1" applyFont="1" applyAlignment="1">
      <alignment horizontal="left"/>
    </xf>
    <xf numFmtId="165" fontId="21" fillId="0" borderId="0" xfId="51" applyFont="1" applyFill="1" applyAlignment="1">
      <alignment vertical="center"/>
    </xf>
    <xf numFmtId="165" fontId="34" fillId="0" borderId="0" xfId="49" applyNumberFormat="1" applyFont="1"/>
    <xf numFmtId="3" fontId="34" fillId="0" borderId="0" xfId="46" applyNumberFormat="1" applyFont="1"/>
    <xf numFmtId="168" fontId="33" fillId="0" borderId="26" xfId="1" applyNumberFormat="1" applyFont="1" applyBorder="1"/>
    <xf numFmtId="0" fontId="37" fillId="0" borderId="57" xfId="0" applyFont="1" applyBorder="1" applyAlignment="1">
      <alignment vertical="center"/>
    </xf>
    <xf numFmtId="0" fontId="34" fillId="0" borderId="17" xfId="49" applyFont="1" applyBorder="1"/>
    <xf numFmtId="0" fontId="34" fillId="0" borderId="0" xfId="49" applyFont="1"/>
    <xf numFmtId="0" fontId="34" fillId="0" borderId="0" xfId="49" applyFont="1" applyFill="1"/>
    <xf numFmtId="3" fontId="46" fillId="0" borderId="10" xfId="0" applyNumberFormat="1" applyFont="1" applyFill="1" applyBorder="1"/>
    <xf numFmtId="179" fontId="46" fillId="0" borderId="10" xfId="0" applyNumberFormat="1" applyFont="1" applyFill="1" applyBorder="1"/>
    <xf numFmtId="0" fontId="46" fillId="0" borderId="0" xfId="0" applyFont="1" applyFill="1" applyBorder="1"/>
    <xf numFmtId="0" fontId="46" fillId="0" borderId="0" xfId="0" applyFont="1" applyFill="1"/>
    <xf numFmtId="0" fontId="46" fillId="0" borderId="10" xfId="0" applyFont="1" applyFill="1" applyBorder="1"/>
    <xf numFmtId="3" fontId="46" fillId="0" borderId="0" xfId="0" applyNumberFormat="1" applyFont="1" applyFill="1" applyBorder="1"/>
    <xf numFmtId="181" fontId="46" fillId="0" borderId="10" xfId="1" applyNumberFormat="1" applyFont="1" applyFill="1" applyBorder="1"/>
    <xf numFmtId="165" fontId="46" fillId="0" borderId="10" xfId="51" applyFont="1" applyFill="1" applyBorder="1"/>
    <xf numFmtId="3" fontId="44" fillId="0" borderId="10" xfId="0" applyNumberFormat="1" applyFont="1" applyFill="1" applyBorder="1"/>
    <xf numFmtId="0" fontId="35" fillId="0" borderId="57" xfId="0" applyFont="1" applyBorder="1" applyAlignment="1">
      <alignment vertical="center"/>
    </xf>
    <xf numFmtId="0" fontId="35" fillId="0" borderId="59" xfId="0" applyFont="1" applyBorder="1" applyAlignment="1">
      <alignment vertical="center"/>
    </xf>
    <xf numFmtId="0" fontId="67" fillId="0" borderId="0" xfId="49" applyFont="1"/>
    <xf numFmtId="0" fontId="54" fillId="40" borderId="30" xfId="0" applyFont="1" applyFill="1" applyBorder="1" applyAlignment="1">
      <alignment horizontal="center" vertical="center" wrapText="1"/>
    </xf>
    <xf numFmtId="0" fontId="21" fillId="0" borderId="27" xfId="0" applyFont="1" applyBorder="1" applyAlignment="1">
      <alignment horizontal="left" wrapText="1" indent="1"/>
    </xf>
    <xf numFmtId="168" fontId="55" fillId="0" borderId="0" xfId="1" applyNumberFormat="1" applyFont="1"/>
    <xf numFmtId="0" fontId="55" fillId="0" borderId="0" xfId="0" applyFont="1"/>
    <xf numFmtId="0" fontId="22" fillId="0" borderId="26" xfId="0" applyFont="1" applyBorder="1" applyAlignment="1">
      <alignment horizontal="left" indent="1"/>
    </xf>
    <xf numFmtId="0" fontId="21" fillId="0" borderId="27" xfId="0" applyFont="1" applyBorder="1" applyAlignment="1">
      <alignment horizontal="left" vertical="center" wrapText="1" indent="1"/>
    </xf>
    <xf numFmtId="0" fontId="22" fillId="0" borderId="30" xfId="0" applyFont="1" applyBorder="1" applyAlignment="1">
      <alignment horizontal="left" indent="1"/>
    </xf>
    <xf numFmtId="0" fontId="21" fillId="0" borderId="28" xfId="0" applyFont="1" applyBorder="1" applyAlignment="1">
      <alignment horizontal="left" vertical="center" indent="1"/>
    </xf>
    <xf numFmtId="0" fontId="22" fillId="0" borderId="27" xfId="0" applyFont="1" applyBorder="1" applyAlignment="1">
      <alignment horizontal="left" wrapText="1" indent="1"/>
    </xf>
    <xf numFmtId="0" fontId="21" fillId="0" borderId="30" xfId="0" applyFont="1" applyBorder="1" applyAlignment="1">
      <alignment wrapText="1"/>
    </xf>
    <xf numFmtId="0" fontId="22" fillId="0" borderId="31" xfId="0" applyFont="1" applyBorder="1" applyAlignment="1">
      <alignment vertical="center" wrapText="1"/>
    </xf>
    <xf numFmtId="0" fontId="21" fillId="0" borderId="32" xfId="0" applyFont="1" applyFill="1" applyBorder="1" applyAlignment="1">
      <alignment vertical="center" wrapText="1"/>
    </xf>
    <xf numFmtId="0" fontId="22" fillId="0" borderId="26" xfId="0" applyFont="1" applyFill="1" applyBorder="1" applyAlignment="1">
      <alignment vertical="center" wrapText="1"/>
    </xf>
    <xf numFmtId="43" fontId="22" fillId="0" borderId="32" xfId="1" applyFont="1" applyFill="1" applyBorder="1" applyAlignment="1"/>
    <xf numFmtId="43" fontId="22" fillId="0" borderId="47" xfId="1" applyFont="1" applyFill="1" applyBorder="1" applyAlignment="1"/>
    <xf numFmtId="43" fontId="22" fillId="0" borderId="30" xfId="1" applyFont="1" applyFill="1" applyBorder="1" applyAlignment="1"/>
    <xf numFmtId="43" fontId="21" fillId="0" borderId="70" xfId="1" applyFont="1" applyBorder="1" applyAlignment="1"/>
    <xf numFmtId="43" fontId="21" fillId="0" borderId="31" xfId="1" applyFont="1" applyBorder="1" applyAlignment="1"/>
    <xf numFmtId="43" fontId="22" fillId="0" borderId="70" xfId="1" applyFont="1" applyBorder="1" applyAlignment="1"/>
    <xf numFmtId="43" fontId="22" fillId="0" borderId="31" xfId="1" applyFont="1" applyFill="1" applyBorder="1" applyAlignment="1"/>
    <xf numFmtId="43" fontId="22" fillId="0" borderId="70" xfId="1" applyFont="1" applyFill="1" applyBorder="1" applyAlignment="1"/>
    <xf numFmtId="43" fontId="22" fillId="0" borderId="28" xfId="1" applyFont="1" applyFill="1" applyBorder="1" applyAlignment="1"/>
    <xf numFmtId="43" fontId="22" fillId="0" borderId="42" xfId="1" applyFont="1" applyFill="1" applyBorder="1" applyAlignment="1"/>
    <xf numFmtId="0" fontId="68" fillId="42" borderId="38" xfId="0" applyFont="1" applyFill="1" applyBorder="1" applyAlignment="1">
      <alignment horizontal="center" vertical="center" wrapText="1"/>
    </xf>
    <xf numFmtId="0" fontId="69" fillId="42" borderId="38" xfId="0" applyFont="1" applyFill="1" applyBorder="1" applyAlignment="1">
      <alignment horizontal="center" vertical="center" wrapText="1"/>
    </xf>
    <xf numFmtId="0" fontId="69" fillId="42" borderId="39" xfId="0" applyFont="1" applyFill="1" applyBorder="1" applyAlignment="1">
      <alignment horizontal="center" vertical="center" wrapText="1"/>
    </xf>
    <xf numFmtId="0" fontId="33" fillId="0" borderId="27" xfId="0" applyFont="1" applyFill="1" applyBorder="1" applyAlignment="1">
      <alignment vertical="center"/>
    </xf>
    <xf numFmtId="0" fontId="70" fillId="0" borderId="34" xfId="0" applyFont="1" applyFill="1" applyBorder="1" applyAlignment="1">
      <alignment vertical="center"/>
    </xf>
    <xf numFmtId="0" fontId="38" fillId="0" borderId="26" xfId="0" applyFont="1" applyBorder="1" applyAlignment="1">
      <alignment vertical="center"/>
    </xf>
    <xf numFmtId="0" fontId="34" fillId="0" borderId="17" xfId="46" applyFont="1" applyFill="1" applyBorder="1"/>
    <xf numFmtId="183" fontId="37" fillId="0" borderId="0" xfId="0" applyNumberFormat="1" applyFont="1" applyFill="1" applyAlignment="1">
      <alignment vertical="center"/>
    </xf>
    <xf numFmtId="0" fontId="37" fillId="0" borderId="0" xfId="0" applyFont="1" applyFill="1" applyAlignment="1">
      <alignment vertical="center"/>
    </xf>
    <xf numFmtId="0" fontId="34" fillId="0" borderId="0" xfId="46" applyFont="1" applyFill="1"/>
    <xf numFmtId="0" fontId="62" fillId="0" borderId="27" xfId="0" applyFont="1" applyFill="1" applyBorder="1" applyAlignment="1">
      <alignment horizontal="center" vertical="center"/>
    </xf>
    <xf numFmtId="0" fontId="62" fillId="0" borderId="35" xfId="0" applyFont="1" applyFill="1" applyBorder="1" applyAlignment="1">
      <alignment vertical="center"/>
    </xf>
    <xf numFmtId="0" fontId="37" fillId="0" borderId="71" xfId="0" applyFont="1" applyBorder="1" applyAlignment="1">
      <alignment vertical="center"/>
    </xf>
    <xf numFmtId="0" fontId="71" fillId="42" borderId="60" xfId="0" applyFont="1" applyFill="1" applyBorder="1" applyAlignment="1">
      <alignment horizontal="center" vertical="center" wrapText="1"/>
    </xf>
    <xf numFmtId="0" fontId="71" fillId="42" borderId="69" xfId="0" applyFont="1" applyFill="1" applyBorder="1" applyAlignment="1">
      <alignment horizontal="center" vertical="center" wrapText="1"/>
    </xf>
    <xf numFmtId="0" fontId="71" fillId="42" borderId="65" xfId="0" applyFont="1" applyFill="1" applyBorder="1" applyAlignment="1">
      <alignment horizontal="center" vertical="center" wrapText="1"/>
    </xf>
    <xf numFmtId="183" fontId="71" fillId="42" borderId="66" xfId="0" applyNumberFormat="1" applyFont="1" applyFill="1" applyBorder="1" applyAlignment="1">
      <alignment horizontal="center" vertical="center" wrapText="1"/>
    </xf>
    <xf numFmtId="0" fontId="71" fillId="42" borderId="66" xfId="0" applyFont="1" applyFill="1" applyBorder="1" applyAlignment="1">
      <alignment horizontal="center" vertical="center" wrapText="1"/>
    </xf>
    <xf numFmtId="0" fontId="71" fillId="42" borderId="67" xfId="0" applyFont="1" applyFill="1" applyBorder="1" applyAlignment="1">
      <alignment horizontal="center" vertical="center" wrapText="1"/>
    </xf>
    <xf numFmtId="168" fontId="37" fillId="0" borderId="15" xfId="1" applyNumberFormat="1" applyFont="1" applyBorder="1" applyAlignment="1">
      <alignment horizontal="right" vertical="center"/>
    </xf>
    <xf numFmtId="168" fontId="37" fillId="0" borderId="19" xfId="1" applyNumberFormat="1" applyFont="1" applyBorder="1" applyAlignment="1">
      <alignment horizontal="center" vertical="center"/>
    </xf>
    <xf numFmtId="168" fontId="37" fillId="0" borderId="71" xfId="1" applyNumberFormat="1" applyFont="1" applyBorder="1" applyAlignment="1">
      <alignment horizontal="right" vertical="center"/>
    </xf>
    <xf numFmtId="168" fontId="34" fillId="0" borderId="15" xfId="1" applyNumberFormat="1" applyFont="1" applyBorder="1"/>
    <xf numFmtId="168" fontId="34" fillId="0" borderId="72" xfId="1" applyNumberFormat="1" applyFont="1" applyBorder="1"/>
    <xf numFmtId="168" fontId="37" fillId="0" borderId="10" xfId="1" applyNumberFormat="1" applyFont="1" applyBorder="1" applyAlignment="1">
      <alignment horizontal="right" vertical="center"/>
    </xf>
    <xf numFmtId="168" fontId="37" fillId="0" borderId="11" xfId="1" applyNumberFormat="1" applyFont="1" applyBorder="1" applyAlignment="1">
      <alignment horizontal="center" vertical="center"/>
    </xf>
    <xf numFmtId="168" fontId="37" fillId="0" borderId="57" xfId="1" applyNumberFormat="1" applyFont="1" applyBorder="1" applyAlignment="1">
      <alignment horizontal="right" vertical="center"/>
    </xf>
    <xf numFmtId="168" fontId="34" fillId="0" borderId="58" xfId="1" applyNumberFormat="1" applyFont="1" applyBorder="1"/>
    <xf numFmtId="168" fontId="37" fillId="0" borderId="11" xfId="1" applyNumberFormat="1" applyFont="1" applyBorder="1" applyAlignment="1">
      <alignment horizontal="right" vertical="center"/>
    </xf>
    <xf numFmtId="168" fontId="35" fillId="0" borderId="10" xfId="1" applyNumberFormat="1" applyFont="1" applyBorder="1" applyAlignment="1">
      <alignment horizontal="right" vertical="center"/>
    </xf>
    <xf numFmtId="168" fontId="35" fillId="0" borderId="11" xfId="1" applyNumberFormat="1" applyFont="1" applyBorder="1" applyAlignment="1">
      <alignment horizontal="right" vertical="center"/>
    </xf>
    <xf numFmtId="168" fontId="35" fillId="0" borderId="57" xfId="1" applyNumberFormat="1" applyFont="1" applyBorder="1" applyAlignment="1">
      <alignment horizontal="right" vertical="center"/>
    </xf>
    <xf numFmtId="168" fontId="33" fillId="0" borderId="58" xfId="1" applyNumberFormat="1" applyFont="1" applyBorder="1"/>
    <xf numFmtId="168" fontId="35" fillId="0" borderId="60" xfId="1" applyNumberFormat="1" applyFont="1" applyBorder="1" applyAlignment="1">
      <alignment horizontal="right" vertical="center"/>
    </xf>
    <xf numFmtId="168" fontId="35" fillId="0" borderId="69" xfId="1" applyNumberFormat="1" applyFont="1" applyBorder="1" applyAlignment="1">
      <alignment horizontal="right" vertical="center"/>
    </xf>
    <xf numFmtId="168" fontId="35" fillId="0" borderId="59" xfId="1" applyNumberFormat="1" applyFont="1" applyBorder="1" applyAlignment="1">
      <alignment horizontal="right" vertical="center"/>
    </xf>
    <xf numFmtId="168" fontId="33" fillId="0" borderId="60" xfId="1" applyNumberFormat="1" applyFont="1" applyBorder="1"/>
    <xf numFmtId="168" fontId="33" fillId="0" borderId="61" xfId="1" applyNumberFormat="1" applyFont="1" applyBorder="1"/>
    <xf numFmtId="0" fontId="69" fillId="42" borderId="26" xfId="0" applyFont="1" applyFill="1" applyBorder="1" applyAlignment="1">
      <alignment horizontal="center" vertical="center" wrapText="1"/>
    </xf>
    <xf numFmtId="0" fontId="69" fillId="42" borderId="36" xfId="0" applyFont="1" applyFill="1" applyBorder="1" applyAlignment="1">
      <alignment horizontal="center" vertical="center" wrapText="1"/>
    </xf>
    <xf numFmtId="165" fontId="35" fillId="0" borderId="26" xfId="0" applyNumberFormat="1" applyFont="1" applyBorder="1" applyAlignment="1">
      <alignment horizontal="right" vertical="center"/>
    </xf>
    <xf numFmtId="165" fontId="35" fillId="0" borderId="28" xfId="0" applyNumberFormat="1" applyFont="1" applyBorder="1" applyAlignment="1">
      <alignment horizontal="right" vertical="center"/>
    </xf>
    <xf numFmtId="14" fontId="69" fillId="42" borderId="63" xfId="0" applyNumberFormat="1" applyFont="1" applyFill="1" applyBorder="1" applyAlignment="1">
      <alignment horizontal="center" vertical="center" wrapText="1"/>
    </xf>
    <xf numFmtId="14" fontId="69" fillId="42" borderId="64" xfId="0" applyNumberFormat="1" applyFont="1" applyFill="1" applyBorder="1" applyAlignment="1">
      <alignment horizontal="center" vertical="center" wrapText="1"/>
    </xf>
    <xf numFmtId="0" fontId="68" fillId="42" borderId="34" xfId="0" applyFont="1" applyFill="1" applyBorder="1" applyAlignment="1">
      <alignment horizontal="center" vertical="center" wrapText="1"/>
    </xf>
    <xf numFmtId="0" fontId="34" fillId="0" borderId="31" xfId="49" applyFont="1" applyBorder="1"/>
    <xf numFmtId="168" fontId="34" fillId="0" borderId="31" xfId="1" applyNumberFormat="1" applyFont="1" applyBorder="1"/>
    <xf numFmtId="168" fontId="34" fillId="0" borderId="31" xfId="1" applyNumberFormat="1" applyFont="1" applyBorder="1" applyAlignment="1">
      <alignment vertical="top"/>
    </xf>
    <xf numFmtId="0" fontId="38" fillId="0" borderId="28" xfId="0" applyFont="1" applyBorder="1" applyAlignment="1">
      <alignment horizontal="left" vertical="center" wrapText="1"/>
    </xf>
    <xf numFmtId="168" fontId="33" fillId="0" borderId="28" xfId="1" applyNumberFormat="1" applyFont="1" applyBorder="1"/>
    <xf numFmtId="168" fontId="33" fillId="0" borderId="28" xfId="1" applyNumberFormat="1" applyFont="1" applyBorder="1" applyAlignment="1">
      <alignment vertical="top"/>
    </xf>
    <xf numFmtId="0" fontId="33" fillId="0" borderId="26" xfId="49" applyFont="1" applyBorder="1"/>
    <xf numFmtId="168" fontId="33" fillId="0" borderId="26" xfId="1" applyNumberFormat="1" applyFont="1" applyBorder="1" applyAlignment="1">
      <alignment vertical="top"/>
    </xf>
    <xf numFmtId="168" fontId="33" fillId="0" borderId="27" xfId="1" applyNumberFormat="1" applyFont="1" applyBorder="1"/>
    <xf numFmtId="0" fontId="34" fillId="0" borderId="54" xfId="49" applyFont="1" applyBorder="1"/>
    <xf numFmtId="0" fontId="34" fillId="0" borderId="52" xfId="49" applyFont="1" applyBorder="1"/>
    <xf numFmtId="0" fontId="20" fillId="0" borderId="76" xfId="0" applyFont="1" applyBorder="1" applyAlignment="1">
      <alignment vertical="center" wrapText="1"/>
    </xf>
    <xf numFmtId="0" fontId="38" fillId="0" borderId="42" xfId="0" applyFont="1" applyBorder="1" applyAlignment="1">
      <alignment vertical="center"/>
    </xf>
    <xf numFmtId="0" fontId="69" fillId="42" borderId="49" xfId="0" applyFont="1" applyFill="1" applyBorder="1" applyAlignment="1">
      <alignment horizontal="center" vertical="center" wrapText="1"/>
    </xf>
    <xf numFmtId="0" fontId="69" fillId="42" borderId="34" xfId="0" applyFont="1" applyFill="1" applyBorder="1" applyAlignment="1">
      <alignment horizontal="center" vertical="center" wrapText="1"/>
    </xf>
    <xf numFmtId="0" fontId="34" fillId="0" borderId="76" xfId="49" applyFont="1" applyBorder="1"/>
    <xf numFmtId="0" fontId="33" fillId="0" borderId="40" xfId="49" applyFont="1" applyBorder="1"/>
    <xf numFmtId="168" fontId="34" fillId="0" borderId="75" xfId="1" applyNumberFormat="1" applyFont="1" applyBorder="1"/>
    <xf numFmtId="168" fontId="34" fillId="0" borderId="77" xfId="1" applyNumberFormat="1" applyFont="1" applyBorder="1"/>
    <xf numFmtId="168" fontId="33" fillId="0" borderId="36" xfId="1" applyNumberFormat="1" applyFont="1" applyBorder="1"/>
    <xf numFmtId="173" fontId="33" fillId="0" borderId="26" xfId="1" applyNumberFormat="1" applyFont="1" applyFill="1" applyBorder="1"/>
    <xf numFmtId="0" fontId="34" fillId="0" borderId="0" xfId="49" applyFont="1" applyBorder="1"/>
    <xf numFmtId="0" fontId="34" fillId="0" borderId="0" xfId="49" applyFont="1" applyFill="1" applyBorder="1"/>
    <xf numFmtId="183" fontId="34" fillId="0" borderId="0" xfId="49" applyNumberFormat="1" applyFont="1" applyBorder="1"/>
    <xf numFmtId="175" fontId="34" fillId="0" borderId="0" xfId="49" applyNumberFormat="1" applyFont="1" applyBorder="1"/>
    <xf numFmtId="168" fontId="34" fillId="0" borderId="0" xfId="1" applyNumberFormat="1" applyFont="1" applyFill="1" applyBorder="1"/>
    <xf numFmtId="168" fontId="34" fillId="0" borderId="0" xfId="1" applyNumberFormat="1" applyFont="1" applyBorder="1"/>
    <xf numFmtId="43" fontId="35" fillId="0" borderId="26" xfId="1" applyFont="1" applyBorder="1" applyAlignment="1">
      <alignment horizontal="right" vertical="center"/>
    </xf>
    <xf numFmtId="43" fontId="35" fillId="0" borderId="28" xfId="1" applyFont="1" applyBorder="1" applyAlignment="1">
      <alignment horizontal="right" vertical="center"/>
    </xf>
    <xf numFmtId="43" fontId="35" fillId="0" borderId="37" xfId="1" applyFont="1" applyBorder="1" applyAlignment="1">
      <alignment horizontal="right" vertical="center"/>
    </xf>
    <xf numFmtId="177" fontId="69" fillId="42" borderId="31" xfId="49" applyNumberFormat="1" applyFont="1" applyFill="1" applyBorder="1" applyAlignment="1">
      <alignment horizontal="center" wrapText="1"/>
    </xf>
    <xf numFmtId="183" fontId="69" fillId="42" borderId="31" xfId="49" applyNumberFormat="1" applyFont="1" applyFill="1" applyBorder="1" applyAlignment="1">
      <alignment horizontal="center" vertical="center" wrapText="1"/>
    </xf>
    <xf numFmtId="0" fontId="69" fillId="42" borderId="31" xfId="0" applyFont="1" applyFill="1" applyBorder="1" applyAlignment="1">
      <alignment horizontal="center" vertical="center"/>
    </xf>
    <xf numFmtId="0" fontId="35" fillId="0" borderId="26" xfId="0" applyFont="1" applyBorder="1"/>
    <xf numFmtId="175" fontId="35" fillId="0" borderId="26" xfId="45" applyNumberFormat="1" applyFont="1" applyBorder="1"/>
    <xf numFmtId="49" fontId="64" fillId="0" borderId="0" xfId="54" applyNumberFormat="1" applyFont="1" applyFill="1" applyAlignment="1">
      <alignment horizontal="left" vertical="top" wrapText="1"/>
    </xf>
    <xf numFmtId="0" fontId="65" fillId="0" borderId="0" xfId="54" applyFont="1" applyFill="1" applyAlignment="1">
      <alignment horizontal="left" vertical="top" wrapText="1"/>
    </xf>
    <xf numFmtId="0" fontId="66" fillId="0" borderId="0" xfId="54" applyFont="1" applyFill="1" applyAlignment="1">
      <alignment horizontal="center" vertical="top" wrapText="1"/>
    </xf>
    <xf numFmtId="0" fontId="44" fillId="0" borderId="0" xfId="54" applyFont="1" applyFill="1" applyAlignment="1">
      <alignment horizontal="left" vertical="top" wrapText="1"/>
    </xf>
    <xf numFmtId="49" fontId="73" fillId="0" borderId="0" xfId="0" applyNumberFormat="1" applyFont="1" applyAlignment="1">
      <alignment vertical="top" wrapText="1"/>
    </xf>
    <xf numFmtId="49" fontId="73" fillId="0" borderId="0" xfId="0" applyNumberFormat="1" applyFont="1" applyAlignment="1">
      <alignment horizontal="center" vertical="top" wrapText="1"/>
    </xf>
    <xf numFmtId="0" fontId="74" fillId="0" borderId="0" xfId="0" applyFont="1" applyAlignment="1">
      <alignment vertical="top" wrapText="1"/>
    </xf>
    <xf numFmtId="0" fontId="74" fillId="0" borderId="0" xfId="0" applyFont="1" applyAlignment="1">
      <alignment horizontal="center" vertical="top" wrapText="1"/>
    </xf>
    <xf numFmtId="0" fontId="73" fillId="33" borderId="0" xfId="0" applyFont="1" applyFill="1" applyAlignment="1">
      <alignment vertical="top" wrapText="1"/>
    </xf>
    <xf numFmtId="0" fontId="73" fillId="33" borderId="0" xfId="0" applyFont="1" applyFill="1" applyAlignment="1">
      <alignment horizontal="center" vertical="top" wrapText="1"/>
    </xf>
    <xf numFmtId="49" fontId="75" fillId="42" borderId="0" xfId="0" applyNumberFormat="1" applyFont="1" applyFill="1" applyAlignment="1">
      <alignment horizontal="center" vertical="top" wrapText="1"/>
    </xf>
    <xf numFmtId="49" fontId="73" fillId="0" borderId="0" xfId="0" applyNumberFormat="1" applyFont="1" applyAlignment="1">
      <alignment horizontal="left" vertical="top" wrapText="1"/>
    </xf>
    <xf numFmtId="0" fontId="73" fillId="0" borderId="0" xfId="0" applyFont="1" applyAlignment="1">
      <alignment horizontal="left" vertical="top" wrapText="1"/>
    </xf>
    <xf numFmtId="3" fontId="73" fillId="0" borderId="0" xfId="0" applyNumberFormat="1" applyFont="1" applyAlignment="1">
      <alignment horizontal="right" vertical="top"/>
    </xf>
    <xf numFmtId="49" fontId="76" fillId="0" borderId="0" xfId="0" applyNumberFormat="1" applyFont="1" applyAlignment="1">
      <alignment horizontal="left" vertical="top" wrapText="1"/>
    </xf>
    <xf numFmtId="0" fontId="76" fillId="0" borderId="0" xfId="0" applyFont="1" applyAlignment="1">
      <alignment horizontal="left" vertical="top" wrapText="1"/>
    </xf>
    <xf numFmtId="3" fontId="76" fillId="0" borderId="0" xfId="0" applyNumberFormat="1" applyFont="1" applyAlignment="1">
      <alignment horizontal="right" vertical="top"/>
    </xf>
    <xf numFmtId="4" fontId="73" fillId="0" borderId="0" xfId="0" applyNumberFormat="1" applyFont="1" applyAlignment="1">
      <alignment horizontal="right" vertical="top"/>
    </xf>
    <xf numFmtId="4" fontId="76" fillId="0" borderId="0" xfId="0" applyNumberFormat="1" applyFont="1" applyAlignment="1">
      <alignment horizontal="right" vertical="top"/>
    </xf>
    <xf numFmtId="4" fontId="76" fillId="0" borderId="0" xfId="54" applyNumberFormat="1" applyFont="1" applyAlignment="1">
      <alignment horizontal="right" vertical="top"/>
    </xf>
    <xf numFmtId="1" fontId="29" fillId="0" borderId="0" xfId="54" applyNumberFormat="1" applyFont="1"/>
    <xf numFmtId="4" fontId="73" fillId="0" borderId="0" xfId="54" applyNumberFormat="1" applyFont="1" applyAlignment="1">
      <alignment horizontal="right" vertical="top"/>
    </xf>
    <xf numFmtId="1" fontId="45" fillId="0" borderId="0" xfId="54" applyNumberFormat="1" applyFont="1"/>
    <xf numFmtId="0" fontId="45" fillId="0" borderId="0" xfId="54" applyFont="1"/>
    <xf numFmtId="0" fontId="52" fillId="43" borderId="10" xfId="0" applyFont="1" applyFill="1" applyBorder="1"/>
    <xf numFmtId="0" fontId="52" fillId="43" borderId="10" xfId="0" applyNumberFormat="1" applyFont="1" applyFill="1" applyBorder="1" applyAlignment="1">
      <alignment horizontal="left" wrapText="1"/>
    </xf>
    <xf numFmtId="0" fontId="52" fillId="43" borderId="10" xfId="0" applyFont="1" applyFill="1" applyBorder="1" applyAlignment="1">
      <alignment horizontal="left" wrapText="1"/>
    </xf>
    <xf numFmtId="0" fontId="52" fillId="43" borderId="10" xfId="0" applyFont="1" applyFill="1" applyBorder="1" applyAlignment="1">
      <alignment horizontal="center" wrapText="1"/>
    </xf>
    <xf numFmtId="174" fontId="52" fillId="43" borderId="10" xfId="1" applyNumberFormat="1" applyFont="1" applyFill="1" applyBorder="1" applyAlignment="1">
      <alignment wrapText="1"/>
    </xf>
    <xf numFmtId="43" fontId="52" fillId="43" borderId="10" xfId="1" applyFont="1" applyFill="1" applyBorder="1" applyAlignment="1">
      <alignment wrapText="1"/>
    </xf>
    <xf numFmtId="0" fontId="52" fillId="43" borderId="0" xfId="0" applyFont="1" applyFill="1"/>
    <xf numFmtId="176" fontId="52" fillId="43" borderId="10" xfId="1" applyNumberFormat="1" applyFont="1" applyFill="1" applyBorder="1" applyAlignment="1">
      <alignment wrapText="1"/>
    </xf>
    <xf numFmtId="174" fontId="51" fillId="43" borderId="10" xfId="1" applyNumberFormat="1" applyFont="1" applyFill="1" applyBorder="1" applyAlignment="1">
      <alignment wrapText="1"/>
    </xf>
    <xf numFmtId="0" fontId="52" fillId="0" borderId="0" xfId="0" applyFont="1"/>
    <xf numFmtId="176" fontId="51" fillId="43" borderId="10" xfId="1" applyNumberFormat="1" applyFont="1" applyFill="1" applyBorder="1" applyAlignment="1">
      <alignment wrapText="1"/>
    </xf>
    <xf numFmtId="43" fontId="51" fillId="0" borderId="10" xfId="1" applyFont="1" applyBorder="1"/>
    <xf numFmtId="185" fontId="51" fillId="0" borderId="10" xfId="1" applyNumberFormat="1" applyFont="1" applyBorder="1"/>
    <xf numFmtId="168" fontId="51" fillId="0" borderId="0" xfId="1" applyNumberFormat="1" applyFont="1"/>
    <xf numFmtId="168" fontId="51" fillId="0" borderId="0" xfId="1" applyNumberFormat="1" applyFont="1" applyAlignment="1">
      <alignment horizontal="left"/>
    </xf>
    <xf numFmtId="168" fontId="52" fillId="0" borderId="0" xfId="1" applyNumberFormat="1" applyFont="1" applyAlignment="1">
      <alignment horizontal="center"/>
    </xf>
    <xf numFmtId="0" fontId="22" fillId="0" borderId="80" xfId="0" applyFont="1" applyBorder="1" applyAlignment="1">
      <alignment vertical="center" wrapText="1"/>
    </xf>
    <xf numFmtId="168" fontId="21" fillId="0" borderId="16" xfId="1" applyNumberFormat="1" applyFont="1" applyBorder="1" applyAlignment="1"/>
    <xf numFmtId="168" fontId="21" fillId="0" borderId="80" xfId="1" applyNumberFormat="1" applyFont="1" applyBorder="1" applyAlignment="1"/>
    <xf numFmtId="168" fontId="22" fillId="0" borderId="80" xfId="1" applyNumberFormat="1" applyFont="1" applyFill="1" applyBorder="1" applyAlignment="1"/>
    <xf numFmtId="168" fontId="22" fillId="0" borderId="16" xfId="1" applyNumberFormat="1" applyFont="1" applyFill="1" applyBorder="1" applyAlignment="1"/>
    <xf numFmtId="168" fontId="21" fillId="0" borderId="21" xfId="1" applyNumberFormat="1" applyFont="1" applyFill="1" applyBorder="1" applyAlignment="1"/>
    <xf numFmtId="168" fontId="21" fillId="0" borderId="33" xfId="1" applyNumberFormat="1" applyFont="1" applyFill="1" applyBorder="1" applyAlignment="1"/>
    <xf numFmtId="168" fontId="22" fillId="0" borderId="33" xfId="1" applyNumberFormat="1" applyFont="1" applyFill="1" applyBorder="1" applyAlignment="1"/>
    <xf numFmtId="168" fontId="22" fillId="0" borderId="21" xfId="1" applyNumberFormat="1" applyFont="1" applyFill="1" applyBorder="1" applyAlignment="1"/>
    <xf numFmtId="168" fontId="21" fillId="0" borderId="23" xfId="1" applyNumberFormat="1" applyFont="1" applyFill="1" applyBorder="1" applyAlignment="1"/>
    <xf numFmtId="168" fontId="21" fillId="0" borderId="32" xfId="1" applyNumberFormat="1" applyFont="1" applyFill="1" applyBorder="1" applyAlignment="1"/>
    <xf numFmtId="168" fontId="22" fillId="0" borderId="32" xfId="1" applyNumberFormat="1" applyFont="1" applyFill="1" applyBorder="1" applyAlignment="1"/>
    <xf numFmtId="168" fontId="22" fillId="0" borderId="41" xfId="1" applyNumberFormat="1" applyFont="1" applyFill="1" applyBorder="1" applyAlignment="1"/>
    <xf numFmtId="168" fontId="22" fillId="0" borderId="26" xfId="1" applyNumberFormat="1" applyFont="1" applyFill="1" applyBorder="1" applyAlignment="1"/>
    <xf numFmtId="0" fontId="61" fillId="0" borderId="0" xfId="0" applyFont="1" applyAlignment="1">
      <alignment horizontal="left" vertical="center"/>
    </xf>
    <xf numFmtId="0" fontId="60" fillId="0" borderId="0" xfId="0" applyFont="1" applyAlignment="1">
      <alignment horizontal="left" vertical="center"/>
    </xf>
    <xf numFmtId="0" fontId="47" fillId="0" borderId="10" xfId="0" applyFont="1" applyFill="1" applyBorder="1" applyAlignment="1">
      <alignment horizontal="left" vertical="center" wrapText="1"/>
    </xf>
    <xf numFmtId="0" fontId="47" fillId="0" borderId="0" xfId="0" applyFont="1" applyFill="1" applyBorder="1"/>
    <xf numFmtId="0" fontId="47" fillId="0" borderId="0" xfId="0" applyFont="1" applyFill="1"/>
    <xf numFmtId="0" fontId="77" fillId="42" borderId="10" xfId="0" applyFont="1" applyFill="1" applyBorder="1" applyAlignment="1">
      <alignment horizontal="center" vertical="center" wrapText="1"/>
    </xf>
    <xf numFmtId="14" fontId="77" fillId="42" borderId="10" xfId="0" applyNumberFormat="1" applyFont="1" applyFill="1" applyBorder="1" applyAlignment="1">
      <alignment horizontal="center" vertical="center" wrapText="1"/>
    </xf>
    <xf numFmtId="3" fontId="47" fillId="0" borderId="0" xfId="0" applyNumberFormat="1" applyFont="1" applyFill="1" applyBorder="1"/>
    <xf numFmtId="181" fontId="47" fillId="0" borderId="10" xfId="1" applyNumberFormat="1" applyFont="1" applyFill="1" applyBorder="1"/>
    <xf numFmtId="3" fontId="78" fillId="0" borderId="10" xfId="0" applyNumberFormat="1" applyFont="1" applyFill="1" applyBorder="1"/>
    <xf numFmtId="43" fontId="47" fillId="0" borderId="10" xfId="1" applyFont="1" applyFill="1" applyBorder="1" applyAlignment="1">
      <alignment horizontal="center" vertical="center"/>
    </xf>
    <xf numFmtId="43" fontId="47" fillId="0" borderId="10" xfId="1" applyFont="1" applyFill="1" applyBorder="1" applyAlignment="1"/>
    <xf numFmtId="0" fontId="47" fillId="44" borderId="10" xfId="0" applyFont="1" applyFill="1" applyBorder="1" applyAlignment="1">
      <alignment horizontal="center" wrapText="1"/>
    </xf>
    <xf numFmtId="0" fontId="47" fillId="44" borderId="10" xfId="0" applyFont="1" applyFill="1" applyBorder="1" applyAlignment="1">
      <alignment horizontal="center" vertical="center" wrapText="1"/>
    </xf>
    <xf numFmtId="0" fontId="47" fillId="34" borderId="10" xfId="0" applyFont="1" applyFill="1" applyBorder="1" applyAlignment="1">
      <alignment horizontal="center" vertical="center" wrapText="1"/>
    </xf>
    <xf numFmtId="0" fontId="47" fillId="36" borderId="10" xfId="0" applyFont="1" applyFill="1" applyBorder="1" applyAlignment="1">
      <alignment horizontal="center" vertical="center" wrapText="1"/>
    </xf>
    <xf numFmtId="0" fontId="15" fillId="0" borderId="0" xfId="0" applyFont="1" applyBorder="1"/>
    <xf numFmtId="0" fontId="15" fillId="0" borderId="0" xfId="0" applyFont="1"/>
    <xf numFmtId="0" fontId="47" fillId="45" borderId="10" xfId="0" applyFont="1" applyFill="1" applyBorder="1"/>
    <xf numFmtId="3" fontId="47" fillId="45" borderId="10" xfId="0" applyNumberFormat="1" applyFont="1" applyFill="1" applyBorder="1"/>
    <xf numFmtId="43" fontId="47" fillId="45" borderId="10" xfId="1" applyFont="1" applyFill="1" applyBorder="1" applyAlignment="1">
      <alignment horizontal="center" vertical="center"/>
    </xf>
    <xf numFmtId="181" fontId="47" fillId="45" borderId="10" xfId="1" applyNumberFormat="1" applyFont="1" applyFill="1" applyBorder="1"/>
    <xf numFmtId="43" fontId="47" fillId="45" borderId="10" xfId="1" applyFont="1" applyFill="1" applyBorder="1" applyAlignment="1"/>
    <xf numFmtId="3" fontId="79" fillId="35" borderId="10" xfId="0" applyNumberFormat="1" applyFont="1" applyFill="1" applyBorder="1"/>
    <xf numFmtId="181" fontId="79" fillId="35" borderId="10" xfId="1" applyNumberFormat="1" applyFont="1" applyFill="1" applyBorder="1"/>
    <xf numFmtId="43" fontId="79" fillId="35" borderId="10" xfId="1" applyFont="1" applyFill="1" applyBorder="1" applyAlignment="1"/>
    <xf numFmtId="168" fontId="79" fillId="35" borderId="10" xfId="1" applyNumberFormat="1" applyFont="1" applyFill="1" applyBorder="1"/>
    <xf numFmtId="168" fontId="79" fillId="35" borderId="10" xfId="1" applyNumberFormat="1" applyFont="1" applyFill="1" applyBorder="1" applyAlignment="1"/>
    <xf numFmtId="0" fontId="47" fillId="45" borderId="13" xfId="0" applyFont="1" applyFill="1" applyBorder="1"/>
    <xf numFmtId="3" fontId="47" fillId="45" borderId="13" xfId="0" applyNumberFormat="1" applyFont="1" applyFill="1" applyBorder="1"/>
    <xf numFmtId="0" fontId="79" fillId="35" borderId="13" xfId="0" applyFont="1" applyFill="1" applyBorder="1"/>
    <xf numFmtId="3" fontId="79" fillId="35" borderId="13" xfId="0" applyNumberFormat="1" applyFont="1" applyFill="1" applyBorder="1"/>
    <xf numFmtId="168" fontId="77" fillId="42" borderId="10" xfId="1" applyNumberFormat="1" applyFont="1" applyFill="1" applyBorder="1" applyAlignment="1">
      <alignment horizontal="center" vertical="center" wrapText="1"/>
    </xf>
    <xf numFmtId="168" fontId="47" fillId="0" borderId="10" xfId="1" applyNumberFormat="1" applyFont="1" applyFill="1" applyBorder="1" applyAlignment="1">
      <alignment horizontal="center" vertical="center" wrapText="1"/>
    </xf>
    <xf numFmtId="168" fontId="47" fillId="0" borderId="10" xfId="1" applyNumberFormat="1" applyFont="1" applyFill="1" applyBorder="1"/>
    <xf numFmtId="168" fontId="46" fillId="0" borderId="10" xfId="1" applyNumberFormat="1" applyFont="1" applyFill="1" applyBorder="1"/>
    <xf numFmtId="168" fontId="47" fillId="45" borderId="10" xfId="1" applyNumberFormat="1" applyFont="1" applyFill="1" applyBorder="1"/>
    <xf numFmtId="168" fontId="47" fillId="45" borderId="13" xfId="1" applyNumberFormat="1" applyFont="1" applyFill="1" applyBorder="1"/>
    <xf numFmtId="168" fontId="79" fillId="35" borderId="13" xfId="1" applyNumberFormat="1" applyFont="1" applyFill="1" applyBorder="1"/>
    <xf numFmtId="168" fontId="0" fillId="0" borderId="0" xfId="1" applyNumberFormat="1" applyFont="1"/>
    <xf numFmtId="168" fontId="0" fillId="0" borderId="23" xfId="1" applyNumberFormat="1" applyFont="1" applyBorder="1"/>
    <xf numFmtId="168" fontId="0" fillId="0" borderId="0" xfId="1" applyNumberFormat="1" applyFont="1" applyBorder="1"/>
    <xf numFmtId="168" fontId="46" fillId="0" borderId="0" xfId="1" applyNumberFormat="1" applyFont="1" applyAlignment="1">
      <alignment horizontal="right"/>
    </xf>
    <xf numFmtId="168" fontId="46" fillId="45" borderId="10" xfId="1" applyNumberFormat="1" applyFont="1" applyFill="1" applyBorder="1"/>
    <xf numFmtId="14" fontId="77" fillId="42" borderId="10" xfId="1" applyNumberFormat="1" applyFont="1" applyFill="1" applyBorder="1" applyAlignment="1">
      <alignment horizontal="center" vertical="center" wrapText="1"/>
    </xf>
    <xf numFmtId="168" fontId="47" fillId="0" borderId="10" xfId="1" applyNumberFormat="1" applyFont="1" applyFill="1" applyBorder="1" applyAlignment="1">
      <alignment horizontal="center" vertical="center"/>
    </xf>
    <xf numFmtId="168" fontId="47" fillId="0" borderId="10" xfId="1" applyNumberFormat="1" applyFont="1" applyFill="1" applyBorder="1" applyAlignment="1"/>
    <xf numFmtId="0" fontId="77" fillId="42" borderId="24" xfId="0" applyFont="1" applyFill="1" applyBorder="1"/>
    <xf numFmtId="169" fontId="77" fillId="42" borderId="24" xfId="0" applyNumberFormat="1" applyFont="1" applyFill="1" applyBorder="1"/>
    <xf numFmtId="3" fontId="77" fillId="42" borderId="24" xfId="0" applyNumberFormat="1" applyFont="1" applyFill="1" applyBorder="1"/>
    <xf numFmtId="168" fontId="77" fillId="42" borderId="24" xfId="1" applyNumberFormat="1" applyFont="1" applyFill="1" applyBorder="1"/>
    <xf numFmtId="3" fontId="77" fillId="42" borderId="10" xfId="0" applyNumberFormat="1" applyFont="1" applyFill="1" applyBorder="1"/>
    <xf numFmtId="168" fontId="79" fillId="0" borderId="0" xfId="1" applyNumberFormat="1" applyFont="1" applyFill="1" applyBorder="1"/>
    <xf numFmtId="168" fontId="79" fillId="0" borderId="0" xfId="1" applyNumberFormat="1" applyFont="1" applyFill="1"/>
    <xf numFmtId="3" fontId="79" fillId="0" borderId="0" xfId="0" applyNumberFormat="1" applyFont="1" applyFill="1" applyBorder="1"/>
    <xf numFmtId="0" fontId="79" fillId="0" borderId="0" xfId="0" applyFont="1" applyFill="1" applyBorder="1"/>
    <xf numFmtId="0" fontId="79" fillId="0" borderId="0" xfId="0" applyFont="1" applyFill="1"/>
    <xf numFmtId="0" fontId="33" fillId="0" borderId="0" xfId="49" quotePrefix="1" applyFont="1" applyFill="1" applyAlignment="1">
      <alignment horizontal="center"/>
    </xf>
    <xf numFmtId="0" fontId="34" fillId="0" borderId="0" xfId="49" quotePrefix="1" applyFont="1" applyFill="1" applyAlignment="1">
      <alignment horizontal="center"/>
    </xf>
    <xf numFmtId="0" fontId="22" fillId="0" borderId="17" xfId="0" applyFont="1" applyBorder="1" applyAlignment="1">
      <alignment vertical="center" wrapText="1"/>
    </xf>
    <xf numFmtId="0" fontId="22" fillId="0" borderId="0" xfId="0" applyFont="1" applyBorder="1" applyAlignment="1">
      <alignment vertical="center" wrapText="1"/>
    </xf>
    <xf numFmtId="0" fontId="69" fillId="42" borderId="62" xfId="0" applyFont="1" applyFill="1" applyBorder="1" applyAlignment="1">
      <alignment horizontal="center" vertical="center" wrapText="1"/>
    </xf>
    <xf numFmtId="0" fontId="34" fillId="0" borderId="0" xfId="49" quotePrefix="1" applyFont="1" applyAlignment="1">
      <alignment horizontal="center"/>
    </xf>
    <xf numFmtId="0" fontId="60" fillId="0" borderId="42" xfId="0" applyFont="1" applyFill="1" applyBorder="1" applyAlignment="1">
      <alignment vertical="center"/>
    </xf>
    <xf numFmtId="0" fontId="60" fillId="0" borderId="37" xfId="0" applyFont="1" applyFill="1" applyBorder="1" applyAlignment="1">
      <alignment vertical="center"/>
    </xf>
    <xf numFmtId="0" fontId="60" fillId="0" borderId="39" xfId="0" applyFont="1" applyFill="1" applyBorder="1" applyAlignment="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horizontal="right" vertical="center"/>
    </xf>
    <xf numFmtId="0" fontId="34" fillId="0" borderId="17" xfId="49" applyFont="1" applyFill="1" applyBorder="1" applyAlignment="1">
      <alignment horizontal="center"/>
    </xf>
    <xf numFmtId="0" fontId="60" fillId="0" borderId="41" xfId="0" applyFont="1" applyFill="1" applyBorder="1" applyAlignment="1">
      <alignment vertical="center"/>
    </xf>
    <xf numFmtId="0" fontId="60" fillId="0" borderId="36" xfId="0" applyFont="1" applyFill="1" applyBorder="1" applyAlignment="1">
      <alignment vertical="center"/>
    </xf>
    <xf numFmtId="0" fontId="61" fillId="0" borderId="81" xfId="0" applyFont="1" applyBorder="1" applyAlignment="1">
      <alignment horizontal="left" vertical="center" indent="1"/>
    </xf>
    <xf numFmtId="14" fontId="68" fillId="42" borderId="34" xfId="0" applyNumberFormat="1" applyFont="1" applyFill="1" applyBorder="1" applyAlignment="1">
      <alignment horizontal="center" vertical="center" wrapText="1"/>
    </xf>
    <xf numFmtId="0" fontId="60" fillId="0" borderId="40" xfId="0" applyFont="1" applyFill="1" applyBorder="1" applyAlignment="1">
      <alignment vertical="center"/>
    </xf>
    <xf numFmtId="0" fontId="60" fillId="0" borderId="41" xfId="0" applyFont="1" applyFill="1" applyBorder="1" applyAlignment="1">
      <alignment horizontal="center" vertical="center"/>
    </xf>
    <xf numFmtId="0" fontId="60" fillId="0" borderId="41" xfId="0" applyFont="1" applyFill="1" applyBorder="1" applyAlignment="1">
      <alignment horizontal="right" vertical="center"/>
    </xf>
    <xf numFmtId="0" fontId="60" fillId="0" borderId="36" xfId="0" applyFont="1" applyFill="1" applyBorder="1" applyAlignment="1">
      <alignment horizontal="right" vertical="center"/>
    </xf>
    <xf numFmtId="0" fontId="60" fillId="0" borderId="41" xfId="0" applyFont="1" applyFill="1" applyBorder="1" applyAlignment="1">
      <alignment horizontal="left" vertical="center" indent="1"/>
    </xf>
    <xf numFmtId="0" fontId="60" fillId="0" borderId="36" xfId="0" applyFont="1" applyFill="1" applyBorder="1" applyAlignment="1">
      <alignment horizontal="left" vertical="center" indent="1"/>
    </xf>
    <xf numFmtId="0" fontId="61" fillId="0" borderId="52" xfId="0" applyFont="1" applyBorder="1" applyAlignment="1">
      <alignment horizontal="left" vertical="center" indent="1"/>
    </xf>
    <xf numFmtId="0" fontId="60" fillId="0" borderId="52" xfId="0" applyFont="1" applyBorder="1" applyAlignment="1">
      <alignment vertical="center"/>
    </xf>
    <xf numFmtId="0" fontId="61" fillId="0" borderId="52" xfId="0" applyFont="1" applyBorder="1" applyAlignment="1">
      <alignment horizontal="left" vertical="center" wrapText="1" indent="1"/>
    </xf>
    <xf numFmtId="0" fontId="60" fillId="0" borderId="16" xfId="0" applyFont="1" applyBorder="1" applyAlignment="1">
      <alignment vertical="center"/>
    </xf>
    <xf numFmtId="171" fontId="61" fillId="0" borderId="21" xfId="0" applyNumberFormat="1" applyFont="1" applyBorder="1" applyAlignment="1">
      <alignment horizontal="right" vertical="center"/>
    </xf>
    <xf numFmtId="171" fontId="60" fillId="0" borderId="21" xfId="0" applyNumberFormat="1" applyFont="1" applyBorder="1" applyAlignment="1">
      <alignment vertical="center"/>
    </xf>
    <xf numFmtId="169" fontId="60" fillId="0" borderId="21" xfId="0" applyNumberFormat="1" applyFont="1" applyBorder="1" applyAlignment="1">
      <alignment vertical="center"/>
    </xf>
    <xf numFmtId="0" fontId="60" fillId="0" borderId="31" xfId="0" applyFont="1" applyBorder="1" applyAlignment="1">
      <alignment horizontal="center" vertical="center"/>
    </xf>
    <xf numFmtId="0" fontId="61" fillId="0" borderId="33" xfId="0" applyFont="1" applyBorder="1" applyAlignment="1">
      <alignment horizontal="center" vertical="center"/>
    </xf>
    <xf numFmtId="0" fontId="60" fillId="0" borderId="33" xfId="0" applyFont="1" applyBorder="1" applyAlignment="1">
      <alignment horizontal="center" vertical="center"/>
    </xf>
    <xf numFmtId="0" fontId="61" fillId="0" borderId="29" xfId="0" applyFont="1" applyBorder="1" applyAlignment="1">
      <alignment horizontal="center" vertical="center"/>
    </xf>
    <xf numFmtId="0" fontId="60" fillId="0" borderId="31" xfId="0" applyFont="1" applyBorder="1" applyAlignment="1">
      <alignment horizontal="right" vertical="center"/>
    </xf>
    <xf numFmtId="171" fontId="61" fillId="0" borderId="33" xfId="0" applyNumberFormat="1" applyFont="1" applyBorder="1" applyAlignment="1">
      <alignment horizontal="right" vertical="center"/>
    </xf>
    <xf numFmtId="169" fontId="60" fillId="0" borderId="33" xfId="0" applyNumberFormat="1" applyFont="1" applyBorder="1" applyAlignment="1">
      <alignment horizontal="right" vertical="center"/>
    </xf>
    <xf numFmtId="171" fontId="61" fillId="0" borderId="29" xfId="0" applyNumberFormat="1" applyFont="1" applyBorder="1" applyAlignment="1">
      <alignment horizontal="right" vertical="center"/>
    </xf>
    <xf numFmtId="0" fontId="60" fillId="0" borderId="31" xfId="0" applyFont="1" applyBorder="1" applyAlignment="1">
      <alignment vertical="center"/>
    </xf>
    <xf numFmtId="169" fontId="61" fillId="0" borderId="33" xfId="0" applyNumberFormat="1" applyFont="1" applyBorder="1" applyAlignment="1">
      <alignment horizontal="right" vertical="center"/>
    </xf>
    <xf numFmtId="169" fontId="61" fillId="0" borderId="29" xfId="0" applyNumberFormat="1" applyFont="1" applyBorder="1" applyAlignment="1">
      <alignment horizontal="right" vertical="center"/>
    </xf>
    <xf numFmtId="0" fontId="60" fillId="0" borderId="33" xfId="0" applyFont="1" applyBorder="1" applyAlignment="1">
      <alignment horizontal="right" vertical="center"/>
    </xf>
    <xf numFmtId="43" fontId="37" fillId="0" borderId="39" xfId="1" applyFont="1" applyBorder="1" applyAlignment="1">
      <alignment horizontal="right" vertical="center"/>
    </xf>
    <xf numFmtId="186" fontId="37" fillId="0" borderId="39" xfId="1" applyNumberFormat="1" applyFont="1" applyBorder="1" applyAlignment="1">
      <alignment horizontal="right" vertical="center"/>
    </xf>
    <xf numFmtId="168" fontId="37" fillId="0" borderId="39" xfId="1" applyNumberFormat="1" applyFont="1" applyBorder="1" applyAlignment="1">
      <alignment horizontal="right" vertical="center"/>
    </xf>
    <xf numFmtId="0" fontId="80" fillId="0" borderId="17" xfId="0" applyFont="1" applyBorder="1"/>
    <xf numFmtId="175" fontId="33" fillId="0" borderId="27" xfId="45" applyNumberFormat="1" applyFont="1" applyBorder="1"/>
    <xf numFmtId="169" fontId="33" fillId="0" borderId="0" xfId="49" applyNumberFormat="1" applyFont="1"/>
    <xf numFmtId="183" fontId="33" fillId="0" borderId="0" xfId="49" applyNumberFormat="1" applyFont="1"/>
    <xf numFmtId="43" fontId="34" fillId="0" borderId="27" xfId="1" applyFont="1" applyBorder="1"/>
    <xf numFmtId="43" fontId="35" fillId="0" borderId="26" xfId="1" applyFont="1" applyBorder="1"/>
    <xf numFmtId="168" fontId="37" fillId="0" borderId="34" xfId="1" applyNumberFormat="1" applyFont="1" applyBorder="1" applyAlignment="1">
      <alignment horizontal="center" vertical="center"/>
    </xf>
    <xf numFmtId="168" fontId="37" fillId="0" borderId="34" xfId="1" applyNumberFormat="1" applyFont="1" applyBorder="1" applyAlignment="1">
      <alignment horizontal="right" vertical="center"/>
    </xf>
    <xf numFmtId="14" fontId="20" fillId="0" borderId="34" xfId="0" applyNumberFormat="1" applyFont="1" applyBorder="1" applyAlignment="1">
      <alignment horizontal="right" vertical="center"/>
    </xf>
    <xf numFmtId="14" fontId="70" fillId="0" borderId="34" xfId="0" applyNumberFormat="1" applyFont="1" applyFill="1" applyBorder="1" applyAlignment="1">
      <alignment vertical="center"/>
    </xf>
    <xf numFmtId="0" fontId="60" fillId="0" borderId="81" xfId="0" applyFont="1" applyBorder="1" applyAlignment="1">
      <alignment vertical="center" wrapText="1"/>
    </xf>
    <xf numFmtId="0" fontId="34" fillId="0" borderId="17" xfId="46" applyFont="1" applyBorder="1" applyAlignment="1">
      <alignment wrapText="1"/>
    </xf>
    <xf numFmtId="183" fontId="34" fillId="0" borderId="0" xfId="46" applyNumberFormat="1" applyFont="1" applyAlignment="1">
      <alignment wrapText="1"/>
    </xf>
    <xf numFmtId="0" fontId="34" fillId="0" borderId="0" xfId="46" applyFont="1" applyAlignment="1">
      <alignment wrapText="1"/>
    </xf>
    <xf numFmtId="0" fontId="33" fillId="0" borderId="17" xfId="46" applyFont="1" applyBorder="1"/>
    <xf numFmtId="168" fontId="35" fillId="0" borderId="36" xfId="1" applyNumberFormat="1" applyFont="1" applyBorder="1" applyAlignment="1">
      <alignment horizontal="center" vertical="center"/>
    </xf>
    <xf numFmtId="183" fontId="33" fillId="0" borderId="0" xfId="46" applyNumberFormat="1" applyFont="1"/>
    <xf numFmtId="0" fontId="33" fillId="0" borderId="0" xfId="46" applyFont="1"/>
    <xf numFmtId="168" fontId="35" fillId="0" borderId="36" xfId="0" applyNumberFormat="1" applyFont="1" applyBorder="1" applyAlignment="1">
      <alignment horizontal="center" vertical="center"/>
    </xf>
    <xf numFmtId="43" fontId="38" fillId="0" borderId="36" xfId="1" applyFont="1" applyBorder="1" applyAlignment="1">
      <alignment horizontal="right" vertical="center"/>
    </xf>
    <xf numFmtId="43" fontId="35" fillId="0" borderId="36" xfId="1" applyFont="1" applyBorder="1" applyAlignment="1">
      <alignment horizontal="right" vertical="center"/>
    </xf>
    <xf numFmtId="43" fontId="35" fillId="0" borderId="26" xfId="1" applyFont="1" applyBorder="1" applyAlignment="1">
      <alignment horizontal="center" vertical="center"/>
    </xf>
    <xf numFmtId="43" fontId="35" fillId="0" borderId="39" xfId="1" applyFont="1" applyBorder="1" applyAlignment="1">
      <alignment horizontal="center" vertical="center"/>
    </xf>
    <xf numFmtId="43" fontId="35" fillId="0" borderId="39" xfId="1" applyFont="1" applyBorder="1" applyAlignment="1">
      <alignment vertical="center"/>
    </xf>
    <xf numFmtId="43" fontId="35" fillId="0" borderId="39" xfId="1" applyFont="1" applyBorder="1" applyAlignment="1">
      <alignment horizontal="right" vertical="center"/>
    </xf>
    <xf numFmtId="0" fontId="35" fillId="0" borderId="36" xfId="0" applyFont="1" applyBorder="1" applyAlignment="1">
      <alignment vertical="center"/>
    </xf>
    <xf numFmtId="43" fontId="33" fillId="0" borderId="27" xfId="1" applyFont="1" applyFill="1" applyBorder="1" applyAlignment="1">
      <alignment horizontal="center" vertical="center"/>
    </xf>
    <xf numFmtId="43" fontId="33" fillId="0" borderId="36" xfId="1" applyFont="1" applyBorder="1" applyAlignment="1">
      <alignment horizontal="center" vertical="center"/>
    </xf>
    <xf numFmtId="43" fontId="33" fillId="0" borderId="36" xfId="1" applyFont="1" applyBorder="1" applyAlignment="1">
      <alignment vertical="center"/>
    </xf>
    <xf numFmtId="43" fontId="33" fillId="0" borderId="36" xfId="1" applyFont="1" applyBorder="1" applyAlignment="1">
      <alignment horizontal="right" vertical="center"/>
    </xf>
    <xf numFmtId="43" fontId="60" fillId="0" borderId="26" xfId="1" applyFont="1" applyFill="1" applyBorder="1" applyAlignment="1">
      <alignment vertical="center"/>
    </xf>
    <xf numFmtId="43" fontId="60" fillId="0" borderId="16" xfId="1" applyFont="1" applyFill="1" applyBorder="1" applyAlignment="1">
      <alignment vertical="center"/>
    </xf>
    <xf numFmtId="43" fontId="61" fillId="0" borderId="26" xfId="1" applyFont="1" applyBorder="1" applyAlignment="1">
      <alignment horizontal="center" vertical="center"/>
    </xf>
    <xf numFmtId="43" fontId="61" fillId="0" borderId="26" xfId="1" applyFont="1" applyBorder="1" applyAlignment="1">
      <alignment horizontal="right" vertical="center"/>
    </xf>
    <xf numFmtId="43" fontId="61" fillId="0" borderId="16" xfId="1" applyFont="1" applyBorder="1" applyAlignment="1">
      <alignment vertical="center"/>
    </xf>
    <xf numFmtId="43" fontId="61" fillId="0" borderId="26" xfId="1" applyFont="1" applyBorder="1" applyAlignment="1">
      <alignment vertical="center"/>
    </xf>
    <xf numFmtId="43" fontId="61" fillId="0" borderId="37" xfId="1" applyFont="1" applyBorder="1" applyAlignment="1">
      <alignment horizontal="right" vertical="center"/>
    </xf>
    <xf numFmtId="0" fontId="37" fillId="0" borderId="0" xfId="0" applyFont="1" applyBorder="1"/>
    <xf numFmtId="165" fontId="37" fillId="0" borderId="26" xfId="0" applyNumberFormat="1" applyFont="1" applyBorder="1" applyAlignment="1">
      <alignment horizontal="right" vertical="center"/>
    </xf>
    <xf numFmtId="0" fontId="20" fillId="0" borderId="47" xfId="0" applyFont="1" applyBorder="1" applyAlignment="1">
      <alignment vertical="center" wrapText="1"/>
    </xf>
    <xf numFmtId="0" fontId="38" fillId="0" borderId="40" xfId="0" applyFont="1" applyBorder="1" applyAlignment="1">
      <alignment vertical="center" wrapText="1"/>
    </xf>
    <xf numFmtId="168" fontId="20" fillId="0" borderId="38" xfId="1" applyNumberFormat="1" applyFont="1" applyBorder="1" applyAlignment="1">
      <alignment horizontal="right" vertical="center"/>
    </xf>
    <xf numFmtId="168" fontId="35" fillId="0" borderId="36" xfId="1" applyNumberFormat="1" applyFont="1" applyBorder="1" applyAlignment="1">
      <alignment horizontal="right" vertical="center"/>
    </xf>
    <xf numFmtId="168" fontId="37" fillId="0" borderId="30" xfId="1" applyNumberFormat="1" applyFont="1" applyBorder="1" applyAlignment="1">
      <alignment horizontal="right" vertical="center"/>
    </xf>
    <xf numFmtId="168" fontId="35" fillId="0" borderId="26" xfId="1" applyNumberFormat="1" applyFont="1" applyBorder="1" applyAlignment="1">
      <alignment horizontal="right" vertical="center"/>
    </xf>
    <xf numFmtId="43" fontId="38" fillId="0" borderId="26" xfId="1" applyFont="1" applyBorder="1" applyAlignment="1">
      <alignment horizontal="right" vertical="center"/>
    </xf>
    <xf numFmtId="0" fontId="81" fillId="0" borderId="27" xfId="0" applyFont="1" applyBorder="1" applyAlignment="1">
      <alignment vertical="center" wrapText="1"/>
    </xf>
    <xf numFmtId="168" fontId="34" fillId="0" borderId="32" xfId="1" applyNumberFormat="1" applyFont="1" applyBorder="1"/>
    <xf numFmtId="0" fontId="37" fillId="0" borderId="54" xfId="0" applyFont="1" applyBorder="1" applyAlignment="1">
      <alignment vertical="center"/>
    </xf>
    <xf numFmtId="0" fontId="37" fillId="0" borderId="52" xfId="0" applyFont="1" applyBorder="1" applyAlignment="1">
      <alignment vertical="center"/>
    </xf>
    <xf numFmtId="0" fontId="37" fillId="41" borderId="52" xfId="0" applyFont="1" applyFill="1" applyBorder="1" applyAlignment="1">
      <alignment vertical="center"/>
    </xf>
    <xf numFmtId="0" fontId="37" fillId="0" borderId="53" xfId="0" applyFont="1" applyBorder="1" applyAlignment="1">
      <alignment vertical="center"/>
    </xf>
    <xf numFmtId="165" fontId="37" fillId="0" borderId="70" xfId="0" applyNumberFormat="1" applyFont="1" applyBorder="1" applyAlignment="1">
      <alignment horizontal="right" vertical="center"/>
    </xf>
    <xf numFmtId="165" fontId="37" fillId="0" borderId="21" xfId="0" applyNumberFormat="1" applyFont="1" applyBorder="1" applyAlignment="1">
      <alignment horizontal="right" vertical="center"/>
    </xf>
    <xf numFmtId="165" fontId="37" fillId="41" borderId="21" xfId="0" applyNumberFormat="1" applyFont="1" applyFill="1" applyBorder="1" applyAlignment="1">
      <alignment horizontal="right" vertical="center"/>
    </xf>
    <xf numFmtId="165" fontId="37" fillId="0" borderId="82" xfId="0" applyNumberFormat="1" applyFont="1" applyBorder="1" applyAlignment="1">
      <alignment horizontal="right" vertical="center"/>
    </xf>
    <xf numFmtId="165" fontId="37" fillId="0" borderId="73" xfId="0" applyNumberFormat="1" applyFont="1" applyBorder="1" applyAlignment="1">
      <alignment horizontal="right" vertical="center"/>
    </xf>
    <xf numFmtId="165" fontId="37" fillId="0" borderId="75" xfId="0" applyNumberFormat="1" applyFont="1" applyBorder="1" applyAlignment="1">
      <alignment horizontal="right" vertical="center"/>
    </xf>
    <xf numFmtId="165" fontId="37" fillId="0" borderId="74" xfId="0" applyNumberFormat="1" applyFont="1" applyBorder="1" applyAlignment="1">
      <alignment horizontal="right" vertical="center"/>
    </xf>
    <xf numFmtId="165" fontId="37" fillId="0" borderId="31" xfId="0" applyNumberFormat="1" applyFont="1" applyBorder="1" applyAlignment="1">
      <alignment horizontal="right" vertical="center"/>
    </xf>
    <xf numFmtId="165" fontId="37" fillId="0" borderId="33" xfId="0" applyNumberFormat="1" applyFont="1" applyBorder="1" applyAlignment="1">
      <alignment horizontal="right" vertical="center"/>
    </xf>
    <xf numFmtId="165" fontId="37" fillId="41" borderId="33" xfId="0" applyNumberFormat="1" applyFont="1" applyFill="1" applyBorder="1" applyAlignment="1">
      <alignment horizontal="right" vertical="center"/>
    </xf>
    <xf numFmtId="165" fontId="37" fillId="0" borderId="29" xfId="0" applyNumberFormat="1" applyFont="1" applyBorder="1" applyAlignment="1">
      <alignment horizontal="right" vertical="center"/>
    </xf>
    <xf numFmtId="168" fontId="33" fillId="0" borderId="26" xfId="1" applyNumberFormat="1" applyFont="1" applyFill="1" applyBorder="1"/>
    <xf numFmtId="0" fontId="37" fillId="0" borderId="0" xfId="0" applyFont="1" applyFill="1" applyBorder="1"/>
    <xf numFmtId="0" fontId="72" fillId="0" borderId="30" xfId="0" applyFont="1" applyBorder="1"/>
    <xf numFmtId="168" fontId="34" fillId="0" borderId="30" xfId="1" applyNumberFormat="1" applyFont="1" applyFill="1" applyBorder="1"/>
    <xf numFmtId="168" fontId="34" fillId="0" borderId="30" xfId="1" applyNumberFormat="1" applyFont="1" applyBorder="1"/>
    <xf numFmtId="0" fontId="35" fillId="0" borderId="40" xfId="0" applyFont="1" applyBorder="1"/>
    <xf numFmtId="168" fontId="35" fillId="0" borderId="34" xfId="1" applyNumberFormat="1" applyFont="1" applyBorder="1"/>
    <xf numFmtId="168" fontId="37" fillId="0" borderId="34" xfId="1" applyNumberFormat="1" applyFont="1" applyBorder="1"/>
    <xf numFmtId="168" fontId="34" fillId="0" borderId="27" xfId="1" applyNumberFormat="1" applyFont="1" applyBorder="1"/>
    <xf numFmtId="168" fontId="33" fillId="0" borderId="36" xfId="1" applyNumberFormat="1" applyFont="1" applyFill="1" applyBorder="1"/>
    <xf numFmtId="0" fontId="37" fillId="0" borderId="27" xfId="0" applyFont="1" applyBorder="1"/>
    <xf numFmtId="168" fontId="33" fillId="0" borderId="40" xfId="1" applyNumberFormat="1" applyFont="1" applyFill="1" applyBorder="1"/>
    <xf numFmtId="168" fontId="35" fillId="0" borderId="30" xfId="1" applyNumberFormat="1" applyFont="1" applyBorder="1"/>
    <xf numFmtId="168" fontId="37" fillId="0" borderId="27" xfId="1" applyNumberFormat="1" applyFont="1" applyBorder="1"/>
    <xf numFmtId="43" fontId="34" fillId="0" borderId="17" xfId="1" applyFont="1" applyBorder="1"/>
    <xf numFmtId="43" fontId="37" fillId="0" borderId="28" xfId="1" applyFont="1" applyBorder="1"/>
    <xf numFmtId="43" fontId="34" fillId="0" borderId="28" xfId="1" applyFont="1" applyFill="1" applyBorder="1"/>
    <xf numFmtId="43" fontId="34" fillId="0" borderId="0" xfId="1" applyFont="1" applyFill="1"/>
    <xf numFmtId="0" fontId="35" fillId="0" borderId="27" xfId="0" applyFont="1" applyBorder="1"/>
    <xf numFmtId="168" fontId="33" fillId="0" borderId="41" xfId="1" applyNumberFormat="1" applyFont="1" applyFill="1" applyBorder="1"/>
    <xf numFmtId="183" fontId="57" fillId="0" borderId="0" xfId="49" applyNumberFormat="1" applyFont="1"/>
    <xf numFmtId="0" fontId="20" fillId="0" borderId="35" xfId="0" applyFont="1" applyBorder="1" applyAlignment="1">
      <alignment vertical="center" wrapText="1"/>
    </xf>
    <xf numFmtId="168" fontId="20" fillId="0" borderId="32" xfId="1" applyNumberFormat="1" applyFont="1" applyBorder="1" applyAlignment="1">
      <alignment horizontal="right" vertical="center" wrapText="1"/>
    </xf>
    <xf numFmtId="168" fontId="20" fillId="0" borderId="23" xfId="1" applyNumberFormat="1" applyFont="1" applyBorder="1" applyAlignment="1">
      <alignment horizontal="right" vertical="center" wrapText="1"/>
    </xf>
    <xf numFmtId="168" fontId="20" fillId="0" borderId="27" xfId="1" applyNumberFormat="1" applyFont="1" applyBorder="1" applyAlignment="1">
      <alignment horizontal="right" vertical="center" wrapText="1"/>
    </xf>
    <xf numFmtId="168" fontId="20" fillId="0" borderId="0" xfId="1" applyNumberFormat="1" applyFont="1" applyBorder="1" applyAlignment="1">
      <alignment horizontal="right" vertical="center" wrapText="1"/>
    </xf>
    <xf numFmtId="168" fontId="33" fillId="0" borderId="32" xfId="1" applyNumberFormat="1" applyFont="1" applyBorder="1"/>
    <xf numFmtId="168" fontId="33" fillId="0" borderId="26" xfId="49" applyNumberFormat="1" applyFont="1" applyBorder="1"/>
    <xf numFmtId="43" fontId="34" fillId="0" borderId="77" xfId="1" applyFont="1" applyBorder="1" applyAlignment="1"/>
    <xf numFmtId="43" fontId="34" fillId="0" borderId="34" xfId="1" applyFont="1" applyBorder="1" applyAlignment="1"/>
    <xf numFmtId="43" fontId="34" fillId="0" borderId="36" xfId="1" applyFont="1" applyBorder="1" applyAlignment="1"/>
    <xf numFmtId="43" fontId="34" fillId="0" borderId="39" xfId="1" applyFont="1" applyBorder="1" applyAlignment="1"/>
    <xf numFmtId="186" fontId="34" fillId="0" borderId="28" xfId="1" applyNumberFormat="1" applyFont="1" applyBorder="1"/>
    <xf numFmtId="0" fontId="29" fillId="0" borderId="0" xfId="46"/>
    <xf numFmtId="0" fontId="61" fillId="0" borderId="0" xfId="0" applyFont="1" applyAlignment="1">
      <alignment vertical="center"/>
    </xf>
    <xf numFmtId="0" fontId="83" fillId="0" borderId="0" xfId="0" applyFont="1" applyAlignment="1">
      <alignment horizontal="justify" vertical="center"/>
    </xf>
    <xf numFmtId="0" fontId="84" fillId="0" borderId="39" xfId="0" applyFont="1" applyBorder="1" applyAlignment="1">
      <alignment horizontal="justify" vertical="center"/>
    </xf>
    <xf numFmtId="0" fontId="85" fillId="46" borderId="42" xfId="0" applyFont="1" applyFill="1" applyBorder="1" applyAlignment="1">
      <alignment horizontal="justify" vertical="center"/>
    </xf>
    <xf numFmtId="0" fontId="85" fillId="46" borderId="28" xfId="0" applyFont="1" applyFill="1" applyBorder="1" applyAlignment="1">
      <alignment horizontal="justify" vertical="center"/>
    </xf>
    <xf numFmtId="0" fontId="84" fillId="0" borderId="42" xfId="0" applyFont="1" applyBorder="1" applyAlignment="1">
      <alignment horizontal="justify" vertical="center"/>
    </xf>
    <xf numFmtId="0" fontId="84" fillId="0" borderId="28" xfId="0" applyFont="1" applyBorder="1" applyAlignment="1">
      <alignment horizontal="justify" vertical="center"/>
    </xf>
    <xf numFmtId="0" fontId="81" fillId="0" borderId="0" xfId="0" applyFont="1" applyAlignment="1">
      <alignment vertical="center"/>
    </xf>
    <xf numFmtId="164" fontId="81" fillId="0" borderId="0" xfId="0" applyNumberFormat="1" applyFont="1" applyAlignment="1">
      <alignment vertical="center"/>
    </xf>
    <xf numFmtId="0" fontId="84" fillId="0" borderId="28" xfId="0" applyFont="1" applyBorder="1" applyAlignment="1">
      <alignment horizontal="center" vertical="center"/>
    </xf>
    <xf numFmtId="0" fontId="84" fillId="0" borderId="39" xfId="0" applyFont="1" applyBorder="1" applyAlignment="1">
      <alignment vertical="center"/>
    </xf>
    <xf numFmtId="3" fontId="84" fillId="0" borderId="39" xfId="0" applyNumberFormat="1" applyFont="1" applyBorder="1" applyAlignment="1">
      <alignment horizontal="center" vertical="center"/>
    </xf>
    <xf numFmtId="0" fontId="84" fillId="0" borderId="39" xfId="0" applyFont="1" applyBorder="1" applyAlignment="1">
      <alignment horizontal="center" vertical="center"/>
    </xf>
    <xf numFmtId="3" fontId="84" fillId="0" borderId="39" xfId="0" applyNumberFormat="1" applyFont="1" applyBorder="1" applyAlignment="1">
      <alignment horizontal="right" vertical="center"/>
    </xf>
    <xf numFmtId="10" fontId="84" fillId="0" borderId="39" xfId="0" applyNumberFormat="1" applyFont="1" applyBorder="1" applyAlignment="1">
      <alignment horizontal="right" vertical="center"/>
    </xf>
    <xf numFmtId="0" fontId="58" fillId="0" borderId="0" xfId="0" applyFont="1" applyAlignment="1">
      <alignment vertical="center"/>
    </xf>
    <xf numFmtId="0" fontId="81" fillId="0" borderId="28" xfId="0" applyFont="1" applyBorder="1" applyAlignment="1">
      <alignment horizontal="justify" vertical="center"/>
    </xf>
    <xf numFmtId="0" fontId="81" fillId="0" borderId="39" xfId="0" applyFont="1" applyBorder="1" applyAlignment="1">
      <alignment horizontal="justify" vertical="center" wrapText="1"/>
    </xf>
    <xf numFmtId="0" fontId="43" fillId="0" borderId="0" xfId="0" applyFont="1" applyAlignment="1">
      <alignment vertical="center"/>
    </xf>
    <xf numFmtId="3" fontId="29" fillId="0" borderId="0" xfId="46" applyNumberFormat="1"/>
    <xf numFmtId="175" fontId="21" fillId="0" borderId="27" xfId="1" applyNumberFormat="1" applyFont="1" applyBorder="1"/>
    <xf numFmtId="175" fontId="21" fillId="0" borderId="27" xfId="0" applyNumberFormat="1" applyFont="1" applyBorder="1"/>
    <xf numFmtId="175" fontId="22" fillId="0" borderId="14" xfId="0" applyNumberFormat="1" applyFont="1" applyBorder="1" applyAlignment="1">
      <alignment wrapText="1"/>
    </xf>
    <xf numFmtId="175" fontId="21" fillId="0" borderId="14" xfId="45" applyNumberFormat="1" applyFont="1" applyBorder="1"/>
    <xf numFmtId="0" fontId="27" fillId="0" borderId="27" xfId="0" applyFont="1" applyBorder="1" applyAlignment="1">
      <alignment horizontal="left" indent="1"/>
    </xf>
    <xf numFmtId="0" fontId="34" fillId="0" borderId="27" xfId="49" quotePrefix="1" applyFont="1" applyBorder="1" applyAlignment="1">
      <alignment horizontal="left" indent="3"/>
    </xf>
    <xf numFmtId="0" fontId="38" fillId="47" borderId="27" xfId="0" applyFont="1" applyFill="1" applyBorder="1" applyAlignment="1">
      <alignment vertical="center"/>
    </xf>
    <xf numFmtId="0" fontId="81" fillId="47" borderId="27" xfId="0" applyFont="1" applyFill="1" applyBorder="1" applyAlignment="1">
      <alignment vertical="center" wrapText="1"/>
    </xf>
    <xf numFmtId="0" fontId="37" fillId="47" borderId="34" xfId="0" applyFont="1" applyFill="1" applyBorder="1" applyAlignment="1">
      <alignment horizontal="center" vertical="center"/>
    </xf>
    <xf numFmtId="0" fontId="37" fillId="47" borderId="34" xfId="0" applyFont="1" applyFill="1" applyBorder="1" applyAlignment="1">
      <alignment horizontal="right" vertical="center"/>
    </xf>
    <xf numFmtId="3" fontId="37" fillId="47" borderId="34" xfId="0" applyNumberFormat="1" applyFont="1" applyFill="1" applyBorder="1" applyAlignment="1">
      <alignment horizontal="right" vertical="center"/>
    </xf>
    <xf numFmtId="168" fontId="37" fillId="47" borderId="34" xfId="1" applyNumberFormat="1" applyFont="1" applyFill="1" applyBorder="1" applyAlignment="1">
      <alignment horizontal="right" vertical="center"/>
    </xf>
    <xf numFmtId="14" fontId="20" fillId="47" borderId="34" xfId="0" applyNumberFormat="1" applyFont="1" applyFill="1" applyBorder="1" applyAlignment="1">
      <alignment horizontal="right" vertical="center"/>
    </xf>
    <xf numFmtId="0" fontId="20" fillId="47" borderId="27" xfId="0" applyFont="1" applyFill="1" applyBorder="1" applyAlignment="1">
      <alignment vertical="center"/>
    </xf>
    <xf numFmtId="0" fontId="59" fillId="0" borderId="0" xfId="0" applyFont="1"/>
    <xf numFmtId="0" fontId="37" fillId="0" borderId="40" xfId="0" applyFont="1" applyBorder="1" applyAlignment="1">
      <alignment horizontal="left" vertical="center" indent="1"/>
    </xf>
    <xf numFmtId="0" fontId="38" fillId="0" borderId="0" xfId="0" applyFont="1" applyAlignment="1">
      <alignment vertical="center" wrapText="1"/>
    </xf>
    <xf numFmtId="0" fontId="38" fillId="0" borderId="0" xfId="0" applyFont="1" applyAlignment="1">
      <alignment horizontal="right" vertical="center"/>
    </xf>
    <xf numFmtId="0" fontId="37" fillId="0" borderId="0" xfId="0" applyFont="1" applyAlignment="1">
      <alignment horizontal="justify" vertical="center"/>
    </xf>
    <xf numFmtId="173" fontId="1" fillId="0" borderId="0" xfId="0" applyNumberFormat="1" applyFont="1"/>
    <xf numFmtId="0" fontId="38" fillId="0" borderId="28" xfId="0" applyFont="1" applyBorder="1" applyAlignment="1">
      <alignment vertical="center" wrapText="1"/>
    </xf>
    <xf numFmtId="0" fontId="37" fillId="0" borderId="0" xfId="0" applyFont="1" applyAlignment="1">
      <alignment horizontal="right" vertical="center"/>
    </xf>
    <xf numFmtId="3" fontId="35" fillId="0" borderId="39" xfId="0" applyNumberFormat="1" applyFont="1" applyBorder="1" applyAlignment="1">
      <alignment horizontal="right" vertical="center"/>
    </xf>
    <xf numFmtId="0" fontId="37" fillId="0" borderId="39" xfId="0" applyFont="1" applyBorder="1" applyAlignment="1">
      <alignment horizontal="right" vertical="center"/>
    </xf>
    <xf numFmtId="165" fontId="35" fillId="0" borderId="39" xfId="51" applyFont="1" applyBorder="1" applyAlignment="1">
      <alignment horizontal="right" vertical="center"/>
    </xf>
    <xf numFmtId="0" fontId="1" fillId="0" borderId="0" xfId="0" applyFont="1"/>
    <xf numFmtId="43" fontId="37" fillId="0" borderId="73" xfId="1" applyFont="1" applyBorder="1" applyAlignment="1">
      <alignment horizontal="right" vertical="center"/>
    </xf>
    <xf numFmtId="43" fontId="37" fillId="0" borderId="77" xfId="1" applyFont="1" applyBorder="1" applyAlignment="1">
      <alignment horizontal="right" vertical="center"/>
    </xf>
    <xf numFmtId="43" fontId="37" fillId="0" borderId="36" xfId="1" applyFont="1" applyBorder="1" applyAlignment="1">
      <alignment horizontal="right" vertical="center"/>
    </xf>
    <xf numFmtId="14" fontId="69" fillId="42" borderId="34" xfId="0" applyNumberFormat="1" applyFont="1" applyFill="1" applyBorder="1" applyAlignment="1">
      <alignment horizontal="center" vertical="center" wrapText="1"/>
    </xf>
    <xf numFmtId="0" fontId="37" fillId="0" borderId="47" xfId="0" applyFont="1" applyBorder="1" applyAlignment="1">
      <alignment vertical="center" wrapText="1"/>
    </xf>
    <xf numFmtId="0" fontId="37" fillId="0" borderId="30" xfId="0" applyFont="1" applyBorder="1" applyAlignment="1">
      <alignment horizontal="center" vertical="center" wrapText="1"/>
    </xf>
    <xf numFmtId="0" fontId="37" fillId="0" borderId="44" xfId="0" applyFont="1" applyBorder="1" applyAlignment="1">
      <alignment vertical="center" wrapText="1"/>
    </xf>
    <xf numFmtId="3" fontId="37" fillId="0" borderId="30" xfId="0" applyNumberFormat="1" applyFont="1" applyBorder="1" applyAlignment="1">
      <alignment horizontal="right" vertical="center"/>
    </xf>
    <xf numFmtId="43" fontId="37" fillId="0" borderId="38" xfId="1" applyFont="1" applyBorder="1" applyAlignment="1">
      <alignment horizontal="right" vertical="center"/>
    </xf>
    <xf numFmtId="0" fontId="37" fillId="0" borderId="40" xfId="0" applyFont="1" applyBorder="1" applyAlignment="1">
      <alignment vertical="center" wrapText="1"/>
    </xf>
    <xf numFmtId="0" fontId="37" fillId="0" borderId="26" xfId="0" applyFont="1" applyBorder="1" applyAlignment="1">
      <alignment horizontal="center" vertical="center" wrapText="1"/>
    </xf>
    <xf numFmtId="0" fontId="37" fillId="0" borderId="41" xfId="0" applyFont="1" applyBorder="1" applyAlignment="1">
      <alignment vertical="center" wrapText="1"/>
    </xf>
    <xf numFmtId="3" fontId="37" fillId="0" borderId="26" xfId="0" applyNumberFormat="1" applyFont="1" applyBorder="1" applyAlignment="1">
      <alignment horizontal="right" vertical="center"/>
    </xf>
    <xf numFmtId="0" fontId="35" fillId="0" borderId="28" xfId="0" applyFont="1" applyBorder="1" applyAlignment="1">
      <alignment vertical="center" wrapText="1"/>
    </xf>
    <xf numFmtId="0" fontId="1" fillId="0" borderId="39" xfId="0" applyFont="1" applyBorder="1" applyAlignment="1">
      <alignment vertical="top" wrapText="1"/>
    </xf>
    <xf numFmtId="0" fontId="69" fillId="42" borderId="54" xfId="0" applyFont="1" applyFill="1" applyBorder="1" applyAlignment="1">
      <alignment horizontal="center" vertical="center" wrapText="1"/>
    </xf>
    <xf numFmtId="0" fontId="69" fillId="42" borderId="31" xfId="0" applyFont="1" applyFill="1" applyBorder="1" applyAlignment="1">
      <alignment horizontal="center" vertical="center" wrapText="1"/>
    </xf>
    <xf numFmtId="0" fontId="69" fillId="42" borderId="70" xfId="0" applyFont="1" applyFill="1" applyBorder="1" applyAlignment="1">
      <alignment horizontal="center" vertical="center" wrapText="1"/>
    </xf>
    <xf numFmtId="14" fontId="69" fillId="42" borderId="31" xfId="0" applyNumberFormat="1" applyFont="1" applyFill="1" applyBorder="1" applyAlignment="1">
      <alignment horizontal="center" vertical="center" wrapText="1"/>
    </xf>
    <xf numFmtId="0" fontId="69" fillId="42" borderId="54" xfId="49" applyFont="1" applyFill="1" applyBorder="1" applyAlignment="1">
      <alignment horizontal="center" vertical="center" wrapText="1"/>
    </xf>
    <xf numFmtId="183" fontId="69" fillId="42" borderId="73" xfId="49" applyNumberFormat="1" applyFont="1" applyFill="1" applyBorder="1" applyAlignment="1">
      <alignment horizontal="center" vertical="center" wrapText="1"/>
    </xf>
    <xf numFmtId="0" fontId="69" fillId="42" borderId="65" xfId="49" applyFont="1" applyFill="1" applyBorder="1" applyAlignment="1">
      <alignment horizontal="center" vertical="center" wrapText="1"/>
    </xf>
    <xf numFmtId="0" fontId="45" fillId="0" borderId="0" xfId="54" applyFont="1" applyFill="1"/>
    <xf numFmtId="0" fontId="51" fillId="43" borderId="10" xfId="0" applyFont="1" applyFill="1" applyBorder="1"/>
    <xf numFmtId="0" fontId="51" fillId="43" borderId="10" xfId="0" applyFont="1" applyFill="1" applyBorder="1" applyAlignment="1">
      <alignment horizontal="center" wrapText="1"/>
    </xf>
    <xf numFmtId="43" fontId="51" fillId="43" borderId="10" xfId="1" applyFont="1" applyFill="1" applyBorder="1" applyAlignment="1">
      <alignment wrapText="1"/>
    </xf>
    <xf numFmtId="0" fontId="51" fillId="43" borderId="0" xfId="0" applyFont="1" applyFill="1"/>
    <xf numFmtId="43" fontId="73" fillId="0" borderId="0" xfId="1" applyNumberFormat="1" applyFont="1" applyAlignment="1">
      <alignment horizontal="right" vertical="top"/>
    </xf>
    <xf numFmtId="43" fontId="76" fillId="0" borderId="0" xfId="1" applyNumberFormat="1" applyFont="1" applyAlignment="1">
      <alignment horizontal="right" vertical="top"/>
    </xf>
    <xf numFmtId="0" fontId="88" fillId="42" borderId="28" xfId="0" applyFont="1" applyFill="1" applyBorder="1" applyAlignment="1">
      <alignment horizontal="center" vertical="center" wrapText="1"/>
    </xf>
    <xf numFmtId="0" fontId="88" fillId="42" borderId="39" xfId="0" applyFont="1" applyFill="1" applyBorder="1" applyAlignment="1">
      <alignment horizontal="center" vertical="center" wrapText="1"/>
    </xf>
    <xf numFmtId="0" fontId="68" fillId="42" borderId="26" xfId="0" applyFont="1" applyFill="1" applyBorder="1" applyAlignment="1">
      <alignment horizontal="center" vertical="center"/>
    </xf>
    <xf numFmtId="0" fontId="68" fillId="42" borderId="36" xfId="0" applyFont="1" applyFill="1" applyBorder="1" applyAlignment="1">
      <alignment horizontal="center" vertical="center" wrapText="1"/>
    </xf>
    <xf numFmtId="0" fontId="88" fillId="42" borderId="40" xfId="0" applyFont="1" applyFill="1" applyBorder="1" applyAlignment="1">
      <alignment horizontal="center" vertical="center"/>
    </xf>
    <xf numFmtId="0" fontId="88" fillId="42" borderId="26" xfId="0" applyFont="1" applyFill="1" applyBorder="1" applyAlignment="1">
      <alignment horizontal="center" vertical="center"/>
    </xf>
    <xf numFmtId="168" fontId="22" fillId="0" borderId="27" xfId="1" applyNumberFormat="1" applyFont="1" applyBorder="1"/>
    <xf numFmtId="168" fontId="21" fillId="0" borderId="27" xfId="1" applyNumberFormat="1" applyFont="1" applyFill="1" applyBorder="1" applyAlignment="1">
      <alignment horizontal="left" vertical="center" indent="1"/>
    </xf>
    <xf numFmtId="168" fontId="21" fillId="0" borderId="27" xfId="1" applyNumberFormat="1" applyFont="1" applyBorder="1" applyAlignment="1">
      <alignment vertical="center"/>
    </xf>
    <xf numFmtId="168" fontId="21" fillId="0" borderId="27" xfId="1" applyNumberFormat="1" applyFont="1" applyBorder="1"/>
    <xf numFmtId="168" fontId="21" fillId="0" borderId="27" xfId="1" applyNumberFormat="1" applyFont="1" applyBorder="1" applyAlignment="1">
      <alignment horizontal="left" indent="1"/>
    </xf>
    <xf numFmtId="168" fontId="22" fillId="0" borderId="27" xfId="1" applyNumberFormat="1" applyFont="1" applyFill="1" applyBorder="1" applyAlignment="1">
      <alignment horizontal="left" vertical="center" indent="1"/>
    </xf>
    <xf numFmtId="168" fontId="21" fillId="0" borderId="27" xfId="1" applyNumberFormat="1" applyFont="1" applyFill="1" applyBorder="1" applyAlignment="1">
      <alignment horizontal="left" vertical="center"/>
    </xf>
    <xf numFmtId="168" fontId="22" fillId="0" borderId="27" xfId="1" applyNumberFormat="1" applyFont="1" applyFill="1" applyBorder="1" applyAlignment="1">
      <alignment horizontal="left" vertical="center" wrapText="1" indent="1"/>
    </xf>
    <xf numFmtId="168" fontId="22" fillId="0" borderId="26" xfId="1" applyNumberFormat="1" applyFont="1" applyBorder="1"/>
    <xf numFmtId="168" fontId="22" fillId="0" borderId="26" xfId="1" applyNumberFormat="1" applyFont="1" applyFill="1" applyBorder="1" applyAlignment="1">
      <alignment horizontal="left" vertical="center" indent="1"/>
    </xf>
    <xf numFmtId="168" fontId="21" fillId="0" borderId="26" xfId="1" applyNumberFormat="1" applyFont="1" applyBorder="1"/>
    <xf numFmtId="168" fontId="22" fillId="0" borderId="26" xfId="1" applyNumberFormat="1" applyFont="1" applyBorder="1" applyAlignment="1">
      <alignment horizontal="left" indent="1"/>
    </xf>
    <xf numFmtId="168" fontId="21" fillId="0" borderId="27" xfId="1" applyNumberFormat="1" applyFont="1" applyFill="1" applyBorder="1" applyAlignment="1">
      <alignment horizontal="left" vertical="center" wrapText="1" indent="1"/>
    </xf>
    <xf numFmtId="168" fontId="21" fillId="0" borderId="27" xfId="1" applyNumberFormat="1" applyFont="1" applyFill="1" applyBorder="1" applyAlignment="1">
      <alignment horizontal="left" wrapText="1" indent="1"/>
    </xf>
    <xf numFmtId="168" fontId="21" fillId="0" borderId="27" xfId="1" applyNumberFormat="1" applyFont="1" applyFill="1" applyBorder="1" applyAlignment="1">
      <alignment horizontal="left" indent="1"/>
    </xf>
    <xf numFmtId="168" fontId="22" fillId="0" borderId="27" xfId="1" applyNumberFormat="1" applyFont="1" applyFill="1" applyBorder="1" applyAlignment="1">
      <alignment horizontal="left" indent="1"/>
    </xf>
    <xf numFmtId="168" fontId="22" fillId="0" borderId="27" xfId="1" applyNumberFormat="1" applyFont="1" applyBorder="1" applyAlignment="1">
      <alignment vertical="center"/>
    </xf>
    <xf numFmtId="168" fontId="22" fillId="0" borderId="30" xfId="1" applyNumberFormat="1" applyFont="1" applyBorder="1"/>
    <xf numFmtId="168" fontId="35" fillId="0" borderId="30" xfId="1" applyNumberFormat="1" applyFont="1" applyFill="1" applyBorder="1" applyAlignment="1">
      <alignment horizontal="left" vertical="center" indent="1"/>
    </xf>
    <xf numFmtId="168" fontId="21" fillId="0" borderId="28" xfId="1" applyNumberFormat="1" applyFont="1" applyBorder="1" applyAlignment="1">
      <alignment vertical="center"/>
    </xf>
    <xf numFmtId="168" fontId="60" fillId="0" borderId="28" xfId="1" applyNumberFormat="1" applyFont="1" applyFill="1" applyBorder="1" applyAlignment="1">
      <alignment horizontal="left" vertical="center" wrapText="1" indent="1"/>
    </xf>
    <xf numFmtId="168" fontId="22" fillId="0" borderId="28" xfId="1" applyNumberFormat="1" applyFont="1" applyBorder="1" applyAlignment="1">
      <alignment vertical="center"/>
    </xf>
    <xf numFmtId="168" fontId="22" fillId="0" borderId="18" xfId="1" applyNumberFormat="1" applyFont="1" applyFill="1" applyBorder="1"/>
    <xf numFmtId="168" fontId="21" fillId="0" borderId="18" xfId="1" applyNumberFormat="1" applyFont="1" applyFill="1" applyBorder="1"/>
    <xf numFmtId="168" fontId="22" fillId="0" borderId="20" xfId="1" applyNumberFormat="1" applyFont="1" applyFill="1" applyBorder="1"/>
    <xf numFmtId="168" fontId="21" fillId="0" borderId="14" xfId="1" applyNumberFormat="1" applyFont="1" applyFill="1" applyBorder="1" applyAlignment="1">
      <alignment vertical="center"/>
    </xf>
    <xf numFmtId="168" fontId="22" fillId="0" borderId="14" xfId="1" applyNumberFormat="1" applyFont="1" applyFill="1" applyBorder="1" applyAlignment="1">
      <alignment vertical="center"/>
    </xf>
    <xf numFmtId="168" fontId="21" fillId="0" borderId="17" xfId="1" applyNumberFormat="1" applyFont="1" applyFill="1" applyBorder="1" applyAlignment="1">
      <alignment vertical="center"/>
    </xf>
    <xf numFmtId="168" fontId="22" fillId="0" borderId="14" xfId="1" applyNumberFormat="1" applyFont="1" applyBorder="1" applyAlignment="1">
      <alignment vertical="center"/>
    </xf>
    <xf numFmtId="168" fontId="22" fillId="0" borderId="17" xfId="1" applyNumberFormat="1" applyFont="1" applyFill="1" applyBorder="1" applyAlignment="1">
      <alignment vertical="center"/>
    </xf>
    <xf numFmtId="168" fontId="22" fillId="0" borderId="17" xfId="1" applyNumberFormat="1" applyFont="1" applyFill="1" applyBorder="1" applyAlignment="1">
      <alignment vertical="center" wrapText="1"/>
    </xf>
    <xf numFmtId="168" fontId="22" fillId="0" borderId="14" xfId="1" applyNumberFormat="1" applyFont="1" applyFill="1" applyBorder="1" applyAlignment="1">
      <alignment vertical="center" wrapText="1"/>
    </xf>
    <xf numFmtId="168" fontId="22" fillId="0" borderId="14" xfId="1" applyNumberFormat="1" applyFont="1" applyBorder="1" applyAlignment="1">
      <alignment wrapText="1"/>
    </xf>
    <xf numFmtId="168" fontId="21" fillId="0" borderId="14" xfId="1" applyNumberFormat="1" applyFont="1" applyBorder="1"/>
    <xf numFmtId="168" fontId="21" fillId="0" borderId="14" xfId="1" applyNumberFormat="1" applyFont="1" applyBorder="1" applyAlignment="1">
      <alignment vertical="center"/>
    </xf>
    <xf numFmtId="168" fontId="22" fillId="0" borderId="15" xfId="1" applyNumberFormat="1" applyFont="1" applyBorder="1" applyAlignment="1">
      <alignment vertical="center"/>
    </xf>
    <xf numFmtId="165" fontId="34" fillId="0" borderId="26" xfId="49" applyNumberFormat="1" applyFont="1" applyBorder="1"/>
    <xf numFmtId="43" fontId="35" fillId="0" borderId="41" xfId="1" applyFont="1" applyBorder="1"/>
    <xf numFmtId="165" fontId="37" fillId="0" borderId="36" xfId="0" applyNumberFormat="1" applyFont="1" applyBorder="1" applyAlignment="1">
      <alignment horizontal="right" vertical="center"/>
    </xf>
    <xf numFmtId="0" fontId="89" fillId="0" borderId="0" xfId="59" applyFont="1" applyAlignment="1">
      <alignment vertical="center"/>
    </xf>
    <xf numFmtId="0" fontId="43" fillId="0" borderId="30" xfId="0" applyFont="1" applyBorder="1" applyAlignment="1">
      <alignment horizontal="justify" vertical="center"/>
    </xf>
    <xf numFmtId="0" fontId="43" fillId="0" borderId="43" xfId="0" applyFont="1" applyBorder="1" applyAlignment="1">
      <alignment horizontal="justify" vertical="center"/>
    </xf>
    <xf numFmtId="0" fontId="88" fillId="42" borderId="40" xfId="0" applyFont="1" applyFill="1" applyBorder="1" applyAlignment="1">
      <alignment horizontal="center" vertical="center"/>
    </xf>
    <xf numFmtId="0" fontId="88" fillId="42" borderId="41" xfId="0" applyFont="1" applyFill="1" applyBorder="1" applyAlignment="1">
      <alignment horizontal="center" vertical="center"/>
    </xf>
    <xf numFmtId="0" fontId="88" fillId="42" borderId="83" xfId="0" applyFont="1" applyFill="1" applyBorder="1" applyAlignment="1">
      <alignment horizontal="center" vertical="center"/>
    </xf>
    <xf numFmtId="0" fontId="82" fillId="0" borderId="0" xfId="0" applyFont="1" applyAlignment="1">
      <alignment horizontal="center" vertical="center"/>
    </xf>
    <xf numFmtId="0" fontId="61" fillId="0" borderId="0" xfId="0" applyFont="1" applyAlignment="1">
      <alignment horizontal="center" vertical="center"/>
    </xf>
    <xf numFmtId="0" fontId="33" fillId="0" borderId="0" xfId="49" quotePrefix="1" applyFont="1" applyFill="1" applyAlignment="1">
      <alignment horizontal="center"/>
    </xf>
    <xf numFmtId="0" fontId="34" fillId="0" borderId="0" xfId="49" quotePrefix="1" applyFont="1" applyFill="1" applyAlignment="1">
      <alignment horizontal="center"/>
    </xf>
    <xf numFmtId="0" fontId="21" fillId="0" borderId="0" xfId="0" applyFont="1" applyFill="1" applyAlignment="1">
      <alignment horizontal="center"/>
    </xf>
    <xf numFmtId="170" fontId="87" fillId="0" borderId="0" xfId="44" applyNumberFormat="1" applyFont="1" applyFill="1" applyBorder="1" applyAlignment="1" applyProtection="1">
      <alignment horizontal="center" vertical="center" wrapText="1"/>
    </xf>
    <xf numFmtId="0" fontId="35" fillId="0" borderId="0" xfId="0" applyFont="1" applyFill="1" applyBorder="1" applyAlignment="1">
      <alignment horizontal="center" vertical="center"/>
    </xf>
    <xf numFmtId="0" fontId="35" fillId="0" borderId="0" xfId="0" applyFont="1" applyAlignment="1">
      <alignment horizontal="center"/>
    </xf>
    <xf numFmtId="168" fontId="21" fillId="0" borderId="27" xfId="1" applyNumberFormat="1" applyFont="1" applyFill="1" applyBorder="1" applyAlignment="1">
      <alignment horizontal="left" vertical="center" wrapText="1" indent="1"/>
    </xf>
    <xf numFmtId="170" fontId="24" fillId="33" borderId="0" xfId="44" applyNumberFormat="1" applyFont="1" applyFill="1" applyBorder="1" applyAlignment="1" applyProtection="1">
      <alignment horizontal="left"/>
    </xf>
    <xf numFmtId="170" fontId="87" fillId="0" borderId="0" xfId="44" applyNumberFormat="1" applyFont="1" applyFill="1" applyBorder="1" applyAlignment="1" applyProtection="1">
      <alignment horizontal="center" wrapText="1"/>
    </xf>
    <xf numFmtId="0" fontId="22" fillId="0" borderId="0" xfId="0" applyFont="1" applyFill="1" applyBorder="1" applyAlignment="1">
      <alignment horizontal="center" vertical="center"/>
    </xf>
    <xf numFmtId="170" fontId="24" fillId="0" borderId="0" xfId="44" applyNumberFormat="1" applyFont="1" applyFill="1" applyBorder="1" applyAlignment="1" applyProtection="1">
      <alignment horizontal="center" wrapText="1"/>
    </xf>
    <xf numFmtId="0" fontId="21" fillId="0" borderId="17" xfId="0" applyFont="1" applyBorder="1" applyAlignment="1">
      <alignment horizontal="left" vertical="center" wrapText="1"/>
    </xf>
    <xf numFmtId="0" fontId="21" fillId="0" borderId="0" xfId="0" applyFont="1" applyBorder="1" applyAlignment="1">
      <alignment horizontal="left" vertical="center" wrapText="1"/>
    </xf>
    <xf numFmtId="0" fontId="21" fillId="0" borderId="18" xfId="0" applyFont="1" applyBorder="1" applyAlignment="1">
      <alignment horizontal="left" vertical="center" wrapText="1"/>
    </xf>
    <xf numFmtId="0" fontId="22" fillId="0" borderId="17" xfId="0" applyFont="1" applyBorder="1" applyAlignment="1">
      <alignment horizontal="left" vertical="center" wrapText="1"/>
    </xf>
    <xf numFmtId="0" fontId="22" fillId="0" borderId="0" xfId="0" applyFont="1" applyBorder="1" applyAlignment="1">
      <alignment horizontal="left" vertical="center" wrapText="1"/>
    </xf>
    <xf numFmtId="0" fontId="22" fillId="0" borderId="18" xfId="0" applyFont="1" applyBorder="1" applyAlignment="1">
      <alignment horizontal="left" vertical="center" wrapText="1"/>
    </xf>
    <xf numFmtId="170" fontId="24" fillId="0" borderId="0" xfId="44" applyNumberFormat="1" applyFont="1" applyFill="1" applyBorder="1" applyAlignment="1" applyProtection="1">
      <alignment horizontal="center"/>
    </xf>
    <xf numFmtId="0" fontId="22" fillId="0" borderId="17" xfId="0" applyFont="1" applyBorder="1" applyAlignment="1">
      <alignment vertical="center" wrapText="1"/>
    </xf>
    <xf numFmtId="0" fontId="22" fillId="0" borderId="0" xfId="0" applyFont="1" applyBorder="1" applyAlignment="1">
      <alignment vertical="center" wrapText="1"/>
    </xf>
    <xf numFmtId="0" fontId="22" fillId="0" borderId="18" xfId="0" applyFont="1" applyBorder="1" applyAlignment="1">
      <alignment vertical="center" wrapText="1"/>
    </xf>
    <xf numFmtId="0" fontId="45" fillId="0" borderId="0" xfId="0" applyFont="1" applyAlignment="1">
      <alignment horizontal="left"/>
    </xf>
    <xf numFmtId="0" fontId="77" fillId="42" borderId="10" xfId="0" applyFont="1" applyFill="1" applyBorder="1" applyAlignment="1">
      <alignment horizontal="center" vertical="center" wrapText="1"/>
    </xf>
    <xf numFmtId="0" fontId="47" fillId="36" borderId="11" xfId="0" applyFont="1" applyFill="1" applyBorder="1" applyAlignment="1">
      <alignment horizontal="center" vertical="center" wrapText="1"/>
    </xf>
    <xf numFmtId="0" fontId="47" fillId="36" borderId="21" xfId="0" applyFont="1" applyFill="1" applyBorder="1" applyAlignment="1">
      <alignment horizontal="center" vertical="center" wrapText="1"/>
    </xf>
    <xf numFmtId="0" fontId="47" fillId="36" borderId="12" xfId="0" applyFont="1" applyFill="1" applyBorder="1" applyAlignment="1">
      <alignment horizontal="center" vertical="center" wrapText="1"/>
    </xf>
    <xf numFmtId="0" fontId="46" fillId="37" borderId="13" xfId="0" applyFont="1" applyFill="1" applyBorder="1" applyAlignment="1">
      <alignment horizontal="center" vertical="center" wrapText="1"/>
    </xf>
    <xf numFmtId="0" fontId="46" fillId="37" borderId="15" xfId="0" applyFont="1" applyFill="1" applyBorder="1" applyAlignment="1">
      <alignment horizontal="center" vertical="center" wrapText="1"/>
    </xf>
    <xf numFmtId="0" fontId="46" fillId="38" borderId="10" xfId="0" applyFont="1" applyFill="1" applyBorder="1" applyAlignment="1">
      <alignment horizontal="center" vertical="center" wrapText="1"/>
    </xf>
    <xf numFmtId="0" fontId="47" fillId="34" borderId="11" xfId="0" applyFont="1" applyFill="1" applyBorder="1" applyAlignment="1">
      <alignment horizontal="center" vertical="center" wrapText="1"/>
    </xf>
    <xf numFmtId="0" fontId="47" fillId="34" borderId="21" xfId="0" applyFont="1" applyFill="1" applyBorder="1" applyAlignment="1">
      <alignment horizontal="center" vertical="center" wrapText="1"/>
    </xf>
    <xf numFmtId="0" fontId="47" fillId="34" borderId="12" xfId="0" applyFont="1" applyFill="1" applyBorder="1" applyAlignment="1">
      <alignment horizontal="center" vertical="center" wrapText="1"/>
    </xf>
    <xf numFmtId="0" fontId="47" fillId="44" borderId="11" xfId="0" applyFont="1" applyFill="1" applyBorder="1" applyAlignment="1">
      <alignment horizontal="center" vertical="center" wrapText="1"/>
    </xf>
    <xf numFmtId="0" fontId="47" fillId="44" borderId="21" xfId="0" applyFont="1" applyFill="1" applyBorder="1" applyAlignment="1">
      <alignment horizontal="center" vertical="center" wrapText="1"/>
    </xf>
    <xf numFmtId="0" fontId="47" fillId="44" borderId="12" xfId="0" applyFont="1" applyFill="1" applyBorder="1" applyAlignment="1">
      <alignment horizontal="center" vertical="center" wrapText="1"/>
    </xf>
    <xf numFmtId="0" fontId="22" fillId="0" borderId="0" xfId="0" applyFont="1" applyFill="1" applyAlignment="1">
      <alignment horizontal="center"/>
    </xf>
    <xf numFmtId="0" fontId="54" fillId="40" borderId="31" xfId="0" applyFont="1" applyFill="1" applyBorder="1" applyAlignment="1">
      <alignment horizontal="center" vertical="center" wrapText="1"/>
    </xf>
    <xf numFmtId="0" fontId="54" fillId="40" borderId="30" xfId="0" applyFont="1" applyFill="1" applyBorder="1" applyAlignment="1">
      <alignment horizontal="center" vertical="center" wrapText="1"/>
    </xf>
    <xf numFmtId="0" fontId="54" fillId="40" borderId="31" xfId="0" applyFont="1" applyFill="1" applyBorder="1" applyAlignment="1">
      <alignment horizontal="center" vertical="center"/>
    </xf>
    <xf numFmtId="0" fontId="54" fillId="40" borderId="27" xfId="0" applyFont="1" applyFill="1" applyBorder="1" applyAlignment="1">
      <alignment horizontal="center" vertical="center" wrapText="1"/>
    </xf>
    <xf numFmtId="0" fontId="37" fillId="0" borderId="0" xfId="0" applyFont="1" applyFill="1" applyAlignment="1">
      <alignment horizontal="left" vertical="center" wrapText="1"/>
    </xf>
    <xf numFmtId="0" fontId="59" fillId="0" borderId="0" xfId="0" applyFont="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horizontal="left" wrapText="1"/>
    </xf>
    <xf numFmtId="0" fontId="37" fillId="0" borderId="0" xfId="0" applyFont="1" applyAlignment="1">
      <alignment horizontal="left" vertical="top" wrapText="1"/>
    </xf>
    <xf numFmtId="0" fontId="22" fillId="0" borderId="0" xfId="0" applyFont="1" applyFill="1" applyBorder="1" applyAlignment="1">
      <alignment horizontal="center" wrapText="1"/>
    </xf>
    <xf numFmtId="0" fontId="22" fillId="0" borderId="23" xfId="0" applyFont="1" applyBorder="1" applyAlignment="1">
      <alignment horizontal="center"/>
    </xf>
    <xf numFmtId="0" fontId="22" fillId="0" borderId="22" xfId="0" applyFont="1" applyBorder="1" applyAlignment="1">
      <alignment horizontal="center"/>
    </xf>
    <xf numFmtId="0" fontId="37" fillId="0" borderId="0" xfId="0" applyFont="1" applyAlignment="1">
      <alignment horizontal="left" vertical="center"/>
    </xf>
    <xf numFmtId="0" fontId="35" fillId="0" borderId="0" xfId="0" applyFont="1" applyAlignment="1">
      <alignment horizontal="left" vertical="center"/>
    </xf>
    <xf numFmtId="0" fontId="34" fillId="0" borderId="0" xfId="49" applyFont="1" applyAlignment="1">
      <alignment horizontal="left" wrapText="1"/>
    </xf>
    <xf numFmtId="0" fontId="34" fillId="0" borderId="0" xfId="49" quotePrefix="1" applyFont="1" applyAlignment="1">
      <alignment horizontal="center"/>
    </xf>
    <xf numFmtId="0" fontId="69" fillId="42" borderId="30" xfId="0" applyFont="1" applyFill="1" applyBorder="1" applyAlignment="1">
      <alignment horizontal="center" vertical="center" wrapText="1"/>
    </xf>
    <xf numFmtId="0" fontId="69" fillId="42" borderId="27" xfId="0" applyFont="1" applyFill="1" applyBorder="1" applyAlignment="1">
      <alignment horizontal="center" vertical="center" wrapText="1"/>
    </xf>
    <xf numFmtId="0" fontId="69" fillId="42" borderId="40" xfId="0" applyFont="1" applyFill="1" applyBorder="1" applyAlignment="1">
      <alignment horizontal="center" vertical="center"/>
    </xf>
    <xf numFmtId="0" fontId="69" fillId="42" borderId="36" xfId="0" applyFont="1" applyFill="1" applyBorder="1" applyAlignment="1">
      <alignment horizontal="center" vertical="center"/>
    </xf>
    <xf numFmtId="0" fontId="69" fillId="42" borderId="48" xfId="0" applyFont="1" applyFill="1" applyBorder="1" applyAlignment="1">
      <alignment horizontal="center" vertical="center" wrapText="1"/>
    </xf>
    <xf numFmtId="0" fontId="69" fillId="42" borderId="78" xfId="0" applyFont="1" applyFill="1" applyBorder="1" applyAlignment="1">
      <alignment horizontal="center" vertical="center" wrapText="1"/>
    </xf>
    <xf numFmtId="0" fontId="69" fillId="42" borderId="50" xfId="0" applyFont="1" applyFill="1" applyBorder="1" applyAlignment="1">
      <alignment horizontal="center" vertical="center" wrapText="1"/>
    </xf>
    <xf numFmtId="0" fontId="69" fillId="42" borderId="51" xfId="0" applyFont="1" applyFill="1" applyBorder="1" applyAlignment="1">
      <alignment horizontal="center" vertical="center" wrapText="1"/>
    </xf>
    <xf numFmtId="0" fontId="69" fillId="42" borderId="79" xfId="0" applyFont="1" applyFill="1" applyBorder="1" applyAlignment="1">
      <alignment horizontal="center" vertical="center" wrapText="1"/>
    </xf>
    <xf numFmtId="0" fontId="38" fillId="0" borderId="0" xfId="0" applyFont="1" applyAlignment="1">
      <alignment horizontal="left" vertical="center"/>
    </xf>
    <xf numFmtId="0" fontId="60" fillId="0" borderId="37" xfId="0" applyFont="1" applyBorder="1" applyAlignment="1">
      <alignment horizontal="center" vertical="center"/>
    </xf>
    <xf numFmtId="0" fontId="68" fillId="42" borderId="30" xfId="0" applyFont="1" applyFill="1" applyBorder="1" applyAlignment="1">
      <alignment horizontal="center" vertical="center" wrapText="1"/>
    </xf>
    <xf numFmtId="0" fontId="68" fillId="42" borderId="27" xfId="0" applyFont="1" applyFill="1" applyBorder="1" applyAlignment="1">
      <alignment horizontal="center" vertical="center" wrapText="1"/>
    </xf>
    <xf numFmtId="0" fontId="60" fillId="0" borderId="65" xfId="0" applyFont="1" applyFill="1" applyBorder="1" applyAlignment="1">
      <alignment vertical="center"/>
    </xf>
    <xf numFmtId="0" fontId="60" fillId="0" borderId="66" xfId="0" applyFont="1" applyFill="1" applyBorder="1" applyAlignment="1">
      <alignment vertical="center"/>
    </xf>
    <xf numFmtId="0" fontId="60" fillId="0" borderId="67" xfId="0" applyFont="1" applyFill="1" applyBorder="1" applyAlignment="1">
      <alignment vertical="center"/>
    </xf>
    <xf numFmtId="0" fontId="69" fillId="42" borderId="43" xfId="0" applyFont="1" applyFill="1" applyBorder="1" applyAlignment="1">
      <alignment horizontal="center" vertical="center" wrapText="1"/>
    </xf>
    <xf numFmtId="0" fontId="69" fillId="42" borderId="28" xfId="0" applyFont="1" applyFill="1" applyBorder="1" applyAlignment="1">
      <alignment horizontal="center" vertical="center" wrapText="1"/>
    </xf>
    <xf numFmtId="0" fontId="69" fillId="42" borderId="62" xfId="0" applyFont="1" applyFill="1" applyBorder="1" applyAlignment="1">
      <alignment horizontal="center" vertical="center" wrapText="1"/>
    </xf>
    <xf numFmtId="0" fontId="69" fillId="42" borderId="63" xfId="0" applyFont="1" applyFill="1" applyBorder="1" applyAlignment="1">
      <alignment horizontal="center" vertical="center" wrapText="1"/>
    </xf>
    <xf numFmtId="0" fontId="69" fillId="42" borderId="64" xfId="0" applyFont="1" applyFill="1" applyBorder="1" applyAlignment="1">
      <alignment horizontal="center" vertical="center" wrapText="1"/>
    </xf>
    <xf numFmtId="0" fontId="69" fillId="42" borderId="55" xfId="0" applyFont="1" applyFill="1" applyBorder="1" applyAlignment="1">
      <alignment horizontal="center" vertical="center" wrapText="1"/>
    </xf>
    <xf numFmtId="0" fontId="69" fillId="42" borderId="59" xfId="0" applyFont="1" applyFill="1" applyBorder="1" applyAlignment="1">
      <alignment horizontal="center" vertical="center" wrapText="1"/>
    </xf>
    <xf numFmtId="0" fontId="69" fillId="42" borderId="56" xfId="0" applyFont="1" applyFill="1" applyBorder="1" applyAlignment="1">
      <alignment horizontal="center" vertical="center" wrapText="1"/>
    </xf>
    <xf numFmtId="0" fontId="69" fillId="42" borderId="68" xfId="0" applyFont="1" applyFill="1" applyBorder="1" applyAlignment="1">
      <alignment horizontal="center" vertical="center" wrapText="1"/>
    </xf>
    <xf numFmtId="0" fontId="69" fillId="42" borderId="47" xfId="0" applyFont="1" applyFill="1" applyBorder="1" applyAlignment="1">
      <alignment horizontal="center" vertical="center" wrapText="1"/>
    </xf>
    <xf numFmtId="0" fontId="69" fillId="42" borderId="35" xfId="0" applyFont="1" applyFill="1" applyBorder="1" applyAlignment="1">
      <alignment horizontal="center" vertical="center" wrapText="1"/>
    </xf>
    <xf numFmtId="0" fontId="59" fillId="0" borderId="0" xfId="0" applyFont="1" applyAlignment="1">
      <alignment horizontal="left" vertical="center"/>
    </xf>
  </cellXfs>
  <cellStyles count="60">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2" xfId="50" xr:uid="{00000000-0005-0000-0000-000016000000}"/>
    <cellStyle name="Comma 2 2" xfId="56" xr:uid="{A926E972-EA84-4DE1-98B2-D13D1495952B}"/>
    <cellStyle name="Currency_HOJA DE TRABAJO" xfId="52" xr:uid="{9EC13C1C-C71D-43E7-A9AB-8278E912ED35}"/>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9" builtinId="8"/>
    <cellStyle name="Incorrecto" xfId="7" builtinId="27" customBuiltin="1"/>
    <cellStyle name="Millares" xfId="1" builtinId="3"/>
    <cellStyle name="Millares [0]" xfId="51" builtinId="6"/>
    <cellStyle name="Millares [0] 2" xfId="45" xr:uid="{00000000-0005-0000-0000-000022000000}"/>
    <cellStyle name="Millares [0] 2 2" xfId="55" xr:uid="{F0189A5D-A905-425B-BF6F-DD569C3B2F1D}"/>
    <cellStyle name="Millares [0] 3" xfId="57" xr:uid="{D1A892A3-EE84-4D80-95BD-BE7E0FF4D06C}"/>
    <cellStyle name="Millares 2" xfId="53" xr:uid="{2D5C6FCD-67C4-4C11-97F3-BE13912928AB}"/>
    <cellStyle name="Millares 3" xfId="58" xr:uid="{BFA1ACBB-55C1-417E-AA0B-6115BF845EDA}"/>
    <cellStyle name="Neutral" xfId="8" builtinId="28" customBuiltin="1"/>
    <cellStyle name="Normal" xfId="0" builtinId="0"/>
    <cellStyle name="Normal 12" xfId="46" xr:uid="{00000000-0005-0000-0000-000025000000}"/>
    <cellStyle name="Normal 15" xfId="47" xr:uid="{00000000-0005-0000-0000-000026000000}"/>
    <cellStyle name="Normal 2" xfId="49" xr:uid="{00000000-0005-0000-0000-000027000000}"/>
    <cellStyle name="Normal 2 4" xfId="48" xr:uid="{00000000-0005-0000-0000-000028000000}"/>
    <cellStyle name="Normal 3" xfId="54" xr:uid="{D556BA60-A852-45B7-B1C8-2824E9BA9F50}"/>
    <cellStyle name="Normal 3 3" xfId="43" xr:uid="{00000000-0005-0000-0000-000029000000}"/>
    <cellStyle name="Normal_Estados Fiscal 1999" xfId="44" xr:uid="{00000000-0005-0000-0000-00002A000000}"/>
    <cellStyle name="Notas" xfId="15" builtinId="10" customBuiltin="1"/>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33000000}"/>
    <cellStyle name="Total" xfId="17" builtinId="25" customBuiltin="1"/>
  </cellStyles>
  <dxfs count="0"/>
  <tableStyles count="0" defaultTableStyle="TableStyleMedium2" defaultPivotStyle="PivotStyleLight16"/>
  <colors>
    <mruColors>
      <color rgb="FF006699"/>
      <color rgb="FF336699"/>
      <color rgb="FF003366"/>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0</xdr:colOff>
      <xdr:row>109</xdr:row>
      <xdr:rowOff>524934</xdr:rowOff>
    </xdr:from>
    <xdr:to>
      <xdr:col>12</xdr:col>
      <xdr:colOff>668867</xdr:colOff>
      <xdr:row>116</xdr:row>
      <xdr:rowOff>152400</xdr:rowOff>
    </xdr:to>
    <xdr:cxnSp macro="">
      <xdr:nvCxnSpPr>
        <xdr:cNvPr id="3" name="Conector recto 2">
          <a:extLst>
            <a:ext uri="{FF2B5EF4-FFF2-40B4-BE49-F238E27FC236}">
              <a16:creationId xmlns:a16="http://schemas.microsoft.com/office/drawing/2014/main" id="{2C5C0F7F-6EB6-422B-B85E-14287DF54007}"/>
            </a:ext>
          </a:extLst>
        </xdr:cNvPr>
        <xdr:cNvCxnSpPr/>
      </xdr:nvCxnSpPr>
      <xdr:spPr>
        <a:xfrm>
          <a:off x="3530600" y="21471467"/>
          <a:ext cx="11819467" cy="122766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drawing" Target="../drawings/drawing1.xml"/><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regionalcasadebolsa.com.py/" TargetMode="External"/><Relationship Id="rId1" Type="http://schemas.openxmlformats.org/officeDocument/2006/relationships/hyperlink" Target="mailto:adriana.filizzola@regionalfondos.com.p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vmlDrawing" Target="../drawings/vmlDrawing1.vml"/><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D71E-8C25-4109-8949-3CBA1AD8ACBC}">
  <dimension ref="B1:D199"/>
  <sheetViews>
    <sheetView topLeftCell="A25" workbookViewId="0">
      <selection activeCell="C40" sqref="C40"/>
    </sheetView>
  </sheetViews>
  <sheetFormatPr baseColWidth="10" defaultRowHeight="12.75"/>
  <cols>
    <col min="1" max="1" width="1" style="246" customWidth="1"/>
    <col min="2" max="2" width="17.28515625" style="246" customWidth="1"/>
    <col min="3" max="3" width="67.28515625" style="246" customWidth="1"/>
    <col min="4" max="4" width="28.42578125" style="246" customWidth="1"/>
    <col min="5" max="256" width="8.85546875" style="246" customWidth="1"/>
    <col min="257" max="257" width="1" style="246" customWidth="1"/>
    <col min="258" max="258" width="17.28515625" style="246" customWidth="1"/>
    <col min="259" max="259" width="67.28515625" style="246" customWidth="1"/>
    <col min="260" max="260" width="28.42578125" style="246" customWidth="1"/>
    <col min="261" max="512" width="8.85546875" style="246" customWidth="1"/>
    <col min="513" max="513" width="1" style="246" customWidth="1"/>
    <col min="514" max="514" width="17.28515625" style="246" customWidth="1"/>
    <col min="515" max="515" width="67.28515625" style="246" customWidth="1"/>
    <col min="516" max="516" width="28.42578125" style="246" customWidth="1"/>
    <col min="517" max="768" width="8.85546875" style="246" customWidth="1"/>
    <col min="769" max="769" width="1" style="246" customWidth="1"/>
    <col min="770" max="770" width="17.28515625" style="246" customWidth="1"/>
    <col min="771" max="771" width="67.28515625" style="246" customWidth="1"/>
    <col min="772" max="772" width="28.42578125" style="246" customWidth="1"/>
    <col min="773" max="1024" width="8.85546875" style="246" customWidth="1"/>
    <col min="1025" max="1025" width="1" style="246" customWidth="1"/>
    <col min="1026" max="1026" width="17.28515625" style="246" customWidth="1"/>
    <col min="1027" max="1027" width="67.28515625" style="246" customWidth="1"/>
    <col min="1028" max="1028" width="28.42578125" style="246" customWidth="1"/>
    <col min="1029" max="1280" width="8.85546875" style="246" customWidth="1"/>
    <col min="1281" max="1281" width="1" style="246" customWidth="1"/>
    <col min="1282" max="1282" width="17.28515625" style="246" customWidth="1"/>
    <col min="1283" max="1283" width="67.28515625" style="246" customWidth="1"/>
    <col min="1284" max="1284" width="28.42578125" style="246" customWidth="1"/>
    <col min="1285" max="1536" width="8.85546875" style="246" customWidth="1"/>
    <col min="1537" max="1537" width="1" style="246" customWidth="1"/>
    <col min="1538" max="1538" width="17.28515625" style="246" customWidth="1"/>
    <col min="1539" max="1539" width="67.28515625" style="246" customWidth="1"/>
    <col min="1540" max="1540" width="28.42578125" style="246" customWidth="1"/>
    <col min="1541" max="1792" width="8.85546875" style="246" customWidth="1"/>
    <col min="1793" max="1793" width="1" style="246" customWidth="1"/>
    <col min="1794" max="1794" width="17.28515625" style="246" customWidth="1"/>
    <col min="1795" max="1795" width="67.28515625" style="246" customWidth="1"/>
    <col min="1796" max="1796" width="28.42578125" style="246" customWidth="1"/>
    <col min="1797" max="2048" width="8.85546875" style="246" customWidth="1"/>
    <col min="2049" max="2049" width="1" style="246" customWidth="1"/>
    <col min="2050" max="2050" width="17.28515625" style="246" customWidth="1"/>
    <col min="2051" max="2051" width="67.28515625" style="246" customWidth="1"/>
    <col min="2052" max="2052" width="28.42578125" style="246" customWidth="1"/>
    <col min="2053" max="2304" width="8.85546875" style="246" customWidth="1"/>
    <col min="2305" max="2305" width="1" style="246" customWidth="1"/>
    <col min="2306" max="2306" width="17.28515625" style="246" customWidth="1"/>
    <col min="2307" max="2307" width="67.28515625" style="246" customWidth="1"/>
    <col min="2308" max="2308" width="28.42578125" style="246" customWidth="1"/>
    <col min="2309" max="2560" width="8.85546875" style="246" customWidth="1"/>
    <col min="2561" max="2561" width="1" style="246" customWidth="1"/>
    <col min="2562" max="2562" width="17.28515625" style="246" customWidth="1"/>
    <col min="2563" max="2563" width="67.28515625" style="246" customWidth="1"/>
    <col min="2564" max="2564" width="28.42578125" style="246" customWidth="1"/>
    <col min="2565" max="2816" width="8.85546875" style="246" customWidth="1"/>
    <col min="2817" max="2817" width="1" style="246" customWidth="1"/>
    <col min="2818" max="2818" width="17.28515625" style="246" customWidth="1"/>
    <col min="2819" max="2819" width="67.28515625" style="246" customWidth="1"/>
    <col min="2820" max="2820" width="28.42578125" style="246" customWidth="1"/>
    <col min="2821" max="3072" width="8.85546875" style="246" customWidth="1"/>
    <col min="3073" max="3073" width="1" style="246" customWidth="1"/>
    <col min="3074" max="3074" width="17.28515625" style="246" customWidth="1"/>
    <col min="3075" max="3075" width="67.28515625" style="246" customWidth="1"/>
    <col min="3076" max="3076" width="28.42578125" style="246" customWidth="1"/>
    <col min="3077" max="3328" width="8.85546875" style="246" customWidth="1"/>
    <col min="3329" max="3329" width="1" style="246" customWidth="1"/>
    <col min="3330" max="3330" width="17.28515625" style="246" customWidth="1"/>
    <col min="3331" max="3331" width="67.28515625" style="246" customWidth="1"/>
    <col min="3332" max="3332" width="28.42578125" style="246" customWidth="1"/>
    <col min="3333" max="3584" width="8.85546875" style="246" customWidth="1"/>
    <col min="3585" max="3585" width="1" style="246" customWidth="1"/>
    <col min="3586" max="3586" width="17.28515625" style="246" customWidth="1"/>
    <col min="3587" max="3587" width="67.28515625" style="246" customWidth="1"/>
    <col min="3588" max="3588" width="28.42578125" style="246" customWidth="1"/>
    <col min="3589" max="3840" width="8.85546875" style="246" customWidth="1"/>
    <col min="3841" max="3841" width="1" style="246" customWidth="1"/>
    <col min="3842" max="3842" width="17.28515625" style="246" customWidth="1"/>
    <col min="3843" max="3843" width="67.28515625" style="246" customWidth="1"/>
    <col min="3844" max="3844" width="28.42578125" style="246" customWidth="1"/>
    <col min="3845" max="4096" width="8.85546875" style="246" customWidth="1"/>
    <col min="4097" max="4097" width="1" style="246" customWidth="1"/>
    <col min="4098" max="4098" width="17.28515625" style="246" customWidth="1"/>
    <col min="4099" max="4099" width="67.28515625" style="246" customWidth="1"/>
    <col min="4100" max="4100" width="28.42578125" style="246" customWidth="1"/>
    <col min="4101" max="4352" width="8.85546875" style="246" customWidth="1"/>
    <col min="4353" max="4353" width="1" style="246" customWidth="1"/>
    <col min="4354" max="4354" width="17.28515625" style="246" customWidth="1"/>
    <col min="4355" max="4355" width="67.28515625" style="246" customWidth="1"/>
    <col min="4356" max="4356" width="28.42578125" style="246" customWidth="1"/>
    <col min="4357" max="4608" width="8.85546875" style="246" customWidth="1"/>
    <col min="4609" max="4609" width="1" style="246" customWidth="1"/>
    <col min="4610" max="4610" width="17.28515625" style="246" customWidth="1"/>
    <col min="4611" max="4611" width="67.28515625" style="246" customWidth="1"/>
    <col min="4612" max="4612" width="28.42578125" style="246" customWidth="1"/>
    <col min="4613" max="4864" width="8.85546875" style="246" customWidth="1"/>
    <col min="4865" max="4865" width="1" style="246" customWidth="1"/>
    <col min="4866" max="4866" width="17.28515625" style="246" customWidth="1"/>
    <col min="4867" max="4867" width="67.28515625" style="246" customWidth="1"/>
    <col min="4868" max="4868" width="28.42578125" style="246" customWidth="1"/>
    <col min="4869" max="5120" width="8.85546875" style="246" customWidth="1"/>
    <col min="5121" max="5121" width="1" style="246" customWidth="1"/>
    <col min="5122" max="5122" width="17.28515625" style="246" customWidth="1"/>
    <col min="5123" max="5123" width="67.28515625" style="246" customWidth="1"/>
    <col min="5124" max="5124" width="28.42578125" style="246" customWidth="1"/>
    <col min="5125" max="5376" width="8.85546875" style="246" customWidth="1"/>
    <col min="5377" max="5377" width="1" style="246" customWidth="1"/>
    <col min="5378" max="5378" width="17.28515625" style="246" customWidth="1"/>
    <col min="5379" max="5379" width="67.28515625" style="246" customWidth="1"/>
    <col min="5380" max="5380" width="28.42578125" style="246" customWidth="1"/>
    <col min="5381" max="5632" width="8.85546875" style="246" customWidth="1"/>
    <col min="5633" max="5633" width="1" style="246" customWidth="1"/>
    <col min="5634" max="5634" width="17.28515625" style="246" customWidth="1"/>
    <col min="5635" max="5635" width="67.28515625" style="246" customWidth="1"/>
    <col min="5636" max="5636" width="28.42578125" style="246" customWidth="1"/>
    <col min="5637" max="5888" width="8.85546875" style="246" customWidth="1"/>
    <col min="5889" max="5889" width="1" style="246" customWidth="1"/>
    <col min="5890" max="5890" width="17.28515625" style="246" customWidth="1"/>
    <col min="5891" max="5891" width="67.28515625" style="246" customWidth="1"/>
    <col min="5892" max="5892" width="28.42578125" style="246" customWidth="1"/>
    <col min="5893" max="6144" width="8.85546875" style="246" customWidth="1"/>
    <col min="6145" max="6145" width="1" style="246" customWidth="1"/>
    <col min="6146" max="6146" width="17.28515625" style="246" customWidth="1"/>
    <col min="6147" max="6147" width="67.28515625" style="246" customWidth="1"/>
    <col min="6148" max="6148" width="28.42578125" style="246" customWidth="1"/>
    <col min="6149" max="6400" width="8.85546875" style="246" customWidth="1"/>
    <col min="6401" max="6401" width="1" style="246" customWidth="1"/>
    <col min="6402" max="6402" width="17.28515625" style="246" customWidth="1"/>
    <col min="6403" max="6403" width="67.28515625" style="246" customWidth="1"/>
    <col min="6404" max="6404" width="28.42578125" style="246" customWidth="1"/>
    <col min="6405" max="6656" width="8.85546875" style="246" customWidth="1"/>
    <col min="6657" max="6657" width="1" style="246" customWidth="1"/>
    <col min="6658" max="6658" width="17.28515625" style="246" customWidth="1"/>
    <col min="6659" max="6659" width="67.28515625" style="246" customWidth="1"/>
    <col min="6660" max="6660" width="28.42578125" style="246" customWidth="1"/>
    <col min="6661" max="6912" width="8.85546875" style="246" customWidth="1"/>
    <col min="6913" max="6913" width="1" style="246" customWidth="1"/>
    <col min="6914" max="6914" width="17.28515625" style="246" customWidth="1"/>
    <col min="6915" max="6915" width="67.28515625" style="246" customWidth="1"/>
    <col min="6916" max="6916" width="28.42578125" style="246" customWidth="1"/>
    <col min="6917" max="7168" width="8.85546875" style="246" customWidth="1"/>
    <col min="7169" max="7169" width="1" style="246" customWidth="1"/>
    <col min="7170" max="7170" width="17.28515625" style="246" customWidth="1"/>
    <col min="7171" max="7171" width="67.28515625" style="246" customWidth="1"/>
    <col min="7172" max="7172" width="28.42578125" style="246" customWidth="1"/>
    <col min="7173" max="7424" width="8.85546875" style="246" customWidth="1"/>
    <col min="7425" max="7425" width="1" style="246" customWidth="1"/>
    <col min="7426" max="7426" width="17.28515625" style="246" customWidth="1"/>
    <col min="7427" max="7427" width="67.28515625" style="246" customWidth="1"/>
    <col min="7428" max="7428" width="28.42578125" style="246" customWidth="1"/>
    <col min="7429" max="7680" width="8.85546875" style="246" customWidth="1"/>
    <col min="7681" max="7681" width="1" style="246" customWidth="1"/>
    <col min="7682" max="7682" width="17.28515625" style="246" customWidth="1"/>
    <col min="7683" max="7683" width="67.28515625" style="246" customWidth="1"/>
    <col min="7684" max="7684" width="28.42578125" style="246" customWidth="1"/>
    <col min="7685" max="7936" width="8.85546875" style="246" customWidth="1"/>
    <col min="7937" max="7937" width="1" style="246" customWidth="1"/>
    <col min="7938" max="7938" width="17.28515625" style="246" customWidth="1"/>
    <col min="7939" max="7939" width="67.28515625" style="246" customWidth="1"/>
    <col min="7940" max="7940" width="28.42578125" style="246" customWidth="1"/>
    <col min="7941" max="8192" width="8.85546875" style="246" customWidth="1"/>
    <col min="8193" max="8193" width="1" style="246" customWidth="1"/>
    <col min="8194" max="8194" width="17.28515625" style="246" customWidth="1"/>
    <col min="8195" max="8195" width="67.28515625" style="246" customWidth="1"/>
    <col min="8196" max="8196" width="28.42578125" style="246" customWidth="1"/>
    <col min="8197" max="8448" width="8.85546875" style="246" customWidth="1"/>
    <col min="8449" max="8449" width="1" style="246" customWidth="1"/>
    <col min="8450" max="8450" width="17.28515625" style="246" customWidth="1"/>
    <col min="8451" max="8451" width="67.28515625" style="246" customWidth="1"/>
    <col min="8452" max="8452" width="28.42578125" style="246" customWidth="1"/>
    <col min="8453" max="8704" width="8.85546875" style="246" customWidth="1"/>
    <col min="8705" max="8705" width="1" style="246" customWidth="1"/>
    <col min="8706" max="8706" width="17.28515625" style="246" customWidth="1"/>
    <col min="8707" max="8707" width="67.28515625" style="246" customWidth="1"/>
    <col min="8708" max="8708" width="28.42578125" style="246" customWidth="1"/>
    <col min="8709" max="8960" width="8.85546875" style="246" customWidth="1"/>
    <col min="8961" max="8961" width="1" style="246" customWidth="1"/>
    <col min="8962" max="8962" width="17.28515625" style="246" customWidth="1"/>
    <col min="8963" max="8963" width="67.28515625" style="246" customWidth="1"/>
    <col min="8964" max="8964" width="28.42578125" style="246" customWidth="1"/>
    <col min="8965" max="9216" width="8.85546875" style="246" customWidth="1"/>
    <col min="9217" max="9217" width="1" style="246" customWidth="1"/>
    <col min="9218" max="9218" width="17.28515625" style="246" customWidth="1"/>
    <col min="9219" max="9219" width="67.28515625" style="246" customWidth="1"/>
    <col min="9220" max="9220" width="28.42578125" style="246" customWidth="1"/>
    <col min="9221" max="9472" width="8.85546875" style="246" customWidth="1"/>
    <col min="9473" max="9473" width="1" style="246" customWidth="1"/>
    <col min="9474" max="9474" width="17.28515625" style="246" customWidth="1"/>
    <col min="9475" max="9475" width="67.28515625" style="246" customWidth="1"/>
    <col min="9476" max="9476" width="28.42578125" style="246" customWidth="1"/>
    <col min="9477" max="9728" width="8.85546875" style="246" customWidth="1"/>
    <col min="9729" max="9729" width="1" style="246" customWidth="1"/>
    <col min="9730" max="9730" width="17.28515625" style="246" customWidth="1"/>
    <col min="9731" max="9731" width="67.28515625" style="246" customWidth="1"/>
    <col min="9732" max="9732" width="28.42578125" style="246" customWidth="1"/>
    <col min="9733" max="9984" width="8.85546875" style="246" customWidth="1"/>
    <col min="9985" max="9985" width="1" style="246" customWidth="1"/>
    <col min="9986" max="9986" width="17.28515625" style="246" customWidth="1"/>
    <col min="9987" max="9987" width="67.28515625" style="246" customWidth="1"/>
    <col min="9988" max="9988" width="28.42578125" style="246" customWidth="1"/>
    <col min="9989" max="10240" width="8.85546875" style="246" customWidth="1"/>
    <col min="10241" max="10241" width="1" style="246" customWidth="1"/>
    <col min="10242" max="10242" width="17.28515625" style="246" customWidth="1"/>
    <col min="10243" max="10243" width="67.28515625" style="246" customWidth="1"/>
    <col min="10244" max="10244" width="28.42578125" style="246" customWidth="1"/>
    <col min="10245" max="10496" width="8.85546875" style="246" customWidth="1"/>
    <col min="10497" max="10497" width="1" style="246" customWidth="1"/>
    <col min="10498" max="10498" width="17.28515625" style="246" customWidth="1"/>
    <col min="10499" max="10499" width="67.28515625" style="246" customWidth="1"/>
    <col min="10500" max="10500" width="28.42578125" style="246" customWidth="1"/>
    <col min="10501" max="10752" width="8.85546875" style="246" customWidth="1"/>
    <col min="10753" max="10753" width="1" style="246" customWidth="1"/>
    <col min="10754" max="10754" width="17.28515625" style="246" customWidth="1"/>
    <col min="10755" max="10755" width="67.28515625" style="246" customWidth="1"/>
    <col min="10756" max="10756" width="28.42578125" style="246" customWidth="1"/>
    <col min="10757" max="11008" width="8.85546875" style="246" customWidth="1"/>
    <col min="11009" max="11009" width="1" style="246" customWidth="1"/>
    <col min="11010" max="11010" width="17.28515625" style="246" customWidth="1"/>
    <col min="11011" max="11011" width="67.28515625" style="246" customWidth="1"/>
    <col min="11012" max="11012" width="28.42578125" style="246" customWidth="1"/>
    <col min="11013" max="11264" width="8.85546875" style="246" customWidth="1"/>
    <col min="11265" max="11265" width="1" style="246" customWidth="1"/>
    <col min="11266" max="11266" width="17.28515625" style="246" customWidth="1"/>
    <col min="11267" max="11267" width="67.28515625" style="246" customWidth="1"/>
    <col min="11268" max="11268" width="28.42578125" style="246" customWidth="1"/>
    <col min="11269" max="11520" width="8.85546875" style="246" customWidth="1"/>
    <col min="11521" max="11521" width="1" style="246" customWidth="1"/>
    <col min="11522" max="11522" width="17.28515625" style="246" customWidth="1"/>
    <col min="11523" max="11523" width="67.28515625" style="246" customWidth="1"/>
    <col min="11524" max="11524" width="28.42578125" style="246" customWidth="1"/>
    <col min="11525" max="11776" width="8.85546875" style="246" customWidth="1"/>
    <col min="11777" max="11777" width="1" style="246" customWidth="1"/>
    <col min="11778" max="11778" width="17.28515625" style="246" customWidth="1"/>
    <col min="11779" max="11779" width="67.28515625" style="246" customWidth="1"/>
    <col min="11780" max="11780" width="28.42578125" style="246" customWidth="1"/>
    <col min="11781" max="12032" width="8.85546875" style="246" customWidth="1"/>
    <col min="12033" max="12033" width="1" style="246" customWidth="1"/>
    <col min="12034" max="12034" width="17.28515625" style="246" customWidth="1"/>
    <col min="12035" max="12035" width="67.28515625" style="246" customWidth="1"/>
    <col min="12036" max="12036" width="28.42578125" style="246" customWidth="1"/>
    <col min="12037" max="12288" width="8.85546875" style="246" customWidth="1"/>
    <col min="12289" max="12289" width="1" style="246" customWidth="1"/>
    <col min="12290" max="12290" width="17.28515625" style="246" customWidth="1"/>
    <col min="12291" max="12291" width="67.28515625" style="246" customWidth="1"/>
    <col min="12292" max="12292" width="28.42578125" style="246" customWidth="1"/>
    <col min="12293" max="12544" width="8.85546875" style="246" customWidth="1"/>
    <col min="12545" max="12545" width="1" style="246" customWidth="1"/>
    <col min="12546" max="12546" width="17.28515625" style="246" customWidth="1"/>
    <col min="12547" max="12547" width="67.28515625" style="246" customWidth="1"/>
    <col min="12548" max="12548" width="28.42578125" style="246" customWidth="1"/>
    <col min="12549" max="12800" width="8.85546875" style="246" customWidth="1"/>
    <col min="12801" max="12801" width="1" style="246" customWidth="1"/>
    <col min="12802" max="12802" width="17.28515625" style="246" customWidth="1"/>
    <col min="12803" max="12803" width="67.28515625" style="246" customWidth="1"/>
    <col min="12804" max="12804" width="28.42578125" style="246" customWidth="1"/>
    <col min="12805" max="13056" width="8.85546875" style="246" customWidth="1"/>
    <col min="13057" max="13057" width="1" style="246" customWidth="1"/>
    <col min="13058" max="13058" width="17.28515625" style="246" customWidth="1"/>
    <col min="13059" max="13059" width="67.28515625" style="246" customWidth="1"/>
    <col min="13060" max="13060" width="28.42578125" style="246" customWidth="1"/>
    <col min="13061" max="13312" width="8.85546875" style="246" customWidth="1"/>
    <col min="13313" max="13313" width="1" style="246" customWidth="1"/>
    <col min="13314" max="13314" width="17.28515625" style="246" customWidth="1"/>
    <col min="13315" max="13315" width="67.28515625" style="246" customWidth="1"/>
    <col min="13316" max="13316" width="28.42578125" style="246" customWidth="1"/>
    <col min="13317" max="13568" width="8.85546875" style="246" customWidth="1"/>
    <col min="13569" max="13569" width="1" style="246" customWidth="1"/>
    <col min="13570" max="13570" width="17.28515625" style="246" customWidth="1"/>
    <col min="13571" max="13571" width="67.28515625" style="246" customWidth="1"/>
    <col min="13572" max="13572" width="28.42578125" style="246" customWidth="1"/>
    <col min="13573" max="13824" width="8.85546875" style="246" customWidth="1"/>
    <col min="13825" max="13825" width="1" style="246" customWidth="1"/>
    <col min="13826" max="13826" width="17.28515625" style="246" customWidth="1"/>
    <col min="13827" max="13827" width="67.28515625" style="246" customWidth="1"/>
    <col min="13828" max="13828" width="28.42578125" style="246" customWidth="1"/>
    <col min="13829" max="14080" width="8.85546875" style="246" customWidth="1"/>
    <col min="14081" max="14081" width="1" style="246" customWidth="1"/>
    <col min="14082" max="14082" width="17.28515625" style="246" customWidth="1"/>
    <col min="14083" max="14083" width="67.28515625" style="246" customWidth="1"/>
    <col min="14084" max="14084" width="28.42578125" style="246" customWidth="1"/>
    <col min="14085" max="14336" width="8.85546875" style="246" customWidth="1"/>
    <col min="14337" max="14337" width="1" style="246" customWidth="1"/>
    <col min="14338" max="14338" width="17.28515625" style="246" customWidth="1"/>
    <col min="14339" max="14339" width="67.28515625" style="246" customWidth="1"/>
    <col min="14340" max="14340" width="28.42578125" style="246" customWidth="1"/>
    <col min="14341" max="14592" width="8.85546875" style="246" customWidth="1"/>
    <col min="14593" max="14593" width="1" style="246" customWidth="1"/>
    <col min="14594" max="14594" width="17.28515625" style="246" customWidth="1"/>
    <col min="14595" max="14595" width="67.28515625" style="246" customWidth="1"/>
    <col min="14596" max="14596" width="28.42578125" style="246" customWidth="1"/>
    <col min="14597" max="14848" width="8.85546875" style="246" customWidth="1"/>
    <col min="14849" max="14849" width="1" style="246" customWidth="1"/>
    <col min="14850" max="14850" width="17.28515625" style="246" customWidth="1"/>
    <col min="14851" max="14851" width="67.28515625" style="246" customWidth="1"/>
    <col min="14852" max="14852" width="28.42578125" style="246" customWidth="1"/>
    <col min="14853" max="15104" width="8.85546875" style="246" customWidth="1"/>
    <col min="15105" max="15105" width="1" style="246" customWidth="1"/>
    <col min="15106" max="15106" width="17.28515625" style="246" customWidth="1"/>
    <col min="15107" max="15107" width="67.28515625" style="246" customWidth="1"/>
    <col min="15108" max="15108" width="28.42578125" style="246" customWidth="1"/>
    <col min="15109" max="15360" width="8.85546875" style="246" customWidth="1"/>
    <col min="15361" max="15361" width="1" style="246" customWidth="1"/>
    <col min="15362" max="15362" width="17.28515625" style="246" customWidth="1"/>
    <col min="15363" max="15363" width="67.28515625" style="246" customWidth="1"/>
    <col min="15364" max="15364" width="28.42578125" style="246" customWidth="1"/>
    <col min="15365" max="15616" width="8.85546875" style="246" customWidth="1"/>
    <col min="15617" max="15617" width="1" style="246" customWidth="1"/>
    <col min="15618" max="15618" width="17.28515625" style="246" customWidth="1"/>
    <col min="15619" max="15619" width="67.28515625" style="246" customWidth="1"/>
    <col min="15620" max="15620" width="28.42578125" style="246" customWidth="1"/>
    <col min="15621" max="15872" width="8.85546875" style="246" customWidth="1"/>
    <col min="15873" max="15873" width="1" style="246" customWidth="1"/>
    <col min="15874" max="15874" width="17.28515625" style="246" customWidth="1"/>
    <col min="15875" max="15875" width="67.28515625" style="246" customWidth="1"/>
    <col min="15876" max="15876" width="28.42578125" style="246" customWidth="1"/>
    <col min="15877" max="16128" width="8.85546875" style="246" customWidth="1"/>
    <col min="16129" max="16129" width="1" style="246" customWidth="1"/>
    <col min="16130" max="16130" width="17.28515625" style="246" customWidth="1"/>
    <col min="16131" max="16131" width="67.28515625" style="246" customWidth="1"/>
    <col min="16132" max="16132" width="28.42578125" style="246" customWidth="1"/>
    <col min="16133" max="16384" width="8.85546875" style="246" customWidth="1"/>
  </cols>
  <sheetData>
    <row r="1" spans="2:4" ht="19.5" customHeight="1">
      <c r="B1" s="390"/>
      <c r="C1" s="391" t="s">
        <v>316</v>
      </c>
      <c r="D1" s="390"/>
    </row>
    <row r="2" spans="2:4" ht="20.65" customHeight="1">
      <c r="B2" s="392"/>
      <c r="C2" s="393" t="s">
        <v>259</v>
      </c>
      <c r="D2" s="392"/>
    </row>
    <row r="3" spans="2:4" ht="15" customHeight="1">
      <c r="B3" s="394"/>
      <c r="C3" s="395" t="s">
        <v>317</v>
      </c>
      <c r="D3" s="394"/>
    </row>
    <row r="4" spans="2:4" ht="15.75" customHeight="1">
      <c r="B4" s="396" t="s">
        <v>1</v>
      </c>
      <c r="C4" s="396" t="s">
        <v>42</v>
      </c>
      <c r="D4" s="396" t="s">
        <v>318</v>
      </c>
    </row>
    <row r="5" spans="2:4" ht="14.25" customHeight="1">
      <c r="B5" s="397" t="s">
        <v>254</v>
      </c>
      <c r="C5" s="398" t="s">
        <v>3</v>
      </c>
      <c r="D5" s="403">
        <v>502911.60000000003</v>
      </c>
    </row>
    <row r="6" spans="2:4" ht="16.5" customHeight="1">
      <c r="B6" s="397" t="s">
        <v>319</v>
      </c>
      <c r="C6" s="398" t="s">
        <v>4</v>
      </c>
      <c r="D6" s="403">
        <v>502911.59999999986</v>
      </c>
    </row>
    <row r="7" spans="2:4" ht="16.5" customHeight="1">
      <c r="B7" s="397" t="s">
        <v>320</v>
      </c>
      <c r="C7" s="398" t="s">
        <v>5</v>
      </c>
      <c r="D7" s="403">
        <v>72005.290000000037</v>
      </c>
    </row>
    <row r="8" spans="2:4" ht="16.5" customHeight="1">
      <c r="B8" s="397" t="s">
        <v>321</v>
      </c>
      <c r="C8" s="398" t="s">
        <v>322</v>
      </c>
      <c r="D8" s="403">
        <v>72005.290000000037</v>
      </c>
    </row>
    <row r="9" spans="2:4" ht="16.5" customHeight="1">
      <c r="B9" s="400" t="s">
        <v>323</v>
      </c>
      <c r="C9" s="401" t="s">
        <v>324</v>
      </c>
      <c r="D9" s="404">
        <v>72005.290000000037</v>
      </c>
    </row>
    <row r="10" spans="2:4" ht="16.5" customHeight="1">
      <c r="B10" s="397" t="s">
        <v>325</v>
      </c>
      <c r="C10" s="398" t="s">
        <v>109</v>
      </c>
      <c r="D10" s="403">
        <v>430711.51</v>
      </c>
    </row>
    <row r="11" spans="2:4" ht="16.5" customHeight="1">
      <c r="B11" s="397" t="s">
        <v>326</v>
      </c>
      <c r="C11" s="398" t="s">
        <v>327</v>
      </c>
      <c r="D11" s="403">
        <v>430711.51</v>
      </c>
    </row>
    <row r="12" spans="2:4" ht="16.5" customHeight="1">
      <c r="B12" s="397" t="s">
        <v>328</v>
      </c>
      <c r="C12" s="398" t="s">
        <v>329</v>
      </c>
      <c r="D12" s="403">
        <v>407230.24</v>
      </c>
    </row>
    <row r="13" spans="2:4" ht="16.5" customHeight="1">
      <c r="B13" s="400" t="s">
        <v>330</v>
      </c>
      <c r="C13" s="401" t="s">
        <v>331</v>
      </c>
      <c r="D13" s="404">
        <v>404048.51</v>
      </c>
    </row>
    <row r="14" spans="2:4" ht="16.5" customHeight="1">
      <c r="B14" s="400" t="s">
        <v>332</v>
      </c>
      <c r="C14" s="401" t="s">
        <v>333</v>
      </c>
      <c r="D14" s="404">
        <v>44888.29</v>
      </c>
    </row>
    <row r="15" spans="2:4" ht="16.5" customHeight="1">
      <c r="B15" s="400" t="s">
        <v>334</v>
      </c>
      <c r="C15" s="401" t="s">
        <v>335</v>
      </c>
      <c r="D15" s="404">
        <v>-41706.559999999998</v>
      </c>
    </row>
    <row r="16" spans="2:4" ht="16.5" customHeight="1">
      <c r="B16" s="397" t="s">
        <v>336</v>
      </c>
      <c r="C16" s="398" t="s">
        <v>337</v>
      </c>
      <c r="D16" s="403">
        <v>23481.26999999999</v>
      </c>
    </row>
    <row r="17" spans="2:4" ht="16.5" customHeight="1">
      <c r="B17" s="400" t="s">
        <v>338</v>
      </c>
      <c r="C17" s="401" t="s">
        <v>339</v>
      </c>
      <c r="D17" s="404">
        <v>23354.58</v>
      </c>
    </row>
    <row r="18" spans="2:4" ht="16.5" customHeight="1">
      <c r="B18" s="400" t="s">
        <v>340</v>
      </c>
      <c r="C18" s="401" t="s">
        <v>341</v>
      </c>
      <c r="D18" s="404">
        <v>7371.0899999999965</v>
      </c>
    </row>
    <row r="19" spans="2:4" ht="16.5" customHeight="1">
      <c r="B19" s="400" t="s">
        <v>342</v>
      </c>
      <c r="C19" s="401" t="s">
        <v>343</v>
      </c>
      <c r="D19" s="404">
        <v>-7244.4000000000015</v>
      </c>
    </row>
    <row r="20" spans="2:4" ht="16.5" customHeight="1">
      <c r="B20" s="397" t="s">
        <v>344</v>
      </c>
      <c r="C20" s="398" t="s">
        <v>81</v>
      </c>
      <c r="D20" s="403">
        <v>194.8</v>
      </c>
    </row>
    <row r="21" spans="2:4" ht="16.5" customHeight="1">
      <c r="B21" s="397" t="s">
        <v>345</v>
      </c>
      <c r="C21" s="398" t="s">
        <v>346</v>
      </c>
      <c r="D21" s="403">
        <v>194.8</v>
      </c>
    </row>
    <row r="22" spans="2:4" ht="16.5" customHeight="1">
      <c r="B22" s="400" t="s">
        <v>347</v>
      </c>
      <c r="C22" s="401" t="s">
        <v>348</v>
      </c>
      <c r="D22" s="404">
        <v>194.8</v>
      </c>
    </row>
    <row r="23" spans="2:4" s="706" customFormat="1" ht="16.5" customHeight="1">
      <c r="B23" s="397" t="s">
        <v>611</v>
      </c>
      <c r="C23" s="398" t="s">
        <v>7</v>
      </c>
      <c r="D23" s="711">
        <v>1260</v>
      </c>
    </row>
    <row r="24" spans="2:4" s="706" customFormat="1" ht="16.5" customHeight="1">
      <c r="B24" s="397" t="s">
        <v>612</v>
      </c>
      <c r="C24" s="398" t="s">
        <v>615</v>
      </c>
      <c r="D24" s="711">
        <v>1260</v>
      </c>
    </row>
    <row r="25" spans="2:4" s="706" customFormat="1" ht="16.5" customHeight="1">
      <c r="B25" s="397" t="s">
        <v>613</v>
      </c>
      <c r="C25" s="398" t="s">
        <v>616</v>
      </c>
      <c r="D25" s="711">
        <v>1260</v>
      </c>
    </row>
    <row r="26" spans="2:4" ht="16.5" customHeight="1">
      <c r="B26" s="400" t="s">
        <v>614</v>
      </c>
      <c r="C26" s="401" t="s">
        <v>617</v>
      </c>
      <c r="D26" s="712">
        <v>1260</v>
      </c>
    </row>
    <row r="27" spans="2:4" ht="16.5" customHeight="1">
      <c r="B27" s="397" t="s">
        <v>255</v>
      </c>
      <c r="C27" s="398" t="s">
        <v>8</v>
      </c>
      <c r="D27" s="403">
        <v>2170.31</v>
      </c>
    </row>
    <row r="28" spans="2:4" ht="16.5" customHeight="1">
      <c r="B28" s="397" t="s">
        <v>349</v>
      </c>
      <c r="C28" s="398" t="s">
        <v>9</v>
      </c>
      <c r="D28" s="403">
        <v>2170.31</v>
      </c>
    </row>
    <row r="29" spans="2:4" ht="16.5" customHeight="1">
      <c r="B29" s="397" t="s">
        <v>350</v>
      </c>
      <c r="C29" s="398" t="s">
        <v>351</v>
      </c>
      <c r="D29" s="403">
        <v>2170.31</v>
      </c>
    </row>
    <row r="30" spans="2:4" ht="16.5" customHeight="1">
      <c r="B30" s="397" t="s">
        <v>352</v>
      </c>
      <c r="C30" s="398" t="s">
        <v>353</v>
      </c>
      <c r="D30" s="403">
        <v>2170.31</v>
      </c>
    </row>
    <row r="31" spans="2:4" ht="16.5" customHeight="1">
      <c r="B31" s="400" t="s">
        <v>354</v>
      </c>
      <c r="C31" s="401" t="s">
        <v>355</v>
      </c>
      <c r="D31" s="404">
        <v>14.310000000000002</v>
      </c>
    </row>
    <row r="32" spans="2:4" ht="16.5" customHeight="1">
      <c r="B32" s="400" t="s">
        <v>356</v>
      </c>
      <c r="C32" s="401" t="s">
        <v>84</v>
      </c>
      <c r="D32" s="404">
        <v>1232</v>
      </c>
    </row>
    <row r="33" spans="2:4" ht="16.5" customHeight="1">
      <c r="B33" s="400" t="s">
        <v>357</v>
      </c>
      <c r="C33" s="401" t="s">
        <v>358</v>
      </c>
      <c r="D33" s="404">
        <v>924</v>
      </c>
    </row>
    <row r="34" spans="2:4" ht="16.5" customHeight="1">
      <c r="B34" s="397" t="s">
        <v>256</v>
      </c>
      <c r="C34" s="398" t="s">
        <v>20</v>
      </c>
      <c r="D34" s="403">
        <v>500741.29000000004</v>
      </c>
    </row>
    <row r="35" spans="2:4" ht="16.5" customHeight="1">
      <c r="B35" s="397" t="s">
        <v>359</v>
      </c>
      <c r="C35" s="398" t="s">
        <v>10</v>
      </c>
      <c r="D35" s="403">
        <v>543281.69999999995</v>
      </c>
    </row>
    <row r="36" spans="2:4" ht="16.5" customHeight="1">
      <c r="B36" s="397" t="s">
        <v>360</v>
      </c>
      <c r="C36" s="398" t="s">
        <v>361</v>
      </c>
      <c r="D36" s="403">
        <v>543281.69999999995</v>
      </c>
    </row>
    <row r="37" spans="2:4" ht="16.5" customHeight="1">
      <c r="B37" s="400" t="s">
        <v>362</v>
      </c>
      <c r="C37" s="401" t="s">
        <v>363</v>
      </c>
      <c r="D37" s="404">
        <v>776116.72</v>
      </c>
    </row>
    <row r="38" spans="2:4" ht="16.5" customHeight="1">
      <c r="B38" s="400" t="s">
        <v>364</v>
      </c>
      <c r="C38" s="401" t="s">
        <v>365</v>
      </c>
      <c r="D38" s="404">
        <v>-232835.02000000002</v>
      </c>
    </row>
    <row r="39" spans="2:4" ht="16.5" customHeight="1">
      <c r="B39" s="397" t="s">
        <v>366</v>
      </c>
      <c r="C39" s="398" t="s">
        <v>64</v>
      </c>
      <c r="D39" s="403">
        <v>-42540.41</v>
      </c>
    </row>
    <row r="40" spans="2:4" ht="16.5" customHeight="1">
      <c r="B40" s="400" t="s">
        <v>367</v>
      </c>
      <c r="C40" s="401" t="s">
        <v>368</v>
      </c>
      <c r="D40" s="404">
        <v>-41280.410000000003</v>
      </c>
    </row>
    <row r="41" spans="2:4" ht="16.5" customHeight="1">
      <c r="B41" s="397" t="s">
        <v>257</v>
      </c>
      <c r="C41" s="398" t="s">
        <v>13</v>
      </c>
      <c r="D41" s="403">
        <v>8502.82</v>
      </c>
    </row>
    <row r="42" spans="2:4" ht="16.5" customHeight="1">
      <c r="B42" s="397" t="s">
        <v>369</v>
      </c>
      <c r="C42" s="398" t="s">
        <v>123</v>
      </c>
      <c r="D42" s="403">
        <v>8121.35</v>
      </c>
    </row>
    <row r="43" spans="2:4" ht="16.5" customHeight="1">
      <c r="B43" s="397" t="s">
        <v>370</v>
      </c>
      <c r="C43" s="398" t="s">
        <v>371</v>
      </c>
      <c r="D43" s="403">
        <v>3577.9</v>
      </c>
    </row>
    <row r="44" spans="2:4" ht="16.5" customHeight="1">
      <c r="B44" s="400" t="s">
        <v>372</v>
      </c>
      <c r="C44" s="401" t="s">
        <v>373</v>
      </c>
      <c r="D44" s="404">
        <v>3577.9</v>
      </c>
    </row>
    <row r="45" spans="2:4" ht="16.5" customHeight="1">
      <c r="B45" s="397" t="s">
        <v>374</v>
      </c>
      <c r="C45" s="398" t="s">
        <v>375</v>
      </c>
      <c r="D45" s="403">
        <v>4543.45</v>
      </c>
    </row>
    <row r="46" spans="2:4" ht="16.5" customHeight="1">
      <c r="B46" s="400" t="s">
        <v>376</v>
      </c>
      <c r="C46" s="401" t="s">
        <v>377</v>
      </c>
      <c r="D46" s="404">
        <v>4543.45</v>
      </c>
    </row>
    <row r="47" spans="2:4" ht="16.5" customHeight="1">
      <c r="B47" s="397" t="s">
        <v>414</v>
      </c>
      <c r="C47" s="398" t="s">
        <v>415</v>
      </c>
      <c r="D47" s="403">
        <v>381.47</v>
      </c>
    </row>
    <row r="48" spans="2:4" ht="16.5" customHeight="1">
      <c r="B48" s="397" t="s">
        <v>416</v>
      </c>
      <c r="C48" s="398" t="s">
        <v>417</v>
      </c>
      <c r="D48" s="403">
        <v>381.47</v>
      </c>
    </row>
    <row r="49" spans="2:4" ht="16.5" customHeight="1">
      <c r="B49" s="400" t="s">
        <v>418</v>
      </c>
      <c r="C49" s="401" t="s">
        <v>419</v>
      </c>
      <c r="D49" s="404">
        <v>-381.47</v>
      </c>
    </row>
    <row r="50" spans="2:4" ht="16.5" customHeight="1">
      <c r="B50" s="397" t="s">
        <v>258</v>
      </c>
      <c r="C50" s="398" t="s">
        <v>91</v>
      </c>
      <c r="D50" s="403">
        <v>51043.23</v>
      </c>
    </row>
    <row r="51" spans="2:4" ht="16.5" customHeight="1">
      <c r="B51" s="397" t="s">
        <v>378</v>
      </c>
      <c r="C51" s="398" t="s">
        <v>379</v>
      </c>
      <c r="D51" s="403">
        <v>44180.95</v>
      </c>
    </row>
    <row r="52" spans="2:4" ht="16.5" customHeight="1">
      <c r="B52" s="397" t="s">
        <v>380</v>
      </c>
      <c r="C52" s="398" t="s">
        <v>381</v>
      </c>
      <c r="D52" s="403">
        <v>1991.8200000000004</v>
      </c>
    </row>
    <row r="53" spans="2:4" ht="16.5" customHeight="1">
      <c r="B53" s="397" t="s">
        <v>382</v>
      </c>
      <c r="C53" s="398" t="s">
        <v>383</v>
      </c>
      <c r="D53" s="403">
        <v>1960</v>
      </c>
    </row>
    <row r="54" spans="2:4" ht="16.5" customHeight="1">
      <c r="B54" s="400" t="s">
        <v>384</v>
      </c>
      <c r="C54" s="401" t="s">
        <v>385</v>
      </c>
      <c r="D54" s="404">
        <v>700</v>
      </c>
    </row>
    <row r="55" spans="2:4" ht="16.5" customHeight="1">
      <c r="B55" s="397" t="s">
        <v>386</v>
      </c>
      <c r="C55" s="398" t="s">
        <v>387</v>
      </c>
      <c r="D55" s="403">
        <v>10.86</v>
      </c>
    </row>
    <row r="56" spans="2:4" ht="16.5" customHeight="1">
      <c r="B56" s="400" t="s">
        <v>388</v>
      </c>
      <c r="C56" s="401" t="s">
        <v>389</v>
      </c>
      <c r="D56" s="404">
        <v>10.86</v>
      </c>
    </row>
    <row r="57" spans="2:4" ht="16.5" customHeight="1">
      <c r="B57" s="397" t="s">
        <v>390</v>
      </c>
      <c r="C57" s="398" t="s">
        <v>391</v>
      </c>
      <c r="D57" s="403">
        <v>13.01</v>
      </c>
    </row>
    <row r="58" spans="2:4" ht="16.5" customHeight="1">
      <c r="B58" s="400" t="s">
        <v>392</v>
      </c>
      <c r="C58" s="401" t="s">
        <v>393</v>
      </c>
      <c r="D58" s="404">
        <v>13.01</v>
      </c>
    </row>
    <row r="59" spans="2:4" ht="16.5" customHeight="1">
      <c r="B59" s="397" t="s">
        <v>394</v>
      </c>
      <c r="C59" s="398" t="s">
        <v>395</v>
      </c>
      <c r="D59" s="403">
        <v>7.95</v>
      </c>
    </row>
    <row r="60" spans="2:4" ht="16.5" customHeight="1">
      <c r="B60" s="400" t="s">
        <v>396</v>
      </c>
      <c r="C60" s="401" t="s">
        <v>87</v>
      </c>
      <c r="D60" s="404">
        <v>7.95</v>
      </c>
    </row>
    <row r="61" spans="2:4" ht="16.5" customHeight="1">
      <c r="B61" s="397" t="s">
        <v>397</v>
      </c>
      <c r="C61" s="398" t="s">
        <v>86</v>
      </c>
      <c r="D61" s="403">
        <v>42189.13</v>
      </c>
    </row>
    <row r="62" spans="2:4" ht="16.5" customHeight="1">
      <c r="B62" s="397" t="s">
        <v>398</v>
      </c>
      <c r="C62" s="398" t="s">
        <v>399</v>
      </c>
      <c r="D62" s="403">
        <v>43.89</v>
      </c>
    </row>
    <row r="63" spans="2:4" ht="16.5" customHeight="1">
      <c r="B63" s="400" t="s">
        <v>400</v>
      </c>
      <c r="C63" s="401" t="s">
        <v>401</v>
      </c>
      <c r="D63" s="404">
        <v>35.11</v>
      </c>
    </row>
    <row r="64" spans="2:4" ht="16.5" customHeight="1">
      <c r="B64" s="400" t="s">
        <v>402</v>
      </c>
      <c r="C64" s="401" t="s">
        <v>403</v>
      </c>
      <c r="D64" s="404">
        <v>8.7799999999999994</v>
      </c>
    </row>
    <row r="65" spans="2:4" ht="16.5" customHeight="1">
      <c r="B65" s="397" t="s">
        <v>404</v>
      </c>
      <c r="C65" s="398" t="s">
        <v>136</v>
      </c>
      <c r="D65" s="403">
        <v>42145.24</v>
      </c>
    </row>
    <row r="66" spans="2:4" ht="16.5" customHeight="1">
      <c r="B66" s="400" t="s">
        <v>405</v>
      </c>
      <c r="C66" s="401" t="s">
        <v>406</v>
      </c>
      <c r="D66" s="404">
        <v>42145.24</v>
      </c>
    </row>
    <row r="67" spans="2:4" ht="16.5" customHeight="1">
      <c r="B67" s="397" t="s">
        <v>407</v>
      </c>
      <c r="C67" s="398" t="s">
        <v>408</v>
      </c>
      <c r="D67" s="403">
        <v>6862.28</v>
      </c>
    </row>
    <row r="68" spans="2:4" ht="16.5" customHeight="1">
      <c r="B68" s="400" t="s">
        <v>409</v>
      </c>
      <c r="C68" s="401" t="s">
        <v>410</v>
      </c>
      <c r="D68" s="404">
        <v>4031.95</v>
      </c>
    </row>
    <row r="69" spans="2:4" ht="16.5" customHeight="1">
      <c r="B69" s="400" t="s">
        <v>411</v>
      </c>
      <c r="C69" s="401" t="s">
        <v>412</v>
      </c>
      <c r="D69" s="404">
        <v>2830.33</v>
      </c>
    </row>
    <row r="70" spans="2:4" ht="16.5" customHeight="1">
      <c r="B70" s="386"/>
      <c r="C70" s="387"/>
      <c r="D70" s="247"/>
    </row>
    <row r="71" spans="2:4" ht="16.5" customHeight="1">
      <c r="B71" s="386"/>
      <c r="C71" s="387"/>
      <c r="D71" s="247"/>
    </row>
    <row r="72" spans="2:4" ht="16.5" customHeight="1">
      <c r="B72" s="386"/>
      <c r="C72" s="387"/>
      <c r="D72" s="247"/>
    </row>
    <row r="73" spans="2:4" ht="16.5" customHeight="1">
      <c r="B73" s="386"/>
      <c r="C73" s="387"/>
      <c r="D73" s="247"/>
    </row>
    <row r="74" spans="2:4" ht="16.5" customHeight="1">
      <c r="B74" s="386"/>
      <c r="C74" s="387"/>
      <c r="D74" s="247"/>
    </row>
    <row r="75" spans="2:4" ht="16.5" customHeight="1">
      <c r="B75" s="386"/>
      <c r="C75" s="387"/>
      <c r="D75" s="247"/>
    </row>
    <row r="76" spans="2:4" ht="16.5" customHeight="1">
      <c r="B76" s="386"/>
      <c r="C76" s="387"/>
      <c r="D76" s="247"/>
    </row>
    <row r="77" spans="2:4" ht="16.5" customHeight="1">
      <c r="B77" s="386"/>
      <c r="C77" s="387"/>
      <c r="D77" s="247"/>
    </row>
    <row r="78" spans="2:4" ht="16.5" customHeight="1">
      <c r="B78" s="386"/>
      <c r="C78" s="387"/>
      <c r="D78" s="247"/>
    </row>
    <row r="79" spans="2:4" ht="16.5" customHeight="1">
      <c r="B79" s="386"/>
      <c r="C79" s="387"/>
      <c r="D79" s="247"/>
    </row>
    <row r="80" spans="2:4" ht="16.5" customHeight="1">
      <c r="B80" s="386"/>
      <c r="C80" s="387"/>
      <c r="D80" s="247"/>
    </row>
    <row r="81" spans="2:4" ht="16.5" customHeight="1">
      <c r="B81" s="386"/>
      <c r="C81" s="387"/>
      <c r="D81" s="247"/>
    </row>
    <row r="82" spans="2:4" ht="16.5" customHeight="1">
      <c r="B82" s="386"/>
      <c r="C82" s="387"/>
      <c r="D82" s="247"/>
    </row>
    <row r="83" spans="2:4" ht="16.5" customHeight="1">
      <c r="B83" s="386"/>
      <c r="C83" s="387"/>
      <c r="D83" s="247"/>
    </row>
    <row r="84" spans="2:4" ht="16.5" customHeight="1">
      <c r="B84" s="386"/>
      <c r="C84" s="387"/>
      <c r="D84" s="247"/>
    </row>
    <row r="85" spans="2:4" ht="16.5" customHeight="1">
      <c r="B85" s="386"/>
      <c r="C85" s="387"/>
      <c r="D85" s="247"/>
    </row>
    <row r="86" spans="2:4" ht="16.5" customHeight="1">
      <c r="B86" s="386"/>
      <c r="C86" s="387"/>
      <c r="D86" s="247"/>
    </row>
    <row r="87" spans="2:4" ht="16.5" customHeight="1">
      <c r="B87" s="386"/>
      <c r="C87" s="387"/>
      <c r="D87" s="247"/>
    </row>
    <row r="88" spans="2:4" ht="16.5" customHeight="1">
      <c r="B88" s="386"/>
      <c r="C88" s="387"/>
      <c r="D88" s="247"/>
    </row>
    <row r="89" spans="2:4" ht="16.5" customHeight="1">
      <c r="B89" s="386"/>
      <c r="C89" s="387"/>
      <c r="D89" s="247"/>
    </row>
    <row r="90" spans="2:4" ht="16.5" customHeight="1">
      <c r="B90" s="386"/>
      <c r="C90" s="387"/>
      <c r="D90" s="247"/>
    </row>
    <row r="91" spans="2:4" ht="16.5" customHeight="1">
      <c r="B91" s="386"/>
      <c r="C91" s="387"/>
      <c r="D91" s="247"/>
    </row>
    <row r="92" spans="2:4" ht="16.5" customHeight="1">
      <c r="B92" s="386"/>
      <c r="C92" s="387"/>
      <c r="D92" s="247"/>
    </row>
    <row r="93" spans="2:4" ht="16.5" customHeight="1">
      <c r="B93" s="386"/>
      <c r="C93" s="387"/>
      <c r="D93" s="247"/>
    </row>
    <row r="94" spans="2:4" ht="16.5" customHeight="1">
      <c r="B94" s="386"/>
      <c r="C94" s="387"/>
      <c r="D94" s="247"/>
    </row>
    <row r="95" spans="2:4" ht="16.5" customHeight="1">
      <c r="B95" s="386"/>
      <c r="C95" s="387"/>
      <c r="D95" s="247"/>
    </row>
    <row r="96" spans="2:4" ht="16.5" customHeight="1">
      <c r="B96" s="386"/>
      <c r="C96" s="387"/>
      <c r="D96" s="247"/>
    </row>
    <row r="97" spans="2:4" ht="16.5" customHeight="1">
      <c r="B97" s="386"/>
      <c r="C97" s="387"/>
      <c r="D97" s="247"/>
    </row>
    <row r="98" spans="2:4" ht="16.5" customHeight="1">
      <c r="B98" s="386"/>
      <c r="C98" s="387"/>
      <c r="D98" s="247"/>
    </row>
    <row r="99" spans="2:4" ht="16.5" customHeight="1">
      <c r="B99" s="386"/>
      <c r="C99" s="387"/>
      <c r="D99" s="247"/>
    </row>
    <row r="100" spans="2:4" ht="16.5" customHeight="1">
      <c r="B100" s="386"/>
      <c r="C100" s="387"/>
      <c r="D100" s="247"/>
    </row>
    <row r="101" spans="2:4" ht="16.5" customHeight="1">
      <c r="B101" s="386"/>
      <c r="C101" s="387"/>
      <c r="D101" s="247"/>
    </row>
    <row r="102" spans="2:4" ht="16.5" customHeight="1">
      <c r="B102" s="386"/>
      <c r="C102" s="387"/>
      <c r="D102" s="247"/>
    </row>
    <row r="103" spans="2:4" ht="16.5" customHeight="1">
      <c r="B103" s="386"/>
      <c r="C103" s="387"/>
      <c r="D103" s="247"/>
    </row>
    <row r="104" spans="2:4" ht="16.5" customHeight="1">
      <c r="B104" s="386"/>
      <c r="C104" s="387"/>
      <c r="D104" s="247"/>
    </row>
    <row r="105" spans="2:4" ht="16.5" customHeight="1">
      <c r="B105" s="386"/>
      <c r="C105" s="387"/>
      <c r="D105" s="247"/>
    </row>
    <row r="106" spans="2:4" ht="16.5" customHeight="1">
      <c r="B106" s="386"/>
      <c r="C106" s="387"/>
      <c r="D106" s="247"/>
    </row>
    <row r="107" spans="2:4" ht="17.25" customHeight="1">
      <c r="C107" s="388"/>
    </row>
    <row r="108" spans="2:4" ht="16.5" customHeight="1">
      <c r="B108" s="386"/>
      <c r="C108" s="387"/>
      <c r="D108" s="247"/>
    </row>
    <row r="109" spans="2:4" ht="16.5" customHeight="1">
      <c r="B109" s="386"/>
      <c r="C109" s="387"/>
      <c r="D109" s="247"/>
    </row>
    <row r="110" spans="2:4" ht="16.5" customHeight="1">
      <c r="B110" s="386"/>
      <c r="C110" s="387"/>
      <c r="D110" s="247"/>
    </row>
    <row r="111" spans="2:4" ht="16.5" customHeight="1">
      <c r="B111" s="386"/>
      <c r="C111" s="387"/>
      <c r="D111" s="247"/>
    </row>
    <row r="112" spans="2:4" ht="16.5" customHeight="1">
      <c r="B112" s="386"/>
      <c r="C112" s="387"/>
      <c r="D112" s="247"/>
    </row>
    <row r="113" spans="2:4" ht="16.5" customHeight="1">
      <c r="B113" s="386"/>
      <c r="C113" s="387"/>
      <c r="D113" s="247"/>
    </row>
    <row r="114" spans="2:4" ht="16.5" customHeight="1">
      <c r="B114" s="386"/>
      <c r="C114" s="387"/>
      <c r="D114" s="247"/>
    </row>
    <row r="115" spans="2:4" ht="16.5" customHeight="1">
      <c r="B115" s="386"/>
      <c r="C115" s="387"/>
      <c r="D115" s="247"/>
    </row>
    <row r="116" spans="2:4" ht="16.5" customHeight="1">
      <c r="B116" s="386"/>
      <c r="C116" s="387"/>
      <c r="D116" s="247"/>
    </row>
    <row r="117" spans="2:4" ht="16.5" customHeight="1">
      <c r="B117" s="386"/>
      <c r="C117" s="387"/>
      <c r="D117" s="247"/>
    </row>
    <row r="118" spans="2:4" ht="16.5" customHeight="1">
      <c r="B118" s="386"/>
      <c r="C118" s="387"/>
      <c r="D118" s="247"/>
    </row>
    <row r="119" spans="2:4" ht="16.5" customHeight="1">
      <c r="B119" s="386"/>
      <c r="C119" s="387"/>
      <c r="D119" s="247"/>
    </row>
    <row r="120" spans="2:4" ht="16.5" customHeight="1">
      <c r="B120" s="386"/>
      <c r="C120" s="387"/>
      <c r="D120" s="247"/>
    </row>
    <row r="121" spans="2:4" ht="16.5" customHeight="1">
      <c r="B121" s="386"/>
      <c r="C121" s="387"/>
      <c r="D121" s="247"/>
    </row>
    <row r="122" spans="2:4" ht="16.5" customHeight="1">
      <c r="B122" s="386"/>
      <c r="C122" s="387"/>
      <c r="D122" s="247"/>
    </row>
    <row r="123" spans="2:4" ht="16.5" customHeight="1">
      <c r="B123" s="386"/>
      <c r="C123" s="387"/>
      <c r="D123" s="247"/>
    </row>
    <row r="124" spans="2:4" ht="16.5" customHeight="1">
      <c r="B124" s="386"/>
      <c r="C124" s="387"/>
      <c r="D124" s="247"/>
    </row>
    <row r="125" spans="2:4" ht="16.5" customHeight="1">
      <c r="B125" s="386"/>
      <c r="C125" s="387"/>
      <c r="D125" s="247"/>
    </row>
    <row r="126" spans="2:4" ht="16.5" customHeight="1">
      <c r="B126" s="386"/>
      <c r="C126" s="387"/>
      <c r="D126" s="247"/>
    </row>
    <row r="127" spans="2:4" ht="16.5" customHeight="1">
      <c r="B127" s="386"/>
      <c r="C127" s="387"/>
      <c r="D127" s="247"/>
    </row>
    <row r="128" spans="2:4" ht="16.5" customHeight="1">
      <c r="B128" s="386"/>
      <c r="C128" s="387"/>
      <c r="D128" s="247"/>
    </row>
    <row r="129" spans="2:4" ht="16.5" customHeight="1">
      <c r="B129" s="386"/>
      <c r="C129" s="387"/>
      <c r="D129" s="247"/>
    </row>
    <row r="130" spans="2:4" ht="16.5" customHeight="1">
      <c r="B130" s="386"/>
      <c r="C130" s="387"/>
      <c r="D130" s="247"/>
    </row>
    <row r="131" spans="2:4" ht="16.5" customHeight="1">
      <c r="B131" s="386"/>
      <c r="C131" s="387"/>
      <c r="D131" s="247"/>
    </row>
    <row r="132" spans="2:4" ht="16.5" customHeight="1">
      <c r="B132" s="386"/>
      <c r="C132" s="387"/>
      <c r="D132" s="247"/>
    </row>
    <row r="133" spans="2:4" ht="16.5" customHeight="1">
      <c r="B133" s="386"/>
      <c r="C133" s="387"/>
      <c r="D133" s="247"/>
    </row>
    <row r="134" spans="2:4" ht="16.5" customHeight="1">
      <c r="B134" s="386"/>
      <c r="C134" s="387"/>
      <c r="D134" s="247"/>
    </row>
    <row r="135" spans="2:4" ht="16.5" customHeight="1">
      <c r="B135" s="386"/>
      <c r="C135" s="387"/>
      <c r="D135" s="247"/>
    </row>
    <row r="136" spans="2:4" ht="16.5" customHeight="1">
      <c r="B136" s="386"/>
      <c r="C136" s="387"/>
      <c r="D136" s="247"/>
    </row>
    <row r="137" spans="2:4" ht="16.5" customHeight="1">
      <c r="B137" s="386"/>
      <c r="C137" s="387"/>
      <c r="D137" s="247"/>
    </row>
    <row r="138" spans="2:4" ht="16.5" customHeight="1">
      <c r="B138" s="386"/>
      <c r="C138" s="387"/>
      <c r="D138" s="247"/>
    </row>
    <row r="139" spans="2:4" ht="16.5" customHeight="1">
      <c r="B139" s="386"/>
      <c r="C139" s="387"/>
      <c r="D139" s="247"/>
    </row>
    <row r="140" spans="2:4" ht="16.5" customHeight="1">
      <c r="B140" s="386"/>
      <c r="C140" s="387"/>
      <c r="D140" s="247"/>
    </row>
    <row r="141" spans="2:4" ht="16.5" customHeight="1">
      <c r="B141" s="386"/>
      <c r="C141" s="387"/>
      <c r="D141" s="247"/>
    </row>
    <row r="142" spans="2:4" ht="16.5" customHeight="1">
      <c r="B142" s="386"/>
      <c r="C142" s="387"/>
      <c r="D142" s="247"/>
    </row>
    <row r="143" spans="2:4" ht="16.5" customHeight="1">
      <c r="B143" s="386"/>
      <c r="C143" s="387"/>
      <c r="D143" s="247"/>
    </row>
    <row r="144" spans="2:4" ht="16.5" customHeight="1">
      <c r="B144" s="386"/>
      <c r="C144" s="387"/>
      <c r="D144" s="247"/>
    </row>
    <row r="145" spans="2:4" ht="16.5" customHeight="1">
      <c r="B145" s="386"/>
      <c r="C145" s="387"/>
      <c r="D145" s="247"/>
    </row>
    <row r="146" spans="2:4" ht="16.5" customHeight="1">
      <c r="B146" s="386"/>
      <c r="C146" s="387"/>
      <c r="D146" s="247"/>
    </row>
    <row r="147" spans="2:4" ht="16.5" customHeight="1">
      <c r="B147" s="386"/>
      <c r="C147" s="387"/>
      <c r="D147" s="247"/>
    </row>
    <row r="148" spans="2:4" ht="16.5" customHeight="1">
      <c r="B148" s="386"/>
      <c r="C148" s="387"/>
      <c r="D148" s="247"/>
    </row>
    <row r="149" spans="2:4" ht="16.5" customHeight="1">
      <c r="B149" s="386"/>
      <c r="C149" s="387"/>
      <c r="D149" s="247"/>
    </row>
    <row r="150" spans="2:4" ht="16.5" customHeight="1">
      <c r="B150" s="386"/>
      <c r="C150" s="387"/>
      <c r="D150" s="247"/>
    </row>
    <row r="151" spans="2:4" ht="16.5" customHeight="1">
      <c r="B151" s="386"/>
      <c r="C151" s="387"/>
      <c r="D151" s="247"/>
    </row>
    <row r="152" spans="2:4" ht="16.5" customHeight="1">
      <c r="B152" s="386"/>
      <c r="C152" s="387"/>
      <c r="D152" s="247"/>
    </row>
    <row r="153" spans="2:4" ht="16.5" customHeight="1">
      <c r="B153" s="386"/>
      <c r="C153" s="387"/>
      <c r="D153" s="247"/>
    </row>
    <row r="154" spans="2:4" ht="16.5" customHeight="1">
      <c r="B154" s="386"/>
      <c r="C154" s="387"/>
      <c r="D154" s="247"/>
    </row>
    <row r="155" spans="2:4" ht="16.5" customHeight="1">
      <c r="B155" s="386"/>
      <c r="C155" s="387"/>
      <c r="D155" s="247"/>
    </row>
    <row r="156" spans="2:4" ht="16.5" customHeight="1">
      <c r="B156" s="386"/>
      <c r="C156" s="387"/>
      <c r="D156" s="247"/>
    </row>
    <row r="157" spans="2:4" ht="16.5" customHeight="1">
      <c r="B157" s="386"/>
      <c r="C157" s="387"/>
      <c r="D157" s="247"/>
    </row>
    <row r="158" spans="2:4" ht="16.5" customHeight="1">
      <c r="B158" s="386"/>
      <c r="C158" s="387"/>
      <c r="D158" s="247"/>
    </row>
    <row r="159" spans="2:4" ht="16.5" customHeight="1">
      <c r="B159" s="386"/>
      <c r="C159" s="387"/>
      <c r="D159" s="247"/>
    </row>
    <row r="160" spans="2:4" ht="16.5" customHeight="1">
      <c r="B160" s="386"/>
      <c r="C160" s="387"/>
      <c r="D160" s="247"/>
    </row>
    <row r="161" spans="2:4" ht="16.5" customHeight="1">
      <c r="B161" s="386"/>
      <c r="C161" s="387"/>
      <c r="D161" s="247"/>
    </row>
    <row r="162" spans="2:4" ht="16.5" customHeight="1">
      <c r="B162" s="386"/>
      <c r="C162" s="387"/>
      <c r="D162" s="247"/>
    </row>
    <row r="163" spans="2:4" ht="16.5" customHeight="1">
      <c r="B163" s="386"/>
      <c r="C163" s="387"/>
      <c r="D163" s="247"/>
    </row>
    <row r="164" spans="2:4" ht="16.5" customHeight="1">
      <c r="B164" s="386"/>
      <c r="C164" s="387"/>
      <c r="D164" s="247"/>
    </row>
    <row r="165" spans="2:4" ht="16.5" customHeight="1">
      <c r="B165" s="386"/>
      <c r="C165" s="387"/>
      <c r="D165" s="247"/>
    </row>
    <row r="166" spans="2:4" ht="16.5" customHeight="1">
      <c r="B166" s="386"/>
      <c r="C166" s="387"/>
      <c r="D166" s="247"/>
    </row>
    <row r="167" spans="2:4" ht="16.5" customHeight="1">
      <c r="B167" s="386"/>
      <c r="C167" s="387"/>
      <c r="D167" s="247"/>
    </row>
    <row r="168" spans="2:4" ht="16.5" customHeight="1">
      <c r="B168" s="386"/>
      <c r="C168" s="387"/>
      <c r="D168" s="247"/>
    </row>
    <row r="169" spans="2:4" ht="16.5" customHeight="1">
      <c r="B169" s="386"/>
      <c r="C169" s="387"/>
      <c r="D169" s="247"/>
    </row>
    <row r="170" spans="2:4" ht="16.5" customHeight="1">
      <c r="B170" s="386"/>
      <c r="C170" s="387"/>
      <c r="D170" s="247"/>
    </row>
    <row r="171" spans="2:4" ht="16.5" customHeight="1">
      <c r="B171" s="386"/>
      <c r="C171" s="387"/>
      <c r="D171" s="247"/>
    </row>
    <row r="172" spans="2:4" ht="16.5" customHeight="1">
      <c r="B172" s="386"/>
      <c r="C172" s="387"/>
      <c r="D172" s="247"/>
    </row>
    <row r="173" spans="2:4" ht="16.5" customHeight="1">
      <c r="B173" s="386"/>
      <c r="C173" s="387"/>
      <c r="D173" s="247"/>
    </row>
    <row r="174" spans="2:4" ht="16.5" customHeight="1">
      <c r="B174" s="386"/>
      <c r="C174" s="387"/>
      <c r="D174" s="247"/>
    </row>
    <row r="175" spans="2:4" ht="16.5" customHeight="1">
      <c r="B175" s="386"/>
      <c r="C175" s="387"/>
      <c r="D175" s="247"/>
    </row>
    <row r="176" spans="2:4" ht="16.5" customHeight="1">
      <c r="B176" s="386"/>
      <c r="C176" s="387"/>
      <c r="D176" s="247"/>
    </row>
    <row r="177" spans="2:4" ht="16.5" customHeight="1">
      <c r="B177" s="386"/>
      <c r="C177" s="387"/>
      <c r="D177" s="247"/>
    </row>
    <row r="178" spans="2:4" ht="16.5" customHeight="1">
      <c r="B178" s="386"/>
      <c r="C178" s="387"/>
      <c r="D178" s="247"/>
    </row>
    <row r="179" spans="2:4" ht="16.5" customHeight="1">
      <c r="B179" s="386"/>
      <c r="C179" s="387"/>
      <c r="D179" s="247"/>
    </row>
    <row r="180" spans="2:4" ht="16.5" customHeight="1">
      <c r="B180" s="386"/>
      <c r="C180" s="387"/>
      <c r="D180" s="247"/>
    </row>
    <row r="181" spans="2:4" ht="16.5" customHeight="1">
      <c r="B181" s="386"/>
      <c r="C181" s="387"/>
      <c r="D181" s="247"/>
    </row>
    <row r="182" spans="2:4" ht="16.5" customHeight="1">
      <c r="B182" s="386"/>
      <c r="C182" s="387"/>
      <c r="D182" s="247"/>
    </row>
    <row r="183" spans="2:4" ht="16.5" customHeight="1">
      <c r="B183" s="386"/>
      <c r="C183" s="387"/>
      <c r="D183" s="247"/>
    </row>
    <row r="184" spans="2:4" ht="16.5" customHeight="1">
      <c r="B184" s="386"/>
      <c r="C184" s="387"/>
      <c r="D184" s="247"/>
    </row>
    <row r="185" spans="2:4" ht="16.5" customHeight="1">
      <c r="B185" s="386"/>
      <c r="C185" s="387"/>
      <c r="D185" s="247"/>
    </row>
    <row r="186" spans="2:4" ht="16.5" customHeight="1">
      <c r="B186" s="386"/>
      <c r="C186" s="387"/>
      <c r="D186" s="247"/>
    </row>
    <row r="187" spans="2:4" ht="16.5" customHeight="1">
      <c r="B187" s="386"/>
      <c r="C187" s="387"/>
      <c r="D187" s="247"/>
    </row>
    <row r="188" spans="2:4" ht="16.5" customHeight="1">
      <c r="B188" s="386"/>
      <c r="C188" s="387"/>
      <c r="D188" s="247"/>
    </row>
    <row r="189" spans="2:4" ht="16.5" customHeight="1">
      <c r="B189" s="386"/>
      <c r="C189" s="387"/>
      <c r="D189" s="247"/>
    </row>
    <row r="190" spans="2:4" ht="16.5" customHeight="1">
      <c r="B190" s="386"/>
      <c r="C190" s="387"/>
      <c r="D190" s="247"/>
    </row>
    <row r="191" spans="2:4" ht="16.5" customHeight="1">
      <c r="B191" s="386"/>
      <c r="C191" s="387"/>
      <c r="D191" s="247"/>
    </row>
    <row r="192" spans="2:4" ht="16.5" customHeight="1">
      <c r="B192" s="386"/>
      <c r="C192" s="387"/>
      <c r="D192" s="247"/>
    </row>
    <row r="193" spans="2:4" ht="16.5" customHeight="1">
      <c r="B193" s="386"/>
      <c r="C193" s="387"/>
      <c r="D193" s="247"/>
    </row>
    <row r="194" spans="2:4" ht="16.5" customHeight="1">
      <c r="B194" s="386"/>
      <c r="C194" s="387"/>
      <c r="D194" s="247"/>
    </row>
    <row r="195" spans="2:4" ht="16.5" customHeight="1">
      <c r="B195" s="386"/>
      <c r="C195" s="387"/>
      <c r="D195" s="247"/>
    </row>
    <row r="196" spans="2:4" ht="16.5" customHeight="1">
      <c r="B196" s="386"/>
      <c r="C196" s="387"/>
      <c r="D196" s="247"/>
    </row>
    <row r="197" spans="2:4" ht="16.5" customHeight="1">
      <c r="B197" s="386"/>
      <c r="C197" s="387"/>
      <c r="D197" s="247"/>
    </row>
    <row r="198" spans="2:4" ht="17.25" customHeight="1">
      <c r="C198" s="388"/>
    </row>
    <row r="199" spans="2:4" ht="15.75" customHeight="1">
      <c r="B199" s="389"/>
    </row>
  </sheetData>
  <printOptions gridLines="1" gridLinesSet="0"/>
  <pageMargins left="0.75" right="0.75" top="1" bottom="0.75" header="0.5" footer="0.5"/>
  <pageSetup paperSize="0" fitToWidth="0" fitToHeight="0"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A15F-1F51-465A-8547-B054741836B9}">
  <sheetPr>
    <tabColor rgb="FF006699"/>
  </sheetPr>
  <dimension ref="A1:L286"/>
  <sheetViews>
    <sheetView showGridLines="0" zoomScaleNormal="100" zoomScaleSheetLayoutView="110" workbookViewId="0"/>
  </sheetViews>
  <sheetFormatPr baseColWidth="10" defaultColWidth="11.42578125" defaultRowHeight="15"/>
  <cols>
    <col min="1" max="1" width="3.5703125" style="77" customWidth="1"/>
    <col min="2" max="3" width="11.42578125" style="77"/>
    <col min="4" max="4" width="13.5703125" style="77" bestFit="1" customWidth="1"/>
    <col min="5" max="5" width="11.42578125" style="77"/>
    <col min="6" max="6" width="20.42578125" style="77" bestFit="1" customWidth="1"/>
    <col min="7" max="10" width="11.42578125" style="77"/>
    <col min="11" max="11" width="12.5703125" style="77" customWidth="1"/>
    <col min="12" max="12" width="4.42578125" style="77" customWidth="1"/>
    <col min="13" max="16384" width="11.42578125" style="77"/>
  </cols>
  <sheetData>
    <row r="1" spans="1:12" ht="19.149999999999999" customHeight="1">
      <c r="A1" s="111"/>
      <c r="B1" s="812" t="s">
        <v>588</v>
      </c>
      <c r="C1" s="812"/>
      <c r="D1" s="812"/>
      <c r="E1" s="812"/>
      <c r="F1" s="812"/>
      <c r="G1" s="812"/>
      <c r="H1" s="812"/>
      <c r="I1" s="812"/>
      <c r="J1" s="812"/>
      <c r="K1" s="812"/>
      <c r="L1" s="813"/>
    </row>
    <row r="2" spans="1:12" ht="15" customHeight="1">
      <c r="A2" s="108"/>
      <c r="B2" s="811" t="s">
        <v>589</v>
      </c>
      <c r="C2" s="811"/>
      <c r="D2" s="811"/>
      <c r="E2" s="811"/>
      <c r="F2" s="811"/>
      <c r="G2" s="811"/>
      <c r="H2" s="811"/>
      <c r="I2" s="811"/>
      <c r="J2" s="811"/>
      <c r="K2" s="811"/>
      <c r="L2" s="80"/>
    </row>
    <row r="3" spans="1:12" ht="15.75">
      <c r="A3" s="108"/>
      <c r="B3" s="2"/>
      <c r="C3" s="2"/>
      <c r="D3" s="2"/>
      <c r="E3" s="2"/>
      <c r="F3" s="2"/>
      <c r="G3" s="2"/>
      <c r="H3" s="2"/>
      <c r="I3" s="2"/>
      <c r="J3" s="2"/>
      <c r="K3" s="2"/>
      <c r="L3" s="80"/>
    </row>
    <row r="4" spans="1:12">
      <c r="A4" s="108"/>
      <c r="B4" s="168"/>
      <c r="C4" s="168"/>
      <c r="D4" s="168"/>
      <c r="E4" s="168"/>
      <c r="F4" s="168"/>
      <c r="G4" s="168"/>
      <c r="H4" s="168"/>
      <c r="I4" s="168"/>
      <c r="J4" s="168"/>
      <c r="K4" s="168"/>
      <c r="L4" s="80"/>
    </row>
    <row r="5" spans="1:12" ht="15.75">
      <c r="A5" s="108"/>
      <c r="B5" s="167" t="s">
        <v>590</v>
      </c>
      <c r="C5" s="2"/>
      <c r="D5" s="2"/>
      <c r="E5" s="2"/>
      <c r="F5" s="2"/>
      <c r="G5" s="2"/>
      <c r="H5" s="2"/>
      <c r="I5" s="2"/>
      <c r="J5" s="2"/>
      <c r="K5" s="2"/>
      <c r="L5" s="80"/>
    </row>
    <row r="6" spans="1:12">
      <c r="A6" s="108"/>
      <c r="L6" s="80"/>
    </row>
    <row r="7" spans="1:12">
      <c r="A7" s="108"/>
      <c r="B7" s="169" t="s">
        <v>278</v>
      </c>
      <c r="L7" s="80"/>
    </row>
    <row r="8" spans="1:12">
      <c r="A8" s="108"/>
      <c r="L8" s="80"/>
    </row>
    <row r="9" spans="1:12" ht="102" customHeight="1">
      <c r="A9" s="108"/>
      <c r="B9" s="808" t="s">
        <v>557</v>
      </c>
      <c r="C9" s="808"/>
      <c r="D9" s="808"/>
      <c r="E9" s="808"/>
      <c r="F9" s="808"/>
      <c r="G9" s="808"/>
      <c r="H9" s="808"/>
      <c r="I9" s="808"/>
      <c r="J9" s="808"/>
      <c r="K9" s="808"/>
      <c r="L9" s="80"/>
    </row>
    <row r="10" spans="1:12">
      <c r="A10" s="108"/>
      <c r="L10" s="80"/>
    </row>
    <row r="11" spans="1:12">
      <c r="A11" s="108"/>
      <c r="L11" s="80"/>
    </row>
    <row r="12" spans="1:12" ht="15.75">
      <c r="A12" s="108"/>
      <c r="B12" s="167" t="s">
        <v>591</v>
      </c>
      <c r="L12" s="80"/>
    </row>
    <row r="13" spans="1:12">
      <c r="A13" s="108"/>
      <c r="L13" s="80"/>
    </row>
    <row r="14" spans="1:12">
      <c r="A14" s="108"/>
      <c r="B14" s="169" t="s">
        <v>452</v>
      </c>
      <c r="L14" s="80"/>
    </row>
    <row r="15" spans="1:12" ht="30" customHeight="1">
      <c r="A15" s="108"/>
      <c r="B15" s="809" t="s">
        <v>451</v>
      </c>
      <c r="C15" s="809"/>
      <c r="D15" s="809"/>
      <c r="E15" s="809"/>
      <c r="F15" s="809"/>
      <c r="G15" s="809"/>
      <c r="H15" s="809"/>
      <c r="I15" s="809"/>
      <c r="J15" s="809"/>
      <c r="K15" s="809"/>
      <c r="L15" s="80"/>
    </row>
    <row r="16" spans="1:12">
      <c r="A16" s="108"/>
      <c r="B16" s="77" t="s">
        <v>191</v>
      </c>
      <c r="L16" s="80"/>
    </row>
    <row r="17" spans="1:12">
      <c r="A17" s="108"/>
      <c r="L17" s="80"/>
    </row>
    <row r="18" spans="1:12">
      <c r="A18" s="108"/>
      <c r="B18" s="169" t="s">
        <v>192</v>
      </c>
      <c r="L18" s="80"/>
    </row>
    <row r="19" spans="1:12" ht="44.25" customHeight="1">
      <c r="A19" s="108"/>
      <c r="B19" s="810" t="s">
        <v>453</v>
      </c>
      <c r="C19" s="810"/>
      <c r="D19" s="810"/>
      <c r="E19" s="810"/>
      <c r="F19" s="810"/>
      <c r="G19" s="810"/>
      <c r="H19" s="810"/>
      <c r="I19" s="810"/>
      <c r="J19" s="810"/>
      <c r="K19" s="810"/>
      <c r="L19" s="80"/>
    </row>
    <row r="20" spans="1:12">
      <c r="A20" s="108"/>
      <c r="B20" s="168"/>
      <c r="C20" s="168"/>
      <c r="D20" s="168"/>
      <c r="E20" s="168"/>
      <c r="F20" s="168"/>
      <c r="G20" s="168"/>
      <c r="H20" s="168"/>
      <c r="I20" s="168"/>
      <c r="J20" s="168"/>
      <c r="K20" s="168"/>
      <c r="L20" s="80"/>
    </row>
    <row r="21" spans="1:12">
      <c r="A21" s="108"/>
      <c r="B21" s="170" t="s">
        <v>193</v>
      </c>
      <c r="C21" s="168"/>
      <c r="D21" s="168"/>
      <c r="E21" s="168"/>
      <c r="F21" s="168"/>
      <c r="G21" s="168"/>
      <c r="H21" s="168"/>
      <c r="I21" s="168"/>
      <c r="J21" s="168"/>
      <c r="K21" s="168"/>
      <c r="L21" s="80"/>
    </row>
    <row r="22" spans="1:12" ht="42.4" customHeight="1">
      <c r="A22" s="108"/>
      <c r="B22" s="806" t="s">
        <v>454</v>
      </c>
      <c r="C22" s="806"/>
      <c r="D22" s="806"/>
      <c r="E22" s="806"/>
      <c r="F22" s="806"/>
      <c r="G22" s="806"/>
      <c r="H22" s="806"/>
      <c r="I22" s="806"/>
      <c r="J22" s="806"/>
      <c r="K22" s="806"/>
      <c r="L22" s="80"/>
    </row>
    <row r="23" spans="1:12" ht="43.5" customHeight="1">
      <c r="A23" s="108"/>
      <c r="B23" s="808" t="s">
        <v>455</v>
      </c>
      <c r="C23" s="808"/>
      <c r="D23" s="808"/>
      <c r="E23" s="808"/>
      <c r="F23" s="808"/>
      <c r="G23" s="808"/>
      <c r="H23" s="808"/>
      <c r="I23" s="808"/>
      <c r="J23" s="808"/>
      <c r="K23" s="808"/>
      <c r="L23" s="80"/>
    </row>
    <row r="24" spans="1:12">
      <c r="A24" s="108"/>
      <c r="B24" s="170" t="s">
        <v>456</v>
      </c>
      <c r="C24" s="168"/>
      <c r="D24" s="168"/>
      <c r="E24" s="168"/>
      <c r="F24" s="168"/>
      <c r="G24" s="168"/>
      <c r="H24" s="168"/>
      <c r="I24" s="168"/>
      <c r="J24" s="168"/>
      <c r="K24" s="168"/>
      <c r="L24" s="80"/>
    </row>
    <row r="25" spans="1:12" ht="33.4" customHeight="1">
      <c r="A25" s="108"/>
      <c r="B25" s="808" t="s">
        <v>194</v>
      </c>
      <c r="C25" s="808"/>
      <c r="D25" s="808"/>
      <c r="E25" s="808"/>
      <c r="F25" s="808"/>
      <c r="G25" s="808"/>
      <c r="H25" s="808"/>
      <c r="I25" s="808"/>
      <c r="J25" s="808"/>
      <c r="K25" s="808"/>
      <c r="L25" s="80"/>
    </row>
    <row r="26" spans="1:12">
      <c r="A26" s="108"/>
      <c r="B26" s="808" t="s">
        <v>195</v>
      </c>
      <c r="C26" s="808"/>
      <c r="D26" s="808"/>
      <c r="E26" s="808"/>
      <c r="F26" s="808"/>
      <c r="G26" s="808"/>
      <c r="H26" s="808"/>
      <c r="I26" s="808"/>
      <c r="J26" s="808"/>
      <c r="K26" s="808"/>
      <c r="L26" s="80"/>
    </row>
    <row r="27" spans="1:12" ht="64.900000000000006" customHeight="1">
      <c r="A27" s="108"/>
      <c r="B27" s="808" t="s">
        <v>196</v>
      </c>
      <c r="C27" s="808"/>
      <c r="D27" s="808"/>
      <c r="E27" s="808"/>
      <c r="F27" s="808"/>
      <c r="G27" s="808"/>
      <c r="H27" s="808"/>
      <c r="I27" s="808"/>
      <c r="J27" s="808"/>
      <c r="K27" s="808"/>
      <c r="L27" s="80"/>
    </row>
    <row r="28" spans="1:12" ht="16.5" customHeight="1">
      <c r="A28" s="108"/>
      <c r="B28" s="171" t="s">
        <v>197</v>
      </c>
      <c r="C28" s="168"/>
      <c r="D28" s="168"/>
      <c r="E28" s="168"/>
      <c r="F28" s="168"/>
      <c r="G28" s="168"/>
      <c r="H28" s="168"/>
      <c r="I28" s="168"/>
      <c r="J28" s="168"/>
      <c r="K28" s="168"/>
      <c r="L28" s="80"/>
    </row>
    <row r="29" spans="1:12" ht="45.75" customHeight="1">
      <c r="A29" s="108"/>
      <c r="B29" s="806" t="s">
        <v>457</v>
      </c>
      <c r="C29" s="806"/>
      <c r="D29" s="806"/>
      <c r="E29" s="806"/>
      <c r="F29" s="806"/>
      <c r="G29" s="806"/>
      <c r="H29" s="806"/>
      <c r="I29" s="806"/>
      <c r="J29" s="806"/>
      <c r="K29" s="806"/>
      <c r="L29" s="80"/>
    </row>
    <row r="30" spans="1:12" ht="20.65" customHeight="1">
      <c r="A30" s="108"/>
      <c r="B30" s="807" t="s">
        <v>198</v>
      </c>
      <c r="C30" s="807"/>
      <c r="D30" s="807"/>
      <c r="E30" s="807"/>
      <c r="F30" s="807"/>
      <c r="G30" s="807"/>
      <c r="H30" s="807"/>
      <c r="I30" s="807"/>
      <c r="J30" s="807"/>
      <c r="K30" s="807"/>
      <c r="L30" s="80"/>
    </row>
    <row r="31" spans="1:12" ht="43.15" customHeight="1">
      <c r="A31" s="108"/>
      <c r="B31" s="808" t="s">
        <v>458</v>
      </c>
      <c r="C31" s="808"/>
      <c r="D31" s="808"/>
      <c r="E31" s="808"/>
      <c r="F31" s="808"/>
      <c r="G31" s="808"/>
      <c r="H31" s="808"/>
      <c r="I31" s="808"/>
      <c r="J31" s="808"/>
      <c r="K31" s="808"/>
      <c r="L31" s="80"/>
    </row>
    <row r="32" spans="1:12">
      <c r="A32" s="108"/>
      <c r="B32" s="168"/>
      <c r="C32" s="168"/>
      <c r="D32" s="168"/>
      <c r="E32" s="168"/>
      <c r="F32" s="168"/>
      <c r="G32" s="168"/>
      <c r="H32" s="168"/>
      <c r="I32" s="168"/>
      <c r="J32" s="168"/>
      <c r="K32" s="168"/>
      <c r="L32" s="80"/>
    </row>
    <row r="33" spans="1:12">
      <c r="A33" s="108"/>
      <c r="B33" s="169" t="s">
        <v>459</v>
      </c>
      <c r="L33" s="80"/>
    </row>
    <row r="34" spans="1:12" s="78" customFormat="1" ht="30" customHeight="1">
      <c r="A34" s="112"/>
      <c r="B34" s="809" t="s">
        <v>199</v>
      </c>
      <c r="C34" s="809"/>
      <c r="D34" s="809"/>
      <c r="E34" s="809"/>
      <c r="F34" s="809"/>
      <c r="G34" s="809"/>
      <c r="H34" s="809"/>
      <c r="I34" s="809"/>
      <c r="J34" s="809"/>
      <c r="K34" s="809"/>
      <c r="L34" s="113"/>
    </row>
    <row r="35" spans="1:12">
      <c r="A35" s="108"/>
      <c r="B35" s="77" t="s">
        <v>166</v>
      </c>
      <c r="L35" s="80"/>
    </row>
    <row r="36" spans="1:12">
      <c r="A36" s="108"/>
      <c r="B36" s="169" t="s">
        <v>460</v>
      </c>
      <c r="L36" s="80"/>
    </row>
    <row r="37" spans="1:12" ht="30" customHeight="1">
      <c r="A37" s="108"/>
      <c r="B37" s="809" t="s">
        <v>167</v>
      </c>
      <c r="C37" s="809"/>
      <c r="D37" s="809"/>
      <c r="E37" s="809"/>
      <c r="F37" s="809"/>
      <c r="G37" s="809"/>
      <c r="H37" s="809"/>
      <c r="I37" s="809"/>
      <c r="J37" s="809"/>
      <c r="K37" s="809"/>
      <c r="L37" s="80"/>
    </row>
    <row r="38" spans="1:12" ht="35.65" customHeight="1">
      <c r="A38" s="108"/>
      <c r="B38" s="808" t="s">
        <v>200</v>
      </c>
      <c r="C38" s="808"/>
      <c r="D38" s="808"/>
      <c r="E38" s="808"/>
      <c r="F38" s="808"/>
      <c r="G38" s="808"/>
      <c r="H38" s="808"/>
      <c r="I38" s="808"/>
      <c r="J38" s="808"/>
      <c r="K38" s="808"/>
      <c r="L38" s="80"/>
    </row>
    <row r="39" spans="1:12">
      <c r="A39" s="108"/>
      <c r="B39" s="808" t="s">
        <v>201</v>
      </c>
      <c r="C39" s="808"/>
      <c r="D39" s="808"/>
      <c r="E39" s="808"/>
      <c r="F39" s="808"/>
      <c r="G39" s="808"/>
      <c r="H39" s="808"/>
      <c r="I39" s="808"/>
      <c r="J39" s="808"/>
      <c r="K39" s="808"/>
      <c r="L39" s="80"/>
    </row>
    <row r="40" spans="1:12">
      <c r="A40" s="108"/>
      <c r="L40" s="80"/>
    </row>
    <row r="41" spans="1:12">
      <c r="A41" s="108"/>
      <c r="B41" s="169" t="s">
        <v>461</v>
      </c>
      <c r="L41" s="80"/>
    </row>
    <row r="42" spans="1:12" ht="30" customHeight="1">
      <c r="A42" s="108"/>
      <c r="B42" s="808" t="s">
        <v>202</v>
      </c>
      <c r="C42" s="808"/>
      <c r="D42" s="808"/>
      <c r="E42" s="808"/>
      <c r="F42" s="808"/>
      <c r="G42" s="808"/>
      <c r="H42" s="808"/>
      <c r="I42" s="808"/>
      <c r="J42" s="808"/>
      <c r="K42" s="808"/>
      <c r="L42" s="80"/>
    </row>
    <row r="43" spans="1:12" ht="28.5" customHeight="1">
      <c r="A43" s="108"/>
      <c r="B43" s="808" t="s">
        <v>203</v>
      </c>
      <c r="C43" s="808"/>
      <c r="D43" s="808"/>
      <c r="E43" s="808"/>
      <c r="F43" s="808"/>
      <c r="G43" s="808"/>
      <c r="H43" s="808"/>
      <c r="I43" s="808"/>
      <c r="J43" s="808"/>
      <c r="K43" s="808"/>
      <c r="L43" s="80"/>
    </row>
    <row r="44" spans="1:12" ht="13.5" customHeight="1">
      <c r="A44" s="108"/>
      <c r="B44" s="168"/>
      <c r="C44" s="168"/>
      <c r="D44" s="168"/>
      <c r="E44" s="168"/>
      <c r="F44" s="168"/>
      <c r="G44" s="168"/>
      <c r="H44" s="168"/>
      <c r="I44" s="168"/>
      <c r="J44" s="168"/>
      <c r="K44" s="168"/>
      <c r="L44" s="80"/>
    </row>
    <row r="45" spans="1:12">
      <c r="A45" s="108"/>
      <c r="B45" s="169" t="s">
        <v>462</v>
      </c>
      <c r="L45" s="80"/>
    </row>
    <row r="46" spans="1:12" ht="34.5" customHeight="1">
      <c r="A46" s="108"/>
      <c r="B46" s="808" t="s">
        <v>204</v>
      </c>
      <c r="C46" s="808"/>
      <c r="D46" s="808"/>
      <c r="E46" s="808"/>
      <c r="F46" s="808"/>
      <c r="G46" s="808"/>
      <c r="H46" s="808"/>
      <c r="I46" s="808"/>
      <c r="J46" s="808"/>
      <c r="K46" s="808"/>
      <c r="L46" s="80"/>
    </row>
    <row r="47" spans="1:12" ht="29.25" customHeight="1">
      <c r="A47" s="108"/>
      <c r="B47" s="809" t="s">
        <v>205</v>
      </c>
      <c r="C47" s="809"/>
      <c r="D47" s="809"/>
      <c r="E47" s="809"/>
      <c r="F47" s="809"/>
      <c r="G47" s="809"/>
      <c r="H47" s="809"/>
      <c r="I47" s="809"/>
      <c r="J47" s="809"/>
      <c r="K47" s="809"/>
      <c r="L47" s="80"/>
    </row>
    <row r="48" spans="1:12">
      <c r="A48" s="108"/>
      <c r="B48" s="79"/>
      <c r="C48" s="79"/>
      <c r="D48" s="79"/>
      <c r="E48" s="79"/>
      <c r="F48" s="79"/>
      <c r="G48" s="79"/>
      <c r="H48" s="79"/>
      <c r="I48" s="79"/>
      <c r="J48" s="79"/>
      <c r="K48" s="79"/>
      <c r="L48" s="80"/>
    </row>
    <row r="49" spans="1:12" ht="15.75">
      <c r="A49" s="108"/>
      <c r="B49" s="167" t="s">
        <v>592</v>
      </c>
      <c r="L49" s="80"/>
    </row>
    <row r="50" spans="1:12" ht="28.15" customHeight="1">
      <c r="A50" s="108"/>
      <c r="B50" s="808" t="s">
        <v>463</v>
      </c>
      <c r="C50" s="808"/>
      <c r="D50" s="808"/>
      <c r="E50" s="808"/>
      <c r="F50" s="808"/>
      <c r="G50" s="808"/>
      <c r="H50" s="808"/>
      <c r="I50" s="808"/>
      <c r="J50" s="808"/>
      <c r="K50" s="808"/>
      <c r="L50" s="80"/>
    </row>
    <row r="51" spans="1:12">
      <c r="A51" s="108"/>
      <c r="L51" s="80"/>
    </row>
    <row r="52" spans="1:12">
      <c r="A52" s="108"/>
      <c r="L52" s="80"/>
    </row>
    <row r="53" spans="1:12">
      <c r="A53" s="108"/>
      <c r="L53" s="80"/>
    </row>
    <row r="54" spans="1:12">
      <c r="A54" s="108"/>
      <c r="L54" s="80"/>
    </row>
    <row r="55" spans="1:12">
      <c r="A55" s="108"/>
      <c r="L55" s="80"/>
    </row>
    <row r="56" spans="1:12" ht="15.75">
      <c r="A56" s="108"/>
      <c r="D56" s="2"/>
      <c r="G56" s="2"/>
      <c r="I56" s="2"/>
      <c r="J56" s="2"/>
      <c r="L56" s="80"/>
    </row>
    <row r="57" spans="1:12">
      <c r="A57" s="108"/>
      <c r="B57" s="172" t="s">
        <v>152</v>
      </c>
      <c r="E57" s="173" t="s">
        <v>151</v>
      </c>
      <c r="F57" s="173"/>
      <c r="H57" s="120" t="s">
        <v>118</v>
      </c>
      <c r="I57" s="169"/>
      <c r="K57" s="120" t="s">
        <v>579</v>
      </c>
      <c r="L57" s="80"/>
    </row>
    <row r="58" spans="1:12">
      <c r="A58" s="108"/>
      <c r="B58" s="174" t="s">
        <v>57</v>
      </c>
      <c r="E58" s="175" t="s">
        <v>150</v>
      </c>
      <c r="F58" s="175"/>
      <c r="H58" s="175" t="s">
        <v>157</v>
      </c>
      <c r="I58" s="175"/>
      <c r="K58" s="174" t="s">
        <v>149</v>
      </c>
      <c r="L58" s="80"/>
    </row>
    <row r="59" spans="1:12">
      <c r="A59" s="108"/>
      <c r="L59" s="80"/>
    </row>
    <row r="60" spans="1:12">
      <c r="A60" s="81"/>
      <c r="B60" s="82"/>
      <c r="C60" s="82"/>
      <c r="D60" s="82"/>
      <c r="E60" s="82"/>
      <c r="F60" s="82"/>
      <c r="G60" s="82"/>
      <c r="H60" s="82"/>
      <c r="I60" s="82"/>
      <c r="J60" s="82"/>
      <c r="K60" s="82"/>
      <c r="L60" s="83"/>
    </row>
    <row r="286" spans="3:3">
      <c r="C286" s="77">
        <f>SUM(C284:C285)</f>
        <v>0</v>
      </c>
    </row>
  </sheetData>
  <customSheetViews>
    <customSheetView guid="{F3648BCD-1CED-4BBB-AE63-37BDB925883F}" scale="80" showPageBreaks="1" showGridLines="0" printArea="1" view="pageBreakPreview">
      <selection activeCell="G307" sqref="G306:G307"/>
      <pageMargins left="0.7" right="0.7" top="0.75" bottom="0.75" header="0.3" footer="0.3"/>
      <pageSetup scale="67" orientation="portrait" r:id="rId1"/>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2"/>
    </customSheetView>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3"/>
    </customSheetView>
  </customSheetViews>
  <mergeCells count="22">
    <mergeCell ref="B19:K19"/>
    <mergeCell ref="B2:K2"/>
    <mergeCell ref="B9:K9"/>
    <mergeCell ref="B15:K15"/>
    <mergeCell ref="B1:L1"/>
    <mergeCell ref="B22:K22"/>
    <mergeCell ref="B23:K23"/>
    <mergeCell ref="B25:K25"/>
    <mergeCell ref="B26:K26"/>
    <mergeCell ref="B27:K27"/>
    <mergeCell ref="B29:K29"/>
    <mergeCell ref="B30:K30"/>
    <mergeCell ref="B31:K31"/>
    <mergeCell ref="B34:K34"/>
    <mergeCell ref="B50:K50"/>
    <mergeCell ref="B47:K47"/>
    <mergeCell ref="B46:K46"/>
    <mergeCell ref="B37:K37"/>
    <mergeCell ref="B38:K38"/>
    <mergeCell ref="B39:K39"/>
    <mergeCell ref="B42:K42"/>
    <mergeCell ref="B43:K43"/>
  </mergeCells>
  <pageMargins left="0.7" right="0.7" top="0.75" bottom="0.75" header="0.3" footer="0.3"/>
  <pageSetup scale="67"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0A9B-22A1-4C15-9143-12F4994C2BD5}">
  <sheetPr>
    <tabColor rgb="FF336699"/>
    <pageSetUpPr fitToPage="1"/>
  </sheetPr>
  <dimension ref="A1:M306"/>
  <sheetViews>
    <sheetView showGridLines="0" zoomScale="90" zoomScaleNormal="90" zoomScaleSheetLayoutView="100" workbookViewId="0"/>
  </sheetViews>
  <sheetFormatPr baseColWidth="10" defaultColWidth="9.28515625" defaultRowHeight="15"/>
  <cols>
    <col min="1" max="1" width="4.28515625" style="46" customWidth="1"/>
    <col min="2" max="2" width="47.140625" style="46" customWidth="1"/>
    <col min="3" max="3" width="29.85546875" style="46" customWidth="1"/>
    <col min="4" max="4" width="25.140625" style="46" customWidth="1"/>
    <col min="5" max="5" width="22.42578125" style="46" customWidth="1"/>
    <col min="6" max="6" width="17.140625" style="46" customWidth="1"/>
    <col min="7" max="7" width="16.7109375" style="46" customWidth="1"/>
    <col min="8" max="8" width="16.5703125" style="46" customWidth="1"/>
    <col min="9" max="9" width="6.7109375" style="251" customWidth="1"/>
    <col min="10" max="10" width="7.140625" style="46" bestFit="1" customWidth="1"/>
    <col min="11" max="11" width="7.85546875" style="46" bestFit="1" customWidth="1"/>
    <col min="12" max="12" width="11.5703125" style="46" customWidth="1"/>
    <col min="13" max="13" width="10.28515625" style="46" customWidth="1"/>
    <col min="14" max="16384" width="9.28515625" style="46"/>
  </cols>
  <sheetData>
    <row r="1" spans="1:9">
      <c r="A1" s="176"/>
      <c r="B1" s="177"/>
      <c r="C1" s="177"/>
      <c r="D1" s="177"/>
      <c r="E1" s="177"/>
      <c r="F1" s="177"/>
      <c r="G1" s="177"/>
      <c r="H1" s="177"/>
    </row>
    <row r="2" spans="1:9" ht="15.75">
      <c r="A2" s="110"/>
      <c r="B2" s="178" t="s">
        <v>593</v>
      </c>
    </row>
    <row r="3" spans="1:9">
      <c r="A3" s="110"/>
      <c r="C3" s="269"/>
      <c r="D3" s="269"/>
    </row>
    <row r="4" spans="1:9">
      <c r="A4" s="110"/>
      <c r="B4" s="177" t="s">
        <v>281</v>
      </c>
    </row>
    <row r="5" spans="1:9" ht="16.5" thickBot="1">
      <c r="A5" s="110"/>
      <c r="B5" s="2"/>
    </row>
    <row r="6" spans="1:9" s="72" customFormat="1">
      <c r="A6" s="179"/>
      <c r="B6" s="381" t="s">
        <v>40</v>
      </c>
      <c r="C6" s="382">
        <v>44104</v>
      </c>
      <c r="D6" s="382">
        <v>43738</v>
      </c>
      <c r="E6" s="382">
        <v>43830</v>
      </c>
      <c r="I6" s="252"/>
    </row>
    <row r="7" spans="1:9" ht="15" customHeight="1">
      <c r="A7" s="110"/>
      <c r="B7" s="180" t="s">
        <v>96</v>
      </c>
      <c r="C7" s="181">
        <v>6979.36</v>
      </c>
      <c r="D7" s="181">
        <v>6375.54</v>
      </c>
      <c r="E7" s="181">
        <v>6442.33</v>
      </c>
    </row>
    <row r="8" spans="1:9" ht="15" customHeight="1" thickBot="1">
      <c r="A8" s="110"/>
      <c r="B8" s="182" t="s">
        <v>97</v>
      </c>
      <c r="C8" s="183">
        <v>6990.35</v>
      </c>
      <c r="D8" s="183">
        <v>6384.71</v>
      </c>
      <c r="E8" s="183">
        <v>6463.95</v>
      </c>
    </row>
    <row r="9" spans="1:9">
      <c r="A9" s="110"/>
      <c r="D9" s="184"/>
      <c r="E9" s="184"/>
    </row>
    <row r="10" spans="1:9">
      <c r="A10" s="110"/>
      <c r="B10" s="177" t="s">
        <v>282</v>
      </c>
    </row>
    <row r="11" spans="1:9" ht="15.75" thickBot="1">
      <c r="A11" s="110"/>
      <c r="B11" s="828" t="s">
        <v>206</v>
      </c>
      <c r="C11" s="828"/>
      <c r="D11" s="828"/>
      <c r="E11" s="828"/>
      <c r="F11" s="828"/>
      <c r="G11" s="828"/>
      <c r="H11" s="828"/>
    </row>
    <row r="12" spans="1:9" s="73" customFormat="1" ht="25.5">
      <c r="A12" s="185"/>
      <c r="B12" s="829" t="s">
        <v>207</v>
      </c>
      <c r="C12" s="306" t="s">
        <v>208</v>
      </c>
      <c r="D12" s="306" t="s">
        <v>208</v>
      </c>
      <c r="E12" s="306" t="s">
        <v>209</v>
      </c>
      <c r="F12" s="306" t="s">
        <v>279</v>
      </c>
      <c r="G12" s="306" t="s">
        <v>209</v>
      </c>
      <c r="H12" s="306" t="s">
        <v>210</v>
      </c>
      <c r="I12" s="253"/>
    </row>
    <row r="13" spans="1:9" ht="15.75" thickBot="1">
      <c r="A13" s="110"/>
      <c r="B13" s="830"/>
      <c r="C13" s="350" t="s">
        <v>211</v>
      </c>
      <c r="D13" s="350" t="s">
        <v>212</v>
      </c>
      <c r="E13" s="512">
        <v>44104</v>
      </c>
      <c r="F13" s="350" t="s">
        <v>213</v>
      </c>
      <c r="G13" s="512">
        <v>43830</v>
      </c>
      <c r="H13" s="350" t="s">
        <v>213</v>
      </c>
    </row>
    <row r="14" spans="1:9" s="270" customFormat="1" ht="14.65" customHeight="1" thickBot="1">
      <c r="A14" s="232"/>
      <c r="B14" s="831" t="s">
        <v>3</v>
      </c>
      <c r="C14" s="832"/>
      <c r="D14" s="832"/>
      <c r="E14" s="832"/>
      <c r="F14" s="832"/>
      <c r="G14" s="832"/>
      <c r="H14" s="833"/>
      <c r="I14" s="257"/>
    </row>
    <row r="15" spans="1:9" s="270" customFormat="1" ht="15.75" thickBot="1">
      <c r="A15" s="232"/>
      <c r="B15" s="831" t="s">
        <v>98</v>
      </c>
      <c r="C15" s="832"/>
      <c r="D15" s="832"/>
      <c r="E15" s="832"/>
      <c r="F15" s="832"/>
      <c r="G15" s="832"/>
      <c r="H15" s="833"/>
      <c r="I15" s="257"/>
    </row>
    <row r="16" spans="1:9" s="270" customFormat="1" ht="15.75" thickBot="1">
      <c r="A16" s="232"/>
      <c r="B16" s="511" t="s">
        <v>214</v>
      </c>
      <c r="C16" s="571">
        <v>0</v>
      </c>
      <c r="D16" s="571">
        <v>0</v>
      </c>
      <c r="E16" s="572">
        <v>0</v>
      </c>
      <c r="F16" s="571">
        <v>0</v>
      </c>
      <c r="G16" s="572">
        <v>0</v>
      </c>
      <c r="H16" s="571">
        <v>0</v>
      </c>
      <c r="I16" s="257"/>
    </row>
    <row r="17" spans="1:9" s="270" customFormat="1" ht="15.75" thickBot="1">
      <c r="A17" s="232"/>
      <c r="B17" s="513" t="s">
        <v>99</v>
      </c>
      <c r="C17" s="514"/>
      <c r="D17" s="515"/>
      <c r="E17" s="509"/>
      <c r="F17" s="509"/>
      <c r="G17" s="509"/>
      <c r="H17" s="510"/>
      <c r="I17" s="257"/>
    </row>
    <row r="18" spans="1:9" ht="15.75" thickBot="1">
      <c r="A18" s="110"/>
      <c r="B18" s="511" t="s">
        <v>214</v>
      </c>
      <c r="C18" s="573">
        <v>0</v>
      </c>
      <c r="D18" s="574">
        <v>0</v>
      </c>
      <c r="E18" s="575">
        <v>0</v>
      </c>
      <c r="F18" s="576">
        <v>0</v>
      </c>
      <c r="G18" s="575">
        <v>0</v>
      </c>
      <c r="H18" s="574">
        <v>0</v>
      </c>
    </row>
    <row r="19" spans="1:9" s="270" customFormat="1" ht="15.75" thickBot="1">
      <c r="A19" s="232"/>
      <c r="B19" s="513" t="s">
        <v>101</v>
      </c>
      <c r="C19" s="517"/>
      <c r="D19" s="517"/>
      <c r="E19" s="517"/>
      <c r="F19" s="517"/>
      <c r="G19" s="517"/>
      <c r="H19" s="518"/>
      <c r="I19" s="257"/>
    </row>
    <row r="20" spans="1:9" s="270" customFormat="1" ht="15.75" thickBot="1">
      <c r="A20" s="232"/>
      <c r="B20" s="503" t="s">
        <v>100</v>
      </c>
      <c r="C20" s="506"/>
      <c r="D20" s="507"/>
      <c r="E20" s="504"/>
      <c r="F20" s="504"/>
      <c r="G20" s="504"/>
      <c r="H20" s="505"/>
      <c r="I20" s="257"/>
    </row>
    <row r="21" spans="1:9">
      <c r="A21" s="110"/>
      <c r="B21" s="551" t="s">
        <v>464</v>
      </c>
      <c r="C21" s="526"/>
      <c r="D21" s="530"/>
      <c r="E21" s="522"/>
      <c r="F21" s="534"/>
      <c r="G21" s="522"/>
      <c r="H21" s="534"/>
    </row>
    <row r="22" spans="1:9">
      <c r="A22" s="110"/>
      <c r="B22" s="519" t="s">
        <v>358</v>
      </c>
      <c r="C22" s="527" t="s">
        <v>0</v>
      </c>
      <c r="D22" s="531">
        <f>SUMIF('Clasificación 06.20'!D:D,'Notas Contables II'!B22,'Clasificación 06.20'!I:I)</f>
        <v>924</v>
      </c>
      <c r="E22" s="523">
        <f>+C$8</f>
        <v>6990.35</v>
      </c>
      <c r="F22" s="535">
        <f t="shared" ref="F22" si="0">+D22*E22</f>
        <v>6459083.4000000004</v>
      </c>
      <c r="G22" s="523">
        <v>6463.95</v>
      </c>
      <c r="H22" s="535">
        <v>0</v>
      </c>
    </row>
    <row r="23" spans="1:9">
      <c r="A23" s="110"/>
      <c r="B23" s="520" t="s">
        <v>215</v>
      </c>
      <c r="C23" s="528"/>
      <c r="D23" s="532"/>
      <c r="E23" s="524"/>
      <c r="F23" s="532"/>
      <c r="G23" s="525"/>
      <c r="H23" s="537"/>
    </row>
    <row r="24" spans="1:9" ht="15.75" thickBot="1">
      <c r="A24" s="110"/>
      <c r="B24" s="521" t="s">
        <v>84</v>
      </c>
      <c r="C24" s="529" t="s">
        <v>0</v>
      </c>
      <c r="D24" s="533">
        <f>SUMIF('Clasificación 06.20'!D:D,'Notas Contables II'!B24,'Clasificación 06.20'!I:I)</f>
        <v>1232</v>
      </c>
      <c r="E24" s="523">
        <f>+C$8</f>
        <v>6990.35</v>
      </c>
      <c r="F24" s="536">
        <f>+D24*E24</f>
        <v>8612111.2000000011</v>
      </c>
      <c r="G24" s="523">
        <v>6463.95</v>
      </c>
      <c r="H24" s="536">
        <v>0</v>
      </c>
    </row>
    <row r="25" spans="1:9" s="270" customFormat="1" ht="15.75" thickBot="1">
      <c r="A25" s="508"/>
      <c r="B25" s="513" t="s">
        <v>216</v>
      </c>
      <c r="C25" s="514"/>
      <c r="D25" s="509"/>
      <c r="E25" s="509"/>
      <c r="F25" s="509"/>
      <c r="G25" s="509"/>
      <c r="H25" s="516"/>
      <c r="I25" s="257"/>
    </row>
    <row r="26" spans="1:9" ht="15.75" thickBot="1">
      <c r="A26" s="110"/>
      <c r="B26" s="187" t="s">
        <v>214</v>
      </c>
      <c r="C26" s="574">
        <v>0</v>
      </c>
      <c r="D26" s="574">
        <v>0</v>
      </c>
      <c r="E26" s="577">
        <v>0</v>
      </c>
      <c r="F26" s="574">
        <v>0</v>
      </c>
      <c r="G26" s="577">
        <v>0</v>
      </c>
      <c r="H26" s="574">
        <v>0</v>
      </c>
    </row>
    <row r="27" spans="1:9">
      <c r="A27" s="110"/>
    </row>
    <row r="28" spans="1:9">
      <c r="A28" s="110"/>
      <c r="B28" s="177" t="s">
        <v>283</v>
      </c>
    </row>
    <row r="29" spans="1:9" ht="15.75" thickBot="1">
      <c r="A29" s="110"/>
    </row>
    <row r="30" spans="1:9" s="74" customFormat="1" ht="28.5">
      <c r="A30" s="188"/>
      <c r="B30" s="818" t="s">
        <v>40</v>
      </c>
      <c r="C30" s="307" t="s">
        <v>209</v>
      </c>
      <c r="D30" s="307" t="s">
        <v>217</v>
      </c>
      <c r="E30" s="307" t="s">
        <v>209</v>
      </c>
      <c r="F30" s="307" t="s">
        <v>217</v>
      </c>
      <c r="H30" s="164"/>
      <c r="I30" s="254"/>
    </row>
    <row r="31" spans="1:9" ht="15.75" thickBot="1">
      <c r="A31" s="110"/>
      <c r="B31" s="835"/>
      <c r="C31" s="308" t="s">
        <v>280</v>
      </c>
      <c r="D31" s="308" t="s">
        <v>280</v>
      </c>
      <c r="E31" s="308" t="s">
        <v>218</v>
      </c>
      <c r="F31" s="308" t="s">
        <v>219</v>
      </c>
      <c r="G31" s="189"/>
      <c r="H31" s="189"/>
    </row>
    <row r="32" spans="1:9" ht="30.75" thickBot="1">
      <c r="A32" s="110"/>
      <c r="B32" s="190" t="s">
        <v>220</v>
      </c>
      <c r="C32" s="191">
        <f>+C7</f>
        <v>6979.36</v>
      </c>
      <c r="D32" s="538">
        <v>0</v>
      </c>
      <c r="E32" s="191">
        <f>+E7</f>
        <v>6442.33</v>
      </c>
      <c r="F32" s="538">
        <v>0</v>
      </c>
      <c r="G32" s="189"/>
      <c r="H32" s="189"/>
    </row>
    <row r="33" spans="1:9" ht="30.75" thickBot="1">
      <c r="A33" s="110"/>
      <c r="B33" s="190" t="s">
        <v>221</v>
      </c>
      <c r="C33" s="191">
        <f>+C8</f>
        <v>6990.35</v>
      </c>
      <c r="D33" s="538">
        <v>0</v>
      </c>
      <c r="E33" s="191">
        <f>+E8</f>
        <v>6463.95</v>
      </c>
      <c r="F33" s="538">
        <v>0</v>
      </c>
      <c r="G33" s="189"/>
      <c r="H33" s="192"/>
    </row>
    <row r="34" spans="1:9" ht="30.75" thickBot="1">
      <c r="A34" s="110"/>
      <c r="B34" s="190" t="s">
        <v>222</v>
      </c>
      <c r="C34" s="191">
        <f>+C7</f>
        <v>6979.36</v>
      </c>
      <c r="D34" s="539">
        <v>0</v>
      </c>
      <c r="E34" s="191">
        <f>+E7</f>
        <v>6442.33</v>
      </c>
      <c r="F34" s="538">
        <v>0</v>
      </c>
      <c r="G34" s="189"/>
      <c r="H34" s="192"/>
    </row>
    <row r="35" spans="1:9" ht="30.75" thickBot="1">
      <c r="A35" s="110"/>
      <c r="B35" s="190" t="s">
        <v>223</v>
      </c>
      <c r="C35" s="191">
        <f>+C8</f>
        <v>6990.35</v>
      </c>
      <c r="D35" s="540">
        <f>+'Clasificación 06.20'!G65</f>
        <v>484514</v>
      </c>
      <c r="E35" s="191">
        <f>+E8</f>
        <v>6463.95</v>
      </c>
      <c r="F35" s="538">
        <v>0</v>
      </c>
      <c r="G35" s="189"/>
      <c r="H35" s="192"/>
    </row>
    <row r="36" spans="1:9">
      <c r="A36" s="110"/>
      <c r="D36" s="193"/>
    </row>
    <row r="37" spans="1:9" s="269" customFormat="1">
      <c r="A37" s="268"/>
      <c r="D37" s="193"/>
      <c r="I37" s="251"/>
    </row>
    <row r="38" spans="1:9" s="269" customFormat="1">
      <c r="A38" s="268"/>
      <c r="D38" s="193"/>
      <c r="I38" s="251"/>
    </row>
    <row r="39" spans="1:9" s="269" customFormat="1">
      <c r="A39" s="268"/>
      <c r="D39" s="193"/>
      <c r="I39" s="251"/>
    </row>
    <row r="40" spans="1:9" s="269" customFormat="1" ht="15.75">
      <c r="A40" s="268"/>
      <c r="B40" s="178" t="s">
        <v>594</v>
      </c>
      <c r="D40" s="193"/>
      <c r="I40" s="251"/>
    </row>
    <row r="41" spans="1:9" s="269" customFormat="1" ht="15.75">
      <c r="A41" s="268"/>
      <c r="B41" s="178"/>
      <c r="D41" s="193"/>
      <c r="I41" s="251"/>
    </row>
    <row r="42" spans="1:9">
      <c r="A42" s="110"/>
      <c r="B42" s="177" t="s">
        <v>284</v>
      </c>
    </row>
    <row r="43" spans="1:9">
      <c r="A43" s="110"/>
      <c r="B43" s="46" t="s">
        <v>103</v>
      </c>
    </row>
    <row r="44" spans="1:9" ht="15.75" thickBot="1">
      <c r="A44" s="110"/>
      <c r="B44" s="177"/>
    </row>
    <row r="45" spans="1:9">
      <c r="A45" s="110"/>
      <c r="B45" s="383" t="s">
        <v>1</v>
      </c>
      <c r="C45" s="382">
        <v>44104</v>
      </c>
      <c r="D45" s="382">
        <v>43830</v>
      </c>
      <c r="E45" s="196"/>
    </row>
    <row r="46" spans="1:9" s="177" customFormat="1" ht="15.75">
      <c r="A46" s="541"/>
      <c r="B46" s="662" t="s">
        <v>16</v>
      </c>
      <c r="C46" s="542"/>
      <c r="D46" s="542"/>
      <c r="E46" s="543"/>
      <c r="I46" s="544"/>
    </row>
    <row r="47" spans="1:9" ht="15.75" thickBot="1">
      <c r="A47" s="194"/>
      <c r="B47" s="663" t="s">
        <v>324</v>
      </c>
      <c r="C47" s="195">
        <f>SUMIF('Clasificación 06.20'!D:D,'Notas Contables II'!B47,'Clasificación 06.20'!G:G)</f>
        <v>502550859</v>
      </c>
      <c r="D47" s="545">
        <v>0</v>
      </c>
      <c r="E47" s="196"/>
    </row>
    <row r="48" spans="1:9" ht="15.75" thickBot="1">
      <c r="A48" s="110"/>
      <c r="B48" s="384" t="s">
        <v>41</v>
      </c>
      <c r="C48" s="385">
        <f>SUM(C47)</f>
        <v>502550859</v>
      </c>
      <c r="D48" s="546">
        <v>0</v>
      </c>
    </row>
    <row r="49" spans="1:9">
      <c r="A49" s="110"/>
      <c r="D49" s="196"/>
    </row>
    <row r="50" spans="1:9" s="269" customFormat="1">
      <c r="A50" s="268"/>
      <c r="D50" s="196"/>
      <c r="I50" s="251"/>
    </row>
    <row r="51" spans="1:9" s="47" customFormat="1">
      <c r="A51" s="109"/>
      <c r="B51" s="177" t="s">
        <v>285</v>
      </c>
      <c r="C51" s="265"/>
      <c r="I51" s="255"/>
    </row>
    <row r="52" spans="1:9" s="47" customFormat="1">
      <c r="A52" s="109"/>
      <c r="B52" s="184" t="s">
        <v>224</v>
      </c>
      <c r="I52" s="255"/>
    </row>
    <row r="53" spans="1:9" s="47" customFormat="1">
      <c r="A53" s="109"/>
      <c r="B53" s="46" t="s">
        <v>468</v>
      </c>
      <c r="I53" s="255"/>
    </row>
    <row r="54" spans="1:9" s="47" customFormat="1">
      <c r="A54" s="109"/>
      <c r="B54" s="46" t="s">
        <v>469</v>
      </c>
      <c r="I54" s="255"/>
    </row>
    <row r="55" spans="1:9" s="47" customFormat="1" ht="15.75" thickBot="1">
      <c r="A55" s="109"/>
      <c r="B55" s="269"/>
      <c r="I55" s="255"/>
    </row>
    <row r="56" spans="1:9" s="554" customFormat="1" ht="15" customHeight="1">
      <c r="A56" s="552"/>
      <c r="B56" s="818"/>
      <c r="C56" s="818" t="s">
        <v>108</v>
      </c>
      <c r="D56" s="818" t="s">
        <v>168</v>
      </c>
      <c r="E56" s="818" t="s">
        <v>107</v>
      </c>
      <c r="F56" s="818" t="s">
        <v>106</v>
      </c>
      <c r="G56" s="818" t="s">
        <v>169</v>
      </c>
      <c r="H56" s="818" t="s">
        <v>185</v>
      </c>
      <c r="I56" s="553"/>
    </row>
    <row r="57" spans="1:9" s="554" customFormat="1" ht="15.75" thickBot="1">
      <c r="A57" s="552"/>
      <c r="B57" s="834"/>
      <c r="C57" s="834"/>
      <c r="D57" s="834"/>
      <c r="E57" s="834"/>
      <c r="F57" s="835"/>
      <c r="G57" s="835"/>
      <c r="H57" s="834"/>
      <c r="I57" s="553"/>
    </row>
    <row r="58" spans="1:9" s="47" customFormat="1" ht="15" customHeight="1">
      <c r="A58" s="109"/>
      <c r="B58" s="309" t="s">
        <v>109</v>
      </c>
      <c r="C58" s="309"/>
      <c r="D58" s="310"/>
      <c r="E58" s="310"/>
      <c r="F58" s="310"/>
      <c r="G58" s="310"/>
      <c r="H58" s="550"/>
      <c r="I58" s="255"/>
    </row>
    <row r="59" spans="1:9" s="47" customFormat="1">
      <c r="A59" s="109"/>
      <c r="B59" s="664" t="s">
        <v>470</v>
      </c>
      <c r="C59" s="671"/>
      <c r="D59" s="666"/>
      <c r="E59" s="667"/>
      <c r="F59" s="668"/>
      <c r="G59" s="667"/>
      <c r="H59" s="670"/>
      <c r="I59" s="255"/>
    </row>
    <row r="60" spans="1:9" s="47" customFormat="1">
      <c r="A60" s="109"/>
      <c r="B60" s="197" t="s">
        <v>474</v>
      </c>
      <c r="C60" s="587" t="s">
        <v>497</v>
      </c>
      <c r="D60" s="547">
        <v>50000000</v>
      </c>
      <c r="E60" s="548">
        <v>50636986.301369861</v>
      </c>
      <c r="F60" s="548">
        <v>50000000</v>
      </c>
      <c r="G60" s="548">
        <v>50636986.301369861</v>
      </c>
      <c r="H60" s="549">
        <v>44592</v>
      </c>
      <c r="I60" s="255"/>
    </row>
    <row r="61" spans="1:9" s="47" customFormat="1">
      <c r="A61" s="109"/>
      <c r="B61" s="197" t="s">
        <v>475</v>
      </c>
      <c r="C61" s="587" t="s">
        <v>497</v>
      </c>
      <c r="D61" s="547">
        <v>50000000</v>
      </c>
      <c r="E61" s="548">
        <v>50636986.301369861</v>
      </c>
      <c r="F61" s="548">
        <v>50000000</v>
      </c>
      <c r="G61" s="548">
        <v>50636986.301369861</v>
      </c>
      <c r="H61" s="549">
        <v>44592</v>
      </c>
      <c r="I61" s="255"/>
    </row>
    <row r="62" spans="1:9" s="47" customFormat="1">
      <c r="A62" s="109"/>
      <c r="B62" s="197" t="s">
        <v>476</v>
      </c>
      <c r="C62" s="587" t="s">
        <v>497</v>
      </c>
      <c r="D62" s="547">
        <v>50000000</v>
      </c>
      <c r="E62" s="548">
        <v>50636986.301369861</v>
      </c>
      <c r="F62" s="548">
        <v>50000000</v>
      </c>
      <c r="G62" s="548">
        <v>50636986.301369861</v>
      </c>
      <c r="H62" s="549">
        <v>44592</v>
      </c>
      <c r="I62" s="255"/>
    </row>
    <row r="63" spans="1:9" s="47" customFormat="1">
      <c r="A63" s="109"/>
      <c r="B63" s="197" t="s">
        <v>477</v>
      </c>
      <c r="C63" s="587" t="s">
        <v>497</v>
      </c>
      <c r="D63" s="547">
        <v>50000000</v>
      </c>
      <c r="E63" s="548">
        <v>50636986.301369861</v>
      </c>
      <c r="F63" s="548">
        <v>50000000</v>
      </c>
      <c r="G63" s="548">
        <v>50636986.301369861</v>
      </c>
      <c r="H63" s="549">
        <v>44592</v>
      </c>
      <c r="I63" s="255"/>
    </row>
    <row r="64" spans="1:9" s="47" customFormat="1">
      <c r="A64" s="109"/>
      <c r="B64" s="197" t="s">
        <v>478</v>
      </c>
      <c r="C64" s="587" t="s">
        <v>497</v>
      </c>
      <c r="D64" s="547">
        <v>50000000</v>
      </c>
      <c r="E64" s="548">
        <v>50636986.301369861</v>
      </c>
      <c r="F64" s="548">
        <v>50000000</v>
      </c>
      <c r="G64" s="548">
        <v>50636986.301369861</v>
      </c>
      <c r="H64" s="549">
        <v>44592</v>
      </c>
      <c r="I64" s="255"/>
    </row>
    <row r="65" spans="1:9" s="47" customFormat="1">
      <c r="A65" s="109"/>
      <c r="B65" s="197" t="s">
        <v>479</v>
      </c>
      <c r="C65" s="587" t="s">
        <v>497</v>
      </c>
      <c r="D65" s="547">
        <v>50000000</v>
      </c>
      <c r="E65" s="548">
        <v>50636986.301369861</v>
      </c>
      <c r="F65" s="548">
        <v>50000000</v>
      </c>
      <c r="G65" s="548">
        <v>50636986.301369861</v>
      </c>
      <c r="H65" s="549">
        <v>44592</v>
      </c>
      <c r="I65" s="255"/>
    </row>
    <row r="66" spans="1:9" s="47" customFormat="1" ht="25.5">
      <c r="A66" s="109"/>
      <c r="B66" s="197" t="s">
        <v>480</v>
      </c>
      <c r="C66" s="587" t="s">
        <v>498</v>
      </c>
      <c r="D66" s="547">
        <v>150000000</v>
      </c>
      <c r="E66" s="548">
        <v>150575342.71232876</v>
      </c>
      <c r="F66" s="548">
        <v>150000000</v>
      </c>
      <c r="G66" s="548">
        <v>150575342.71232876</v>
      </c>
      <c r="H66" s="549">
        <v>44158</v>
      </c>
      <c r="I66" s="255"/>
    </row>
    <row r="67" spans="1:9" s="47" customFormat="1" ht="25.5">
      <c r="A67" s="109"/>
      <c r="B67" s="197" t="s">
        <v>481</v>
      </c>
      <c r="C67" s="587" t="s">
        <v>498</v>
      </c>
      <c r="D67" s="547">
        <v>150000000</v>
      </c>
      <c r="E67" s="548">
        <v>150575342.71232876</v>
      </c>
      <c r="F67" s="548">
        <v>150000000</v>
      </c>
      <c r="G67" s="548">
        <v>150575342.71232876</v>
      </c>
      <c r="H67" s="549">
        <v>44158</v>
      </c>
      <c r="I67" s="255"/>
    </row>
    <row r="68" spans="1:9" s="47" customFormat="1" ht="25.5">
      <c r="A68" s="109"/>
      <c r="B68" s="197" t="s">
        <v>482</v>
      </c>
      <c r="C68" s="587" t="s">
        <v>498</v>
      </c>
      <c r="D68" s="547">
        <v>150000000</v>
      </c>
      <c r="E68" s="548">
        <v>150575342.71232876</v>
      </c>
      <c r="F68" s="548">
        <v>150000000</v>
      </c>
      <c r="G68" s="548">
        <v>150575342.71232876</v>
      </c>
      <c r="H68" s="549">
        <v>44158</v>
      </c>
      <c r="I68" s="255"/>
    </row>
    <row r="69" spans="1:9" s="47" customFormat="1">
      <c r="A69" s="109"/>
      <c r="B69" s="197" t="s">
        <v>483</v>
      </c>
      <c r="C69" s="587" t="s">
        <v>499</v>
      </c>
      <c r="D69" s="547">
        <v>20000000</v>
      </c>
      <c r="E69" s="548">
        <v>21713972.602739725</v>
      </c>
      <c r="F69" s="548">
        <v>20000000</v>
      </c>
      <c r="G69" s="548">
        <v>21713972.602739725</v>
      </c>
      <c r="H69" s="549">
        <v>44256</v>
      </c>
      <c r="I69" s="255"/>
    </row>
    <row r="70" spans="1:9" s="47" customFormat="1">
      <c r="A70" s="109"/>
      <c r="B70" s="197" t="s">
        <v>484</v>
      </c>
      <c r="C70" s="587" t="s">
        <v>499</v>
      </c>
      <c r="D70" s="547">
        <v>15000000</v>
      </c>
      <c r="E70" s="548">
        <v>16589384.5616438</v>
      </c>
      <c r="F70" s="548">
        <v>15000000</v>
      </c>
      <c r="G70" s="548">
        <v>16589384.5616438</v>
      </c>
      <c r="H70" s="549">
        <v>44253</v>
      </c>
      <c r="I70" s="255"/>
    </row>
    <row r="71" spans="1:9" s="47" customFormat="1">
      <c r="A71" s="109"/>
      <c r="B71" s="197" t="s">
        <v>485</v>
      </c>
      <c r="C71" s="587" t="s">
        <v>499</v>
      </c>
      <c r="D71" s="547">
        <v>35000000</v>
      </c>
      <c r="E71" s="548">
        <v>37121575.342465758</v>
      </c>
      <c r="F71" s="548">
        <v>35000000</v>
      </c>
      <c r="G71" s="548">
        <v>37121575.342465758</v>
      </c>
      <c r="H71" s="549">
        <v>44253</v>
      </c>
      <c r="I71" s="255"/>
    </row>
    <row r="72" spans="1:9" s="47" customFormat="1">
      <c r="A72" s="109"/>
      <c r="B72" s="197" t="s">
        <v>486</v>
      </c>
      <c r="C72" s="587" t="s">
        <v>500</v>
      </c>
      <c r="D72" s="547">
        <v>150000000</v>
      </c>
      <c r="E72" s="548">
        <v>150813698.630137</v>
      </c>
      <c r="F72" s="548">
        <v>150000000</v>
      </c>
      <c r="G72" s="548">
        <v>150813698.630137</v>
      </c>
      <c r="H72" s="549">
        <v>44795</v>
      </c>
      <c r="I72" s="255"/>
    </row>
    <row r="73" spans="1:9" s="47" customFormat="1">
      <c r="A73" s="109"/>
      <c r="B73" s="197" t="s">
        <v>487</v>
      </c>
      <c r="C73" s="587" t="s">
        <v>500</v>
      </c>
      <c r="D73" s="547">
        <v>150000000</v>
      </c>
      <c r="E73" s="548">
        <v>150813698.630137</v>
      </c>
      <c r="F73" s="548">
        <v>150000000</v>
      </c>
      <c r="G73" s="548">
        <v>150813698.630137</v>
      </c>
      <c r="H73" s="549">
        <v>44795</v>
      </c>
      <c r="I73" s="255"/>
    </row>
    <row r="74" spans="1:9" s="47" customFormat="1">
      <c r="A74" s="109"/>
      <c r="B74" s="197" t="s">
        <v>488</v>
      </c>
      <c r="C74" s="587" t="s">
        <v>500</v>
      </c>
      <c r="D74" s="547">
        <v>150000000</v>
      </c>
      <c r="E74" s="548">
        <v>150813698.630137</v>
      </c>
      <c r="F74" s="548">
        <v>150000000</v>
      </c>
      <c r="G74" s="548">
        <v>150813698.630137</v>
      </c>
      <c r="H74" s="549">
        <v>44795</v>
      </c>
      <c r="I74" s="255"/>
    </row>
    <row r="75" spans="1:9" s="47" customFormat="1">
      <c r="A75" s="109"/>
      <c r="B75" s="197" t="s">
        <v>489</v>
      </c>
      <c r="C75" s="587" t="s">
        <v>500</v>
      </c>
      <c r="D75" s="547">
        <v>150000000</v>
      </c>
      <c r="E75" s="548">
        <v>150813698.630137</v>
      </c>
      <c r="F75" s="548">
        <v>150000000</v>
      </c>
      <c r="G75" s="548">
        <v>150813698.630137</v>
      </c>
      <c r="H75" s="549">
        <v>44795</v>
      </c>
      <c r="I75" s="255"/>
    </row>
    <row r="76" spans="1:9" s="47" customFormat="1">
      <c r="A76" s="109"/>
      <c r="B76" s="197" t="s">
        <v>490</v>
      </c>
      <c r="C76" s="587" t="s">
        <v>500</v>
      </c>
      <c r="D76" s="547">
        <v>150000000</v>
      </c>
      <c r="E76" s="548">
        <v>150813698.630137</v>
      </c>
      <c r="F76" s="548">
        <v>150000000</v>
      </c>
      <c r="G76" s="548">
        <v>150813698.630137</v>
      </c>
      <c r="H76" s="549">
        <v>44795</v>
      </c>
      <c r="I76" s="255"/>
    </row>
    <row r="77" spans="1:9" s="47" customFormat="1">
      <c r="A77" s="109"/>
      <c r="B77" s="197" t="s">
        <v>491</v>
      </c>
      <c r="C77" s="587" t="s">
        <v>500</v>
      </c>
      <c r="D77" s="547">
        <v>150000000</v>
      </c>
      <c r="E77" s="548">
        <v>150813698.630137</v>
      </c>
      <c r="F77" s="548">
        <v>150000000</v>
      </c>
      <c r="G77" s="548">
        <v>150813698.630137</v>
      </c>
      <c r="H77" s="549">
        <v>44795</v>
      </c>
      <c r="I77" s="255"/>
    </row>
    <row r="78" spans="1:9" s="47" customFormat="1">
      <c r="A78" s="109"/>
      <c r="B78" s="197" t="s">
        <v>492</v>
      </c>
      <c r="C78" s="587" t="s">
        <v>500</v>
      </c>
      <c r="D78" s="547">
        <v>150000000</v>
      </c>
      <c r="E78" s="548">
        <v>150813698.630137</v>
      </c>
      <c r="F78" s="548">
        <v>150000000</v>
      </c>
      <c r="G78" s="548">
        <v>150813698.630137</v>
      </c>
      <c r="H78" s="549">
        <v>44795</v>
      </c>
      <c r="I78" s="255"/>
    </row>
    <row r="79" spans="1:9" s="47" customFormat="1">
      <c r="A79" s="109"/>
      <c r="B79" s="197" t="s">
        <v>493</v>
      </c>
      <c r="C79" s="587" t="s">
        <v>500</v>
      </c>
      <c r="D79" s="547">
        <v>150000000</v>
      </c>
      <c r="E79" s="548">
        <v>150813698.630137</v>
      </c>
      <c r="F79" s="548">
        <v>150000000</v>
      </c>
      <c r="G79" s="548">
        <v>150813698.630137</v>
      </c>
      <c r="H79" s="549">
        <v>44795</v>
      </c>
      <c r="I79" s="255"/>
    </row>
    <row r="80" spans="1:9" s="47" customFormat="1">
      <c r="A80" s="109"/>
      <c r="B80" s="197" t="s">
        <v>494</v>
      </c>
      <c r="C80" s="587" t="s">
        <v>500</v>
      </c>
      <c r="D80" s="547">
        <v>150000000</v>
      </c>
      <c r="E80" s="548">
        <v>150813698.630137</v>
      </c>
      <c r="F80" s="548">
        <v>150000000</v>
      </c>
      <c r="G80" s="548">
        <v>150813698.630137</v>
      </c>
      <c r="H80" s="549">
        <v>44795</v>
      </c>
      <c r="I80" s="255"/>
    </row>
    <row r="81" spans="1:10" s="47" customFormat="1">
      <c r="A81" s="109"/>
      <c r="B81" s="197" t="s">
        <v>495</v>
      </c>
      <c r="C81" s="587" t="s">
        <v>500</v>
      </c>
      <c r="D81" s="547">
        <v>150000000</v>
      </c>
      <c r="E81" s="548">
        <v>150813698.630137</v>
      </c>
      <c r="F81" s="548">
        <v>150000000</v>
      </c>
      <c r="G81" s="548">
        <v>150813698.630137</v>
      </c>
      <c r="H81" s="549">
        <v>44795</v>
      </c>
      <c r="I81" s="255"/>
    </row>
    <row r="82" spans="1:10" s="47" customFormat="1">
      <c r="A82" s="109"/>
      <c r="B82" s="197" t="s">
        <v>496</v>
      </c>
      <c r="C82" s="587" t="s">
        <v>501</v>
      </c>
      <c r="D82" s="547">
        <v>500000000</v>
      </c>
      <c r="E82" s="548">
        <v>503096575.34246576</v>
      </c>
      <c r="F82" s="548">
        <v>500000000</v>
      </c>
      <c r="G82" s="548">
        <v>503096575.34246576</v>
      </c>
      <c r="H82" s="549">
        <v>44802</v>
      </c>
      <c r="I82" s="255"/>
    </row>
    <row r="83" spans="1:10" s="47" customFormat="1">
      <c r="A83" s="109"/>
      <c r="B83" s="664" t="s">
        <v>471</v>
      </c>
      <c r="C83" s="665"/>
      <c r="D83" s="666"/>
      <c r="E83" s="667"/>
      <c r="F83" s="668"/>
      <c r="G83" s="669"/>
      <c r="H83" s="670"/>
      <c r="I83" s="255"/>
    </row>
    <row r="84" spans="1:10" s="47" customFormat="1" ht="15.75" thickBot="1">
      <c r="A84" s="109"/>
      <c r="B84" s="197" t="s">
        <v>473</v>
      </c>
      <c r="C84" s="587" t="s">
        <v>472</v>
      </c>
      <c r="D84" s="547">
        <v>163000000</v>
      </c>
      <c r="E84" s="548">
        <v>163884220</v>
      </c>
      <c r="F84" s="548">
        <v>1000000</v>
      </c>
      <c r="G84" s="548">
        <v>163884220</v>
      </c>
      <c r="H84" s="549">
        <v>45362</v>
      </c>
      <c r="I84" s="255"/>
    </row>
    <row r="85" spans="1:10" s="558" customFormat="1" thickBot="1">
      <c r="A85" s="555"/>
      <c r="B85" s="311" t="s">
        <v>43</v>
      </c>
      <c r="C85" s="311"/>
      <c r="D85" s="556">
        <f>SUM(D58:D84)</f>
        <v>2983000000</v>
      </c>
      <c r="E85" s="556">
        <f t="shared" ref="E85:G85" si="1">SUM(E58:E84)</f>
        <v>3006090660.0958905</v>
      </c>
      <c r="F85" s="556">
        <f t="shared" si="1"/>
        <v>2821000000</v>
      </c>
      <c r="G85" s="556">
        <f t="shared" si="1"/>
        <v>3006090660.0958905</v>
      </c>
      <c r="H85" s="560">
        <v>0</v>
      </c>
      <c r="I85" s="557"/>
    </row>
    <row r="86" spans="1:10" s="47" customFormat="1" ht="15.75" thickBot="1">
      <c r="A86" s="109"/>
      <c r="B86" s="198" t="s">
        <v>225</v>
      </c>
      <c r="C86" s="198"/>
      <c r="D86" s="559">
        <f>+D85</f>
        <v>2983000000</v>
      </c>
      <c r="E86" s="559">
        <f t="shared" ref="E86:G86" si="2">+E85</f>
        <v>3006090660.0958905</v>
      </c>
      <c r="F86" s="559">
        <f t="shared" si="2"/>
        <v>2821000000</v>
      </c>
      <c r="G86" s="559">
        <f t="shared" si="2"/>
        <v>3006090660.0958905</v>
      </c>
      <c r="H86" s="561">
        <v>0</v>
      </c>
      <c r="I86" s="255"/>
    </row>
    <row r="87" spans="1:10" s="47" customFormat="1" ht="15.75" thickBot="1">
      <c r="A87" s="109"/>
      <c r="B87" s="198" t="s">
        <v>226</v>
      </c>
      <c r="C87" s="211"/>
      <c r="D87" s="562">
        <v>0</v>
      </c>
      <c r="E87" s="378">
        <v>0</v>
      </c>
      <c r="F87" s="378">
        <v>0</v>
      </c>
      <c r="G87" s="378">
        <v>0</v>
      </c>
      <c r="H87" s="378">
        <v>0</v>
      </c>
      <c r="I87" s="256"/>
      <c r="J87" s="200"/>
    </row>
    <row r="88" spans="1:10" s="315" customFormat="1">
      <c r="A88" s="312"/>
      <c r="B88" s="309" t="s">
        <v>82</v>
      </c>
      <c r="C88" s="317"/>
      <c r="D88" s="316"/>
      <c r="E88" s="316"/>
      <c r="F88" s="316"/>
      <c r="G88" s="316"/>
      <c r="H88" s="316"/>
      <c r="I88" s="313"/>
      <c r="J88" s="314"/>
    </row>
    <row r="89" spans="1:10" s="315" customFormat="1" ht="15.75" thickBot="1">
      <c r="A89" s="312"/>
      <c r="B89" s="187" t="s">
        <v>214</v>
      </c>
      <c r="C89" s="317"/>
      <c r="D89" s="567">
        <v>0</v>
      </c>
      <c r="E89" s="567">
        <v>0</v>
      </c>
      <c r="F89" s="567">
        <v>0</v>
      </c>
      <c r="G89" s="567">
        <v>0</v>
      </c>
      <c r="H89" s="567">
        <v>0</v>
      </c>
      <c r="I89" s="313"/>
      <c r="J89" s="314"/>
    </row>
    <row r="90" spans="1:10" s="47" customFormat="1" ht="15.75" thickBot="1">
      <c r="A90" s="109"/>
      <c r="B90" s="198" t="s">
        <v>225</v>
      </c>
      <c r="C90" s="566"/>
      <c r="D90" s="568">
        <v>0</v>
      </c>
      <c r="E90" s="569">
        <v>0</v>
      </c>
      <c r="F90" s="569">
        <v>0</v>
      </c>
      <c r="G90" s="569">
        <v>0</v>
      </c>
      <c r="H90" s="570">
        <v>0</v>
      </c>
      <c r="I90" s="255"/>
    </row>
    <row r="91" spans="1:10" s="47" customFormat="1" ht="15.75" thickBot="1">
      <c r="A91" s="109"/>
      <c r="B91" s="199" t="s">
        <v>227</v>
      </c>
      <c r="C91" s="199"/>
      <c r="D91" s="563">
        <v>0</v>
      </c>
      <c r="E91" s="564">
        <v>0</v>
      </c>
      <c r="F91" s="564">
        <v>0</v>
      </c>
      <c r="G91" s="564">
        <v>0</v>
      </c>
      <c r="H91" s="565">
        <v>0</v>
      </c>
      <c r="I91" s="255"/>
    </row>
    <row r="92" spans="1:10" s="47" customFormat="1">
      <c r="A92" s="109"/>
      <c r="I92" s="255"/>
    </row>
    <row r="93" spans="1:10">
      <c r="A93" s="110"/>
      <c r="B93" s="169" t="s">
        <v>286</v>
      </c>
      <c r="C93" s="77"/>
      <c r="D93" s="77"/>
      <c r="E93" s="77"/>
    </row>
    <row r="94" spans="1:10" s="269" customFormat="1">
      <c r="A94" s="268"/>
      <c r="B94" s="203" t="s">
        <v>287</v>
      </c>
      <c r="C94" s="77"/>
      <c r="D94" s="77"/>
      <c r="E94" s="77"/>
      <c r="I94" s="251"/>
    </row>
    <row r="95" spans="1:10" s="269" customFormat="1">
      <c r="A95" s="268"/>
      <c r="B95" s="77" t="s">
        <v>595</v>
      </c>
      <c r="C95" s="77"/>
      <c r="D95" s="77"/>
      <c r="E95" s="77"/>
      <c r="I95" s="251"/>
    </row>
    <row r="96" spans="1:10" s="269" customFormat="1">
      <c r="A96" s="268"/>
      <c r="B96" s="77"/>
      <c r="C96" s="77"/>
      <c r="D96" s="77"/>
      <c r="E96" s="77"/>
      <c r="I96" s="251"/>
    </row>
    <row r="97" spans="1:13" s="269" customFormat="1">
      <c r="A97" s="268"/>
      <c r="B97" s="204"/>
      <c r="D97" s="205"/>
      <c r="E97" s="77"/>
      <c r="I97" s="251"/>
    </row>
    <row r="98" spans="1:13" s="269" customFormat="1">
      <c r="A98" s="268"/>
      <c r="B98" s="845" t="s">
        <v>288</v>
      </c>
      <c r="C98" s="845"/>
      <c r="D98" s="205"/>
      <c r="E98" s="77"/>
      <c r="I98" s="251"/>
    </row>
    <row r="99" spans="1:13" s="269" customFormat="1">
      <c r="A99" s="268"/>
      <c r="B99" s="814" t="s">
        <v>596</v>
      </c>
      <c r="C99" s="814"/>
      <c r="D99" s="814"/>
      <c r="E99" s="77"/>
      <c r="I99" s="251"/>
    </row>
    <row r="100" spans="1:13" s="269" customFormat="1" ht="16.5" customHeight="1">
      <c r="A100" s="268"/>
      <c r="B100" s="171"/>
      <c r="C100" s="171"/>
      <c r="D100" s="171"/>
      <c r="E100" s="77"/>
      <c r="I100" s="251"/>
    </row>
    <row r="101" spans="1:13" s="269" customFormat="1">
      <c r="A101" s="268"/>
      <c r="B101" s="204"/>
      <c r="D101" s="205"/>
      <c r="E101" s="77"/>
      <c r="I101" s="251"/>
    </row>
    <row r="102" spans="1:13" s="269" customFormat="1">
      <c r="A102" s="268"/>
      <c r="B102" s="672" t="s">
        <v>502</v>
      </c>
      <c r="D102" s="205"/>
      <c r="E102" s="77"/>
      <c r="I102" s="251"/>
    </row>
    <row r="103" spans="1:13" s="269" customFormat="1">
      <c r="A103" s="268"/>
      <c r="B103" s="814" t="s">
        <v>597</v>
      </c>
      <c r="C103" s="814"/>
      <c r="D103" s="814"/>
      <c r="E103" s="77"/>
      <c r="I103" s="251"/>
    </row>
    <row r="104" spans="1:13" s="269" customFormat="1">
      <c r="A104" s="268"/>
      <c r="B104" s="204"/>
      <c r="D104" s="205"/>
      <c r="E104" s="77"/>
      <c r="I104" s="251"/>
    </row>
    <row r="105" spans="1:13" s="269" customFormat="1">
      <c r="A105" s="268"/>
      <c r="B105" s="674"/>
      <c r="C105" s="675"/>
      <c r="D105" s="675"/>
      <c r="E105" s="77"/>
      <c r="I105" s="251"/>
    </row>
    <row r="106" spans="1:13" s="269" customFormat="1">
      <c r="A106" s="268"/>
      <c r="B106" s="177" t="s">
        <v>289</v>
      </c>
      <c r="I106" s="251"/>
    </row>
    <row r="107" spans="1:13" s="269" customFormat="1">
      <c r="A107" s="268"/>
      <c r="B107" s="814" t="s">
        <v>598</v>
      </c>
      <c r="C107" s="814"/>
      <c r="D107" s="814"/>
      <c r="I107" s="251"/>
    </row>
    <row r="108" spans="1:13" ht="15.75" thickBot="1">
      <c r="A108" s="110"/>
      <c r="B108" s="206"/>
    </row>
    <row r="109" spans="1:13" s="164" customFormat="1" ht="12" customHeight="1" thickBot="1">
      <c r="A109" s="207"/>
      <c r="B109" s="839" t="s">
        <v>129</v>
      </c>
      <c r="C109" s="841" t="s">
        <v>174</v>
      </c>
      <c r="D109" s="841"/>
      <c r="E109" s="841"/>
      <c r="F109" s="841"/>
      <c r="G109" s="842"/>
      <c r="H109" s="836" t="s">
        <v>175</v>
      </c>
      <c r="I109" s="837"/>
      <c r="J109" s="837"/>
      <c r="K109" s="837"/>
      <c r="L109" s="837"/>
      <c r="M109" s="838"/>
    </row>
    <row r="110" spans="1:13" s="73" customFormat="1" ht="45.75" thickBot="1">
      <c r="A110" s="185"/>
      <c r="B110" s="840"/>
      <c r="C110" s="319" t="s">
        <v>170</v>
      </c>
      <c r="D110" s="319" t="s">
        <v>171</v>
      </c>
      <c r="E110" s="319" t="s">
        <v>172</v>
      </c>
      <c r="F110" s="319" t="s">
        <v>292</v>
      </c>
      <c r="G110" s="320" t="s">
        <v>291</v>
      </c>
      <c r="H110" s="321" t="s">
        <v>173</v>
      </c>
      <c r="I110" s="322" t="s">
        <v>171</v>
      </c>
      <c r="J110" s="323" t="s">
        <v>172</v>
      </c>
      <c r="K110" s="323" t="s">
        <v>292</v>
      </c>
      <c r="L110" s="323" t="s">
        <v>293</v>
      </c>
      <c r="M110" s="324" t="s">
        <v>294</v>
      </c>
    </row>
    <row r="111" spans="1:13" s="163" customFormat="1">
      <c r="A111" s="208"/>
      <c r="B111" s="318" t="s">
        <v>176</v>
      </c>
      <c r="C111" s="325"/>
      <c r="D111" s="325"/>
      <c r="E111" s="325"/>
      <c r="F111" s="325"/>
      <c r="G111" s="326"/>
      <c r="H111" s="327"/>
      <c r="I111" s="325"/>
      <c r="J111" s="328"/>
      <c r="K111" s="328"/>
      <c r="L111" s="328"/>
      <c r="M111" s="329"/>
    </row>
    <row r="112" spans="1:13" s="163" customFormat="1">
      <c r="A112" s="208"/>
      <c r="B112" s="267" t="s">
        <v>177</v>
      </c>
      <c r="C112" s="330"/>
      <c r="D112" s="330"/>
      <c r="E112" s="330"/>
      <c r="F112" s="330"/>
      <c r="G112" s="331"/>
      <c r="H112" s="332"/>
      <c r="I112" s="330"/>
      <c r="J112" s="223"/>
      <c r="K112" s="223"/>
      <c r="L112" s="223"/>
      <c r="M112" s="333"/>
    </row>
    <row r="113" spans="1:13" s="163" customFormat="1">
      <c r="A113" s="208"/>
      <c r="B113" s="267" t="s">
        <v>178</v>
      </c>
      <c r="C113" s="330"/>
      <c r="D113" s="330"/>
      <c r="E113" s="330"/>
      <c r="F113" s="330"/>
      <c r="G113" s="334"/>
      <c r="H113" s="332"/>
      <c r="I113" s="330"/>
      <c r="J113" s="223"/>
      <c r="K113" s="223"/>
      <c r="L113" s="223"/>
      <c r="M113" s="333"/>
    </row>
    <row r="114" spans="1:13" s="163" customFormat="1">
      <c r="A114" s="208"/>
      <c r="B114" s="267" t="s">
        <v>83</v>
      </c>
      <c r="C114" s="330"/>
      <c r="D114" s="330"/>
      <c r="E114" s="330"/>
      <c r="F114" s="330"/>
      <c r="G114" s="334"/>
      <c r="H114" s="332"/>
      <c r="I114" s="330"/>
      <c r="J114" s="223"/>
      <c r="K114" s="223"/>
      <c r="L114" s="223"/>
      <c r="M114" s="333"/>
    </row>
    <row r="115" spans="1:13" s="163" customFormat="1">
      <c r="A115" s="208"/>
      <c r="B115" s="267" t="s">
        <v>179</v>
      </c>
      <c r="C115" s="330"/>
      <c r="D115" s="330"/>
      <c r="E115" s="330"/>
      <c r="F115" s="330"/>
      <c r="G115" s="334"/>
      <c r="H115" s="332"/>
      <c r="I115" s="330"/>
      <c r="J115" s="223"/>
      <c r="K115" s="223"/>
      <c r="L115" s="223"/>
      <c r="M115" s="333"/>
    </row>
    <row r="116" spans="1:13" s="162" customFormat="1" ht="14.25">
      <c r="A116" s="209"/>
      <c r="B116" s="280" t="s">
        <v>229</v>
      </c>
      <c r="C116" s="335"/>
      <c r="D116" s="335"/>
      <c r="E116" s="335"/>
      <c r="F116" s="335"/>
      <c r="G116" s="336"/>
      <c r="H116" s="337"/>
      <c r="I116" s="335"/>
      <c r="J116" s="224"/>
      <c r="K116" s="224"/>
      <c r="L116" s="224"/>
      <c r="M116" s="338"/>
    </row>
    <row r="117" spans="1:13" s="162" customFormat="1" thickBot="1">
      <c r="A117" s="209"/>
      <c r="B117" s="281" t="s">
        <v>231</v>
      </c>
      <c r="C117" s="339"/>
      <c r="D117" s="339"/>
      <c r="E117" s="339"/>
      <c r="F117" s="339"/>
      <c r="G117" s="340"/>
      <c r="H117" s="341"/>
      <c r="I117" s="339"/>
      <c r="J117" s="342"/>
      <c r="K117" s="342"/>
      <c r="L117" s="342"/>
      <c r="M117" s="343"/>
    </row>
    <row r="118" spans="1:13">
      <c r="A118" s="110"/>
      <c r="B118" s="177"/>
    </row>
    <row r="119" spans="1:13" s="269" customFormat="1">
      <c r="A119" s="268"/>
      <c r="B119" s="177"/>
      <c r="I119" s="251"/>
    </row>
    <row r="120" spans="1:13" s="269" customFormat="1">
      <c r="A120" s="268"/>
      <c r="B120" s="226" t="s">
        <v>290</v>
      </c>
      <c r="I120" s="251"/>
    </row>
    <row r="121" spans="1:13" s="269" customFormat="1">
      <c r="A121" s="268"/>
      <c r="B121" s="814" t="s">
        <v>602</v>
      </c>
      <c r="C121" s="814"/>
      <c r="D121" s="814"/>
      <c r="I121" s="251"/>
    </row>
    <row r="122" spans="1:13" s="269" customFormat="1" ht="15.75" thickBot="1">
      <c r="A122" s="268"/>
      <c r="B122" s="676"/>
      <c r="I122" s="251"/>
    </row>
    <row r="123" spans="1:13" s="269" customFormat="1" ht="29.25" thickBot="1">
      <c r="A123" s="268"/>
      <c r="B123" s="344" t="s">
        <v>102</v>
      </c>
      <c r="C123" s="345" t="s">
        <v>232</v>
      </c>
      <c r="D123" s="345" t="s">
        <v>233</v>
      </c>
      <c r="E123" s="345" t="s">
        <v>113</v>
      </c>
      <c r="F123" s="345" t="s">
        <v>114</v>
      </c>
      <c r="G123" s="231"/>
      <c r="I123" s="251"/>
    </row>
    <row r="124" spans="1:13" s="269" customFormat="1" ht="15.75" thickBot="1">
      <c r="A124" s="268"/>
      <c r="B124" s="673" t="s">
        <v>617</v>
      </c>
      <c r="C124" s="579">
        <v>0</v>
      </c>
      <c r="D124" s="757">
        <v>8361044</v>
      </c>
      <c r="E124" s="756">
        <v>0</v>
      </c>
      <c r="F124" s="755">
        <f>+D124</f>
        <v>8361044</v>
      </c>
      <c r="I124" s="251"/>
    </row>
    <row r="125" spans="1:13" s="269" customFormat="1" ht="15.75" thickBot="1">
      <c r="A125" s="268"/>
      <c r="B125" s="211" t="s">
        <v>225</v>
      </c>
      <c r="C125" s="346">
        <f>SUM(C124:C124)</f>
        <v>0</v>
      </c>
      <c r="D125" s="240">
        <f>SUM(D124:D124)</f>
        <v>8361044</v>
      </c>
      <c r="E125" s="378">
        <v>0</v>
      </c>
      <c r="F125" s="241">
        <f>+SUM(F124:F124)</f>
        <v>8361044</v>
      </c>
      <c r="G125" s="264"/>
      <c r="H125" s="264"/>
      <c r="I125" s="251"/>
    </row>
    <row r="126" spans="1:13" s="269" customFormat="1" ht="15.75" thickBot="1">
      <c r="A126" s="268"/>
      <c r="B126" s="212" t="s">
        <v>227</v>
      </c>
      <c r="C126" s="347" t="s">
        <v>228</v>
      </c>
      <c r="D126" s="242">
        <v>0</v>
      </c>
      <c r="E126" s="379">
        <v>0</v>
      </c>
      <c r="F126" s="243">
        <v>0</v>
      </c>
      <c r="G126" s="264"/>
      <c r="I126" s="251"/>
    </row>
    <row r="127" spans="1:13" s="269" customFormat="1">
      <c r="A127" s="268"/>
      <c r="B127" s="213"/>
      <c r="C127" s="214"/>
      <c r="D127" s="213"/>
      <c r="I127" s="251"/>
    </row>
    <row r="128" spans="1:13" s="269" customFormat="1">
      <c r="A128" s="268"/>
      <c r="B128" s="213"/>
      <c r="C128" s="214"/>
      <c r="D128" s="213"/>
      <c r="I128" s="251"/>
    </row>
    <row r="129" spans="1:9" s="269" customFormat="1">
      <c r="A129" s="268"/>
      <c r="B129" s="226" t="s">
        <v>295</v>
      </c>
      <c r="I129" s="251"/>
    </row>
    <row r="130" spans="1:9" s="269" customFormat="1">
      <c r="A130" s="268"/>
      <c r="B130" s="814" t="s">
        <v>599</v>
      </c>
      <c r="C130" s="814"/>
      <c r="D130" s="814"/>
      <c r="E130" s="814"/>
      <c r="F130" s="814"/>
      <c r="I130" s="251"/>
    </row>
    <row r="131" spans="1:9" s="269" customFormat="1">
      <c r="A131" s="268"/>
      <c r="B131" s="213"/>
      <c r="C131" s="214"/>
      <c r="D131" s="213"/>
      <c r="I131" s="251"/>
    </row>
    <row r="132" spans="1:9" s="269" customFormat="1">
      <c r="A132" s="268"/>
      <c r="B132" s="213"/>
      <c r="C132" s="214"/>
      <c r="D132" s="213"/>
      <c r="I132" s="251"/>
    </row>
    <row r="133" spans="1:9" s="269" customFormat="1">
      <c r="A133" s="268"/>
      <c r="B133" s="226" t="s">
        <v>296</v>
      </c>
      <c r="D133" s="215"/>
      <c r="F133" s="677"/>
      <c r="I133" s="251"/>
    </row>
    <row r="134" spans="1:9" s="269" customFormat="1" ht="12.4" customHeight="1">
      <c r="A134" s="268"/>
      <c r="B134" s="171" t="s">
        <v>234</v>
      </c>
      <c r="D134" s="215"/>
      <c r="I134" s="251"/>
    </row>
    <row r="135" spans="1:9" s="269" customFormat="1" ht="12.4" customHeight="1" thickBot="1">
      <c r="A135" s="268"/>
      <c r="B135" s="676"/>
      <c r="D135" s="215"/>
      <c r="I135" s="251"/>
    </row>
    <row r="136" spans="1:9" s="269" customFormat="1" ht="15.75" thickBot="1">
      <c r="A136" s="268"/>
      <c r="B136" s="501" t="s">
        <v>40</v>
      </c>
      <c r="C136" s="348">
        <v>44104</v>
      </c>
      <c r="D136" s="349">
        <v>43830</v>
      </c>
      <c r="E136" s="270"/>
      <c r="I136" s="251"/>
    </row>
    <row r="137" spans="1:9" s="269" customFormat="1" ht="15.75" thickBot="1">
      <c r="A137" s="268"/>
      <c r="B137" s="580" t="s">
        <v>348</v>
      </c>
      <c r="C137" s="584">
        <f>SUMIF('Clasificación 06.20'!D:D,'Notas Contables II'!B137,'Clasificación 06.20'!G:G)</f>
        <v>1359604</v>
      </c>
      <c r="D137" s="582">
        <v>0</v>
      </c>
      <c r="I137" s="251"/>
    </row>
    <row r="138" spans="1:9" s="269" customFormat="1" ht="15.75" thickBot="1">
      <c r="A138" s="268"/>
      <c r="B138" s="211" t="s">
        <v>225</v>
      </c>
      <c r="C138" s="585">
        <f>SUM(C137:C137)</f>
        <v>1359604</v>
      </c>
      <c r="D138" s="583">
        <v>0</v>
      </c>
      <c r="I138" s="251"/>
    </row>
    <row r="139" spans="1:9" s="269" customFormat="1" ht="15.75" thickBot="1">
      <c r="A139" s="268"/>
      <c r="B139" s="581" t="s">
        <v>227</v>
      </c>
      <c r="C139" s="586">
        <v>0</v>
      </c>
      <c r="D139" s="561">
        <v>0</v>
      </c>
      <c r="I139" s="251"/>
    </row>
    <row r="140" spans="1:9" s="269" customFormat="1">
      <c r="A140" s="268"/>
      <c r="B140" s="177"/>
      <c r="D140" s="215"/>
      <c r="I140" s="251"/>
    </row>
    <row r="141" spans="1:9" s="269" customFormat="1">
      <c r="A141" s="268"/>
      <c r="B141" s="177"/>
      <c r="D141" s="215"/>
      <c r="I141" s="251"/>
    </row>
    <row r="142" spans="1:9" s="269" customFormat="1">
      <c r="A142" s="268"/>
      <c r="B142" s="226" t="s">
        <v>297</v>
      </c>
      <c r="D142" s="215"/>
      <c r="I142" s="251"/>
    </row>
    <row r="143" spans="1:9" s="269" customFormat="1">
      <c r="A143" s="268"/>
      <c r="B143" s="269" t="s">
        <v>600</v>
      </c>
      <c r="D143" s="215"/>
      <c r="I143" s="251"/>
    </row>
    <row r="144" spans="1:9" s="269" customFormat="1" ht="15.75" thickBot="1">
      <c r="A144" s="268"/>
      <c r="B144" s="177"/>
      <c r="D144" s="215"/>
      <c r="I144" s="251"/>
    </row>
    <row r="145" spans="1:9" s="269" customFormat="1">
      <c r="A145" s="268"/>
      <c r="B145" s="818" t="s">
        <v>144</v>
      </c>
      <c r="C145" s="307" t="s">
        <v>235</v>
      </c>
      <c r="D145" s="843" t="s">
        <v>236</v>
      </c>
      <c r="E145" s="372"/>
      <c r="F145" s="372"/>
      <c r="I145" s="251"/>
    </row>
    <row r="146" spans="1:9" s="269" customFormat="1" ht="15.75" thickBot="1">
      <c r="A146" s="268"/>
      <c r="B146" s="819"/>
      <c r="C146" s="365" t="s">
        <v>237</v>
      </c>
      <c r="D146" s="844"/>
      <c r="E146" s="373"/>
      <c r="F146" s="372"/>
      <c r="I146" s="251"/>
    </row>
    <row r="147" spans="1:9" s="269" customFormat="1" ht="15.75" thickBot="1">
      <c r="A147" s="268"/>
      <c r="B147" s="673" t="s">
        <v>214</v>
      </c>
      <c r="C147" s="379">
        <v>0</v>
      </c>
      <c r="D147" s="538">
        <v>0</v>
      </c>
      <c r="E147" s="578"/>
      <c r="F147" s="372"/>
      <c r="I147" s="251"/>
    </row>
    <row r="148" spans="1:9" s="269" customFormat="1" ht="15.75" thickBot="1">
      <c r="A148" s="268"/>
      <c r="B148" s="199" t="s">
        <v>225</v>
      </c>
      <c r="C148" s="565">
        <v>0</v>
      </c>
      <c r="D148" s="538">
        <v>0</v>
      </c>
      <c r="I148" s="251"/>
    </row>
    <row r="149" spans="1:9" s="269" customFormat="1" ht="15.75" thickBot="1">
      <c r="A149" s="268"/>
      <c r="B149" s="678" t="s">
        <v>227</v>
      </c>
      <c r="C149" s="565">
        <v>0</v>
      </c>
      <c r="D149" s="538">
        <v>0</v>
      </c>
      <c r="I149" s="251"/>
    </row>
    <row r="150" spans="1:9" s="269" customFormat="1">
      <c r="A150" s="268"/>
      <c r="B150" s="674"/>
      <c r="C150" s="679"/>
      <c r="D150" s="679"/>
      <c r="I150" s="251"/>
    </row>
    <row r="151" spans="1:9" s="269" customFormat="1">
      <c r="A151" s="268"/>
      <c r="B151" s="674"/>
      <c r="C151" s="679"/>
      <c r="D151" s="679"/>
      <c r="I151" s="251"/>
    </row>
    <row r="152" spans="1:9" s="269" customFormat="1">
      <c r="A152" s="268"/>
      <c r="B152" s="177" t="s">
        <v>298</v>
      </c>
      <c r="D152" s="215"/>
      <c r="I152" s="251"/>
    </row>
    <row r="153" spans="1:9" s="269" customFormat="1">
      <c r="A153" s="268"/>
      <c r="B153" s="269" t="s">
        <v>601</v>
      </c>
      <c r="D153" s="215"/>
      <c r="I153" s="251"/>
    </row>
    <row r="154" spans="1:9" s="269" customFormat="1" ht="15.75" thickBot="1">
      <c r="A154" s="268"/>
      <c r="B154" s="177"/>
      <c r="D154" s="215"/>
      <c r="I154" s="251"/>
    </row>
    <row r="155" spans="1:9" s="269" customFormat="1">
      <c r="A155" s="268"/>
      <c r="B155" s="818" t="s">
        <v>102</v>
      </c>
      <c r="C155" s="307" t="s">
        <v>238</v>
      </c>
      <c r="D155" s="307" t="s">
        <v>239</v>
      </c>
      <c r="I155" s="251"/>
    </row>
    <row r="156" spans="1:9" s="269" customFormat="1" ht="15.75" thickBot="1">
      <c r="A156" s="268"/>
      <c r="B156" s="819"/>
      <c r="C156" s="365" t="s">
        <v>237</v>
      </c>
      <c r="D156" s="365" t="s">
        <v>237</v>
      </c>
      <c r="I156" s="251"/>
    </row>
    <row r="157" spans="1:9" s="269" customFormat="1" ht="15.75" thickBot="1">
      <c r="A157" s="268"/>
      <c r="B157" s="673" t="s">
        <v>214</v>
      </c>
      <c r="C157" s="579">
        <v>0</v>
      </c>
      <c r="D157" s="346">
        <v>0</v>
      </c>
      <c r="E157" s="578"/>
      <c r="F157" s="372"/>
      <c r="I157" s="251"/>
    </row>
    <row r="158" spans="1:9" s="269" customFormat="1" ht="15.75" thickBot="1">
      <c r="A158" s="268"/>
      <c r="B158" s="199" t="s">
        <v>225</v>
      </c>
      <c r="C158" s="680"/>
      <c r="D158" s="681"/>
      <c r="G158" s="186"/>
      <c r="H158" s="186"/>
      <c r="I158" s="251"/>
    </row>
    <row r="159" spans="1:9" s="269" customFormat="1" ht="15.75" thickBot="1">
      <c r="A159" s="268"/>
      <c r="B159" s="678" t="s">
        <v>227</v>
      </c>
      <c r="C159" s="682"/>
      <c r="D159" s="682"/>
      <c r="G159" s="186"/>
      <c r="I159" s="251"/>
    </row>
    <row r="160" spans="1:9" s="269" customFormat="1">
      <c r="A160" s="268"/>
      <c r="B160" s="674"/>
      <c r="C160" s="679"/>
      <c r="D160" s="679"/>
      <c r="H160" s="186"/>
      <c r="I160" s="251"/>
    </row>
    <row r="161" spans="1:9" s="269" customFormat="1">
      <c r="A161" s="268"/>
      <c r="B161" s="674"/>
      <c r="C161" s="679"/>
      <c r="D161" s="679"/>
      <c r="H161" s="186"/>
      <c r="I161" s="251"/>
    </row>
    <row r="162" spans="1:9" s="269" customFormat="1">
      <c r="A162" s="268"/>
      <c r="B162" s="177" t="s">
        <v>299</v>
      </c>
      <c r="D162" s="215"/>
      <c r="I162" s="251"/>
    </row>
    <row r="163" spans="1:9" s="269" customFormat="1">
      <c r="A163" s="268"/>
      <c r="B163" s="269" t="s">
        <v>602</v>
      </c>
      <c r="D163" s="215"/>
      <c r="I163" s="251"/>
    </row>
    <row r="164" spans="1:9" s="269" customFormat="1" ht="15.75" thickBot="1">
      <c r="A164" s="268"/>
      <c r="D164" s="215"/>
      <c r="I164" s="251"/>
    </row>
    <row r="165" spans="1:9" s="269" customFormat="1" ht="15.75" thickBot="1">
      <c r="A165" s="268"/>
      <c r="B165" s="344" t="s">
        <v>102</v>
      </c>
      <c r="C165" s="344" t="s">
        <v>180</v>
      </c>
      <c r="D165" s="344" t="s">
        <v>181</v>
      </c>
      <c r="E165" s="270"/>
      <c r="I165" s="251"/>
    </row>
    <row r="166" spans="1:9" s="269" customFormat="1" ht="15.75" thickBot="1">
      <c r="A166" s="268"/>
      <c r="B166" s="351" t="s">
        <v>358</v>
      </c>
      <c r="C166" s="352">
        <f>SUMIF('Clasificación 06.20'!D:D,'Notas Contables II'!B166,'Clasificación 06.20'!G:G)</f>
        <v>6459083</v>
      </c>
      <c r="D166" s="353">
        <v>0</v>
      </c>
      <c r="I166" s="251"/>
    </row>
    <row r="167" spans="1:9" s="269" customFormat="1" ht="15.75" thickBot="1">
      <c r="A167" s="268"/>
      <c r="B167" s="357" t="s">
        <v>104</v>
      </c>
      <c r="C167" s="266">
        <f>SUM(C166)</f>
        <v>6459083</v>
      </c>
      <c r="D167" s="358">
        <f>SUM(D166)</f>
        <v>0</v>
      </c>
      <c r="G167" s="186"/>
      <c r="I167" s="251"/>
    </row>
    <row r="168" spans="1:9" s="269" customFormat="1" ht="15.75" thickBot="1">
      <c r="A168" s="268"/>
      <c r="B168" s="354" t="s">
        <v>105</v>
      </c>
      <c r="C168" s="355">
        <v>0</v>
      </c>
      <c r="D168" s="356">
        <v>0</v>
      </c>
      <c r="I168" s="251"/>
    </row>
    <row r="169" spans="1:9" s="269" customFormat="1">
      <c r="A169" s="268"/>
      <c r="C169" s="216"/>
      <c r="D169" s="215"/>
      <c r="I169" s="251"/>
    </row>
    <row r="170" spans="1:9" s="269" customFormat="1">
      <c r="A170" s="268"/>
      <c r="C170" s="216"/>
      <c r="D170" s="215"/>
      <c r="I170" s="251"/>
    </row>
    <row r="171" spans="1:9" s="269" customFormat="1">
      <c r="A171" s="268"/>
      <c r="B171" s="226" t="s">
        <v>300</v>
      </c>
      <c r="C171" s="683"/>
      <c r="D171" s="683"/>
      <c r="I171" s="251"/>
    </row>
    <row r="172" spans="1:9" s="269" customFormat="1">
      <c r="A172" s="268"/>
      <c r="B172" s="269" t="s">
        <v>602</v>
      </c>
      <c r="C172" s="683"/>
      <c r="D172" s="683"/>
      <c r="I172" s="251"/>
    </row>
    <row r="173" spans="1:9" s="269" customFormat="1" ht="15.75" thickBot="1">
      <c r="A173" s="268"/>
      <c r="B173" s="226"/>
      <c r="C173" s="683"/>
      <c r="D173" s="683"/>
      <c r="I173" s="251"/>
    </row>
    <row r="174" spans="1:9" s="269" customFormat="1">
      <c r="A174" s="268"/>
      <c r="B174" s="818" t="s">
        <v>102</v>
      </c>
      <c r="C174" s="307" t="s">
        <v>238</v>
      </c>
      <c r="D174" s="307" t="s">
        <v>239</v>
      </c>
      <c r="I174" s="251"/>
    </row>
    <row r="175" spans="1:9" s="269" customFormat="1" ht="15.75" thickBot="1">
      <c r="A175" s="268"/>
      <c r="B175" s="819"/>
      <c r="C175" s="365" t="s">
        <v>237</v>
      </c>
      <c r="D175" s="365" t="s">
        <v>237</v>
      </c>
      <c r="E175" s="270"/>
      <c r="I175" s="251"/>
    </row>
    <row r="176" spans="1:9" s="269" customFormat="1">
      <c r="A176" s="268"/>
      <c r="B176" s="360" t="s">
        <v>355</v>
      </c>
      <c r="C176" s="352">
        <f>SUMIF('Clasificación 06.20'!D:D,'Notas Contables II'!B176,'Clasificación 06.20'!G:G)</f>
        <v>100000</v>
      </c>
      <c r="D176" s="684">
        <v>0</v>
      </c>
      <c r="I176" s="251"/>
    </row>
    <row r="177" spans="1:9" s="269" customFormat="1" ht="15.75" thickBot="1">
      <c r="A177" s="268"/>
      <c r="B177" s="366" t="s">
        <v>84</v>
      </c>
      <c r="C177" s="588">
        <f>SUMIF('Clasificación 06.20'!D:D,'Notas Contables II'!B177,'Clasificación 06.20'!G:G)</f>
        <v>8612111</v>
      </c>
      <c r="D177" s="685">
        <v>0</v>
      </c>
      <c r="I177" s="251"/>
    </row>
    <row r="178" spans="1:9" s="269" customFormat="1" ht="15.75" thickBot="1">
      <c r="A178" s="268"/>
      <c r="B178" s="198" t="s">
        <v>240</v>
      </c>
      <c r="C178" s="266">
        <f>SUM(C176:C177)</f>
        <v>8712111</v>
      </c>
      <c r="D178" s="686">
        <f>SUM(D176:D177)</f>
        <v>0</v>
      </c>
      <c r="I178" s="251"/>
    </row>
    <row r="179" spans="1:9" s="269" customFormat="1" ht="15.75" thickBot="1">
      <c r="A179" s="268"/>
      <c r="B179" s="678" t="s">
        <v>105</v>
      </c>
      <c r="C179" s="266">
        <v>0</v>
      </c>
      <c r="D179" s="682">
        <v>0</v>
      </c>
      <c r="I179" s="251"/>
    </row>
    <row r="180" spans="1:9" s="269" customFormat="1">
      <c r="A180" s="268"/>
      <c r="B180" s="177"/>
      <c r="D180" s="215"/>
      <c r="I180" s="251"/>
    </row>
    <row r="181" spans="1:9" s="269" customFormat="1">
      <c r="A181" s="268"/>
      <c r="B181" s="177"/>
      <c r="D181" s="215"/>
      <c r="I181" s="251"/>
    </row>
    <row r="182" spans="1:9" s="269" customFormat="1">
      <c r="A182" s="268"/>
      <c r="B182" s="169" t="s">
        <v>301</v>
      </c>
      <c r="I182" s="251"/>
    </row>
    <row r="183" spans="1:9" s="269" customFormat="1">
      <c r="A183" s="268"/>
      <c r="B183" s="269" t="s">
        <v>602</v>
      </c>
      <c r="I183" s="251"/>
    </row>
    <row r="184" spans="1:9" s="269" customFormat="1" ht="15.75" thickBot="1">
      <c r="A184" s="268"/>
      <c r="B184" s="177"/>
      <c r="I184" s="251"/>
    </row>
    <row r="185" spans="1:9" s="269" customFormat="1" ht="15.75" thickBot="1">
      <c r="A185" s="268"/>
      <c r="B185" s="818" t="s">
        <v>182</v>
      </c>
      <c r="C185" s="818" t="s">
        <v>183</v>
      </c>
      <c r="D185" s="818" t="s">
        <v>184</v>
      </c>
      <c r="E185" s="820" t="s">
        <v>187</v>
      </c>
      <c r="F185" s="821"/>
      <c r="G185" s="270"/>
      <c r="I185" s="251"/>
    </row>
    <row r="186" spans="1:9" s="269" customFormat="1" ht="15.75" thickBot="1">
      <c r="A186" s="268"/>
      <c r="B186" s="819"/>
      <c r="C186" s="819"/>
      <c r="D186" s="819"/>
      <c r="E186" s="687">
        <v>44104</v>
      </c>
      <c r="F186" s="687">
        <v>43738</v>
      </c>
      <c r="I186" s="251"/>
    </row>
    <row r="187" spans="1:9" s="269" customFormat="1" ht="15.75" thickBot="1">
      <c r="A187" s="268"/>
      <c r="B187" s="688" t="s">
        <v>505</v>
      </c>
      <c r="C187" s="689" t="s">
        <v>506</v>
      </c>
      <c r="D187" s="690" t="s">
        <v>507</v>
      </c>
      <c r="E187" s="691">
        <f>+'Clasificación 06.20'!G9</f>
        <v>502550859</v>
      </c>
      <c r="F187" s="692">
        <v>0</v>
      </c>
      <c r="G187" s="624"/>
      <c r="I187" s="251"/>
    </row>
    <row r="188" spans="1:9" s="269" customFormat="1" ht="15.75" thickBot="1">
      <c r="A188" s="268"/>
      <c r="B188" s="693" t="s">
        <v>508</v>
      </c>
      <c r="C188" s="694" t="s">
        <v>506</v>
      </c>
      <c r="D188" s="695" t="s">
        <v>509</v>
      </c>
      <c r="E188" s="696">
        <f>+'Clasificación 06.20'!G33</f>
        <v>6459083</v>
      </c>
      <c r="F188" s="686">
        <v>0</v>
      </c>
      <c r="G188" s="282"/>
      <c r="I188" s="251"/>
    </row>
    <row r="189" spans="1:9" s="269" customFormat="1" ht="15.75" thickBot="1">
      <c r="A189" s="268"/>
      <c r="B189" s="697" t="s">
        <v>186</v>
      </c>
      <c r="C189" s="698"/>
      <c r="D189" s="698"/>
      <c r="E189" s="680">
        <f>SUM(E187:E188)</f>
        <v>509009942</v>
      </c>
      <c r="F189" s="565">
        <f>SUM(F187:F188)</f>
        <v>0</v>
      </c>
      <c r="I189" s="251"/>
    </row>
    <row r="190" spans="1:9" s="269" customFormat="1">
      <c r="A190" s="268"/>
      <c r="B190" s="217"/>
      <c r="C190" s="218"/>
      <c r="D190" s="218"/>
      <c r="I190" s="251"/>
    </row>
    <row r="191" spans="1:9" s="269" customFormat="1">
      <c r="A191" s="268"/>
      <c r="B191" s="217"/>
      <c r="C191" s="218"/>
      <c r="D191" s="218"/>
      <c r="I191" s="251"/>
    </row>
    <row r="192" spans="1:9" s="269" customFormat="1">
      <c r="A192" s="268"/>
      <c r="B192" s="827" t="s">
        <v>302</v>
      </c>
      <c r="C192" s="827"/>
      <c r="D192" s="827"/>
      <c r="E192" s="827"/>
      <c r="F192" s="827"/>
      <c r="I192" s="251"/>
    </row>
    <row r="193" spans="1:9" s="270" customFormat="1">
      <c r="A193" s="232"/>
      <c r="B193" s="233" t="s">
        <v>603</v>
      </c>
      <c r="C193" s="234"/>
      <c r="D193" s="234"/>
      <c r="I193" s="257"/>
    </row>
    <row r="194" spans="1:9" s="269" customFormat="1" ht="15.75" thickBot="1">
      <c r="A194" s="268"/>
      <c r="B194" s="220"/>
      <c r="C194" s="218"/>
      <c r="D194" s="218"/>
      <c r="F194" s="235"/>
      <c r="G194" s="235"/>
      <c r="H194" s="236"/>
      <c r="I194" s="258"/>
    </row>
    <row r="195" spans="1:9" s="269" customFormat="1">
      <c r="A195" s="268"/>
      <c r="B195" s="699" t="s">
        <v>188</v>
      </c>
      <c r="C195" s="700" t="s">
        <v>189</v>
      </c>
      <c r="D195" s="701" t="s">
        <v>190</v>
      </c>
      <c r="E195" s="702">
        <v>44104</v>
      </c>
      <c r="F195" s="687">
        <v>43738</v>
      </c>
      <c r="G195" s="237"/>
      <c r="H195" s="238"/>
      <c r="I195" s="259"/>
    </row>
    <row r="196" spans="1:9" s="269" customFormat="1">
      <c r="A196" s="268"/>
      <c r="B196" s="362" t="s">
        <v>373</v>
      </c>
      <c r="C196" s="626">
        <v>25000192</v>
      </c>
      <c r="D196" s="627">
        <v>0</v>
      </c>
      <c r="E196" s="630">
        <f>+C196</f>
        <v>25000192</v>
      </c>
      <c r="F196" s="632">
        <v>0</v>
      </c>
      <c r="G196" s="237"/>
      <c r="H196" s="238"/>
      <c r="I196" s="259"/>
    </row>
    <row r="197" spans="1:9" s="269" customFormat="1">
      <c r="A197" s="268"/>
      <c r="B197" s="625" t="s">
        <v>377</v>
      </c>
      <c r="C197" s="628">
        <v>31645672</v>
      </c>
      <c r="D197" s="629">
        <v>0</v>
      </c>
      <c r="E197" s="359">
        <f>+C197</f>
        <v>31645672</v>
      </c>
      <c r="F197" s="633">
        <v>0</v>
      </c>
      <c r="G197" s="237"/>
      <c r="H197" s="238"/>
      <c r="I197" s="259"/>
    </row>
    <row r="198" spans="1:9" s="269" customFormat="1">
      <c r="A198" s="268"/>
      <c r="B198" s="625" t="s">
        <v>610</v>
      </c>
      <c r="C198" s="628">
        <v>0</v>
      </c>
      <c r="D198" s="629">
        <v>244508</v>
      </c>
      <c r="E198" s="359">
        <f>-D198</f>
        <v>-244508</v>
      </c>
      <c r="F198" s="633">
        <v>0</v>
      </c>
      <c r="G198" s="237"/>
      <c r="H198" s="238"/>
      <c r="I198" s="259"/>
    </row>
    <row r="199" spans="1:9" s="269" customFormat="1">
      <c r="A199" s="268"/>
      <c r="B199" s="625" t="s">
        <v>403</v>
      </c>
      <c r="C199" s="628">
        <v>0</v>
      </c>
      <c r="D199" s="629">
        <v>61126</v>
      </c>
      <c r="E199" s="359">
        <f t="shared" ref="E199:E201" si="3">-D199</f>
        <v>-61126</v>
      </c>
      <c r="F199" s="633">
        <v>0</v>
      </c>
      <c r="G199" s="237"/>
      <c r="H199" s="238"/>
      <c r="I199" s="259"/>
    </row>
    <row r="200" spans="1:9" s="269" customFormat="1">
      <c r="A200" s="268"/>
      <c r="B200" s="625" t="s">
        <v>410</v>
      </c>
      <c r="C200" s="628">
        <v>0</v>
      </c>
      <c r="D200" s="629">
        <v>27852605</v>
      </c>
      <c r="E200" s="359">
        <f t="shared" si="3"/>
        <v>-27852605</v>
      </c>
      <c r="F200" s="633">
        <v>0</v>
      </c>
      <c r="G200" s="237"/>
      <c r="H200" s="238"/>
      <c r="I200" s="259"/>
    </row>
    <row r="201" spans="1:9" s="269" customFormat="1" ht="15.75" thickBot="1">
      <c r="A201" s="268"/>
      <c r="B201" s="625" t="s">
        <v>412</v>
      </c>
      <c r="C201" s="628">
        <v>0</v>
      </c>
      <c r="D201" s="629">
        <v>19690750</v>
      </c>
      <c r="E201" s="359">
        <f t="shared" si="3"/>
        <v>-19690750</v>
      </c>
      <c r="F201" s="633">
        <v>0</v>
      </c>
      <c r="G201" s="237"/>
      <c r="H201" s="238"/>
      <c r="I201" s="259"/>
    </row>
    <row r="202" spans="1:9" s="269" customFormat="1" ht="15.75" thickBot="1">
      <c r="A202" s="268"/>
      <c r="B202" s="202" t="s">
        <v>242</v>
      </c>
      <c r="C202" s="585">
        <f>SUM(C196:C201)</f>
        <v>56645864</v>
      </c>
      <c r="D202" s="585">
        <f>SUM(D196:D201)</f>
        <v>47848989</v>
      </c>
      <c r="E202" s="631">
        <f>SUM(E196:E201)</f>
        <v>8796875</v>
      </c>
      <c r="F202" s="634">
        <v>0</v>
      </c>
      <c r="G202" s="237"/>
      <c r="H202" s="239"/>
      <c r="I202" s="260"/>
    </row>
    <row r="203" spans="1:9" s="269" customFormat="1" ht="15.75" thickBot="1">
      <c r="A203" s="268"/>
      <c r="B203" s="363" t="s">
        <v>227</v>
      </c>
      <c r="C203" s="379">
        <v>0</v>
      </c>
      <c r="D203" s="380">
        <v>0</v>
      </c>
      <c r="E203" s="636">
        <v>0</v>
      </c>
      <c r="F203" s="635">
        <v>0</v>
      </c>
      <c r="G203" s="237"/>
      <c r="H203" s="238"/>
      <c r="I203" s="259"/>
    </row>
    <row r="204" spans="1:9" s="269" customFormat="1">
      <c r="A204" s="268"/>
      <c r="B204" s="220"/>
      <c r="C204" s="218"/>
      <c r="D204" s="218"/>
      <c r="F204" s="237"/>
      <c r="G204" s="237"/>
      <c r="H204" s="238"/>
      <c r="I204" s="259"/>
    </row>
    <row r="205" spans="1:9" s="269" customFormat="1">
      <c r="A205" s="268"/>
      <c r="B205" s="220"/>
      <c r="C205" s="218"/>
      <c r="D205" s="218"/>
      <c r="F205" s="237"/>
      <c r="G205" s="237"/>
      <c r="H205" s="238"/>
      <c r="I205" s="259"/>
    </row>
    <row r="206" spans="1:9" s="269" customFormat="1">
      <c r="A206" s="268"/>
      <c r="B206" s="170" t="s">
        <v>303</v>
      </c>
      <c r="C206" s="222"/>
      <c r="I206" s="251"/>
    </row>
    <row r="207" spans="1:9" s="269" customFormat="1">
      <c r="A207" s="268"/>
      <c r="B207" s="814" t="s">
        <v>243</v>
      </c>
      <c r="C207" s="814"/>
      <c r="I207" s="251"/>
    </row>
    <row r="208" spans="1:9" s="269" customFormat="1" ht="15.75" thickBot="1">
      <c r="A208" s="268"/>
      <c r="B208" s="676"/>
      <c r="C208" s="222"/>
      <c r="I208" s="251"/>
    </row>
    <row r="209" spans="1:9" s="269" customFormat="1" ht="25.9" customHeight="1" thickTop="1">
      <c r="A209" s="268"/>
      <c r="B209" s="822" t="s">
        <v>102</v>
      </c>
      <c r="C209" s="364" t="s">
        <v>244</v>
      </c>
      <c r="D209" s="824" t="s">
        <v>112</v>
      </c>
      <c r="E209" s="824" t="s">
        <v>115</v>
      </c>
      <c r="F209" s="825" t="s">
        <v>245</v>
      </c>
      <c r="I209" s="251"/>
    </row>
    <row r="210" spans="1:9" s="269" customFormat="1" ht="25.15" customHeight="1" thickBot="1">
      <c r="A210" s="268"/>
      <c r="B210" s="823"/>
      <c r="C210" s="365" t="s">
        <v>241</v>
      </c>
      <c r="D210" s="819"/>
      <c r="E210" s="819"/>
      <c r="F210" s="826"/>
      <c r="G210" s="270"/>
      <c r="I210" s="251"/>
    </row>
    <row r="211" spans="1:9" s="269" customFormat="1">
      <c r="A211" s="268"/>
      <c r="B211" s="589" t="s">
        <v>246</v>
      </c>
      <c r="C211" s="600">
        <v>0</v>
      </c>
      <c r="D211" s="593">
        <f>+'Clasificación 06.20'!G37+'Clasificación 06.20'!G38</f>
        <v>3500000000</v>
      </c>
      <c r="E211" s="600">
        <v>0</v>
      </c>
      <c r="F211" s="597">
        <f>+C211+D211</f>
        <v>3500000000</v>
      </c>
      <c r="I211" s="251"/>
    </row>
    <row r="212" spans="1:9" s="269" customFormat="1">
      <c r="A212" s="268"/>
      <c r="B212" s="590" t="s">
        <v>247</v>
      </c>
      <c r="C212" s="601">
        <v>0</v>
      </c>
      <c r="D212" s="594">
        <v>0</v>
      </c>
      <c r="E212" s="601">
        <v>0</v>
      </c>
      <c r="F212" s="598">
        <f>+C212+D212</f>
        <v>0</v>
      </c>
      <c r="I212" s="251"/>
    </row>
    <row r="213" spans="1:9" s="269" customFormat="1">
      <c r="A213" s="268"/>
      <c r="B213" s="591" t="s">
        <v>90</v>
      </c>
      <c r="C213" s="602">
        <v>0</v>
      </c>
      <c r="D213" s="595" t="s">
        <v>230</v>
      </c>
      <c r="E213" s="602">
        <v>0</v>
      </c>
      <c r="F213" s="598">
        <v>0</v>
      </c>
      <c r="I213" s="251"/>
    </row>
    <row r="214" spans="1:9" s="269" customFormat="1">
      <c r="A214" s="268"/>
      <c r="B214" s="590" t="s">
        <v>143</v>
      </c>
      <c r="C214" s="601">
        <v>0</v>
      </c>
      <c r="D214" s="594">
        <v>0</v>
      </c>
      <c r="E214" s="601">
        <v>0</v>
      </c>
      <c r="F214" s="598">
        <f>+C214+D214</f>
        <v>0</v>
      </c>
      <c r="I214" s="251"/>
    </row>
    <row r="215" spans="1:9" s="269" customFormat="1" ht="15.75" thickBot="1">
      <c r="A215" s="268"/>
      <c r="B215" s="592" t="s">
        <v>248</v>
      </c>
      <c r="C215" s="603">
        <v>0</v>
      </c>
      <c r="D215" s="596">
        <v>0</v>
      </c>
      <c r="E215" s="603">
        <f>-'Clasificación 06.20'!G40</f>
        <v>-3190973</v>
      </c>
      <c r="F215" s="599">
        <f>+C215+D215-E215</f>
        <v>3190973</v>
      </c>
      <c r="I215" s="251"/>
    </row>
    <row r="216" spans="1:9" s="269" customFormat="1" ht="15.75" thickBot="1">
      <c r="A216" s="268"/>
      <c r="B216" s="201" t="s">
        <v>27</v>
      </c>
      <c r="C216" s="244">
        <f>SUM(C211:C215)</f>
        <v>0</v>
      </c>
      <c r="D216" s="244">
        <f t="shared" ref="D216:F216" si="4">SUM(D211:D215)</f>
        <v>3500000000</v>
      </c>
      <c r="E216" s="244">
        <f t="shared" si="4"/>
        <v>-3190973</v>
      </c>
      <c r="F216" s="244">
        <f t="shared" si="4"/>
        <v>3503190973</v>
      </c>
      <c r="I216" s="251"/>
    </row>
    <row r="217" spans="1:9" s="269" customFormat="1" ht="13.5" customHeight="1" thickTop="1">
      <c r="A217" s="268"/>
      <c r="B217" s="177"/>
      <c r="C217" s="222"/>
      <c r="I217" s="251"/>
    </row>
    <row r="218" spans="1:9" s="269" customFormat="1" ht="13.5" customHeight="1">
      <c r="A218" s="268"/>
      <c r="B218" s="177"/>
      <c r="C218" s="222"/>
      <c r="I218" s="251"/>
    </row>
    <row r="219" spans="1:9" s="269" customFormat="1">
      <c r="A219" s="268"/>
      <c r="B219" s="226" t="s">
        <v>304</v>
      </c>
      <c r="C219" s="222"/>
      <c r="I219" s="251"/>
    </row>
    <row r="220" spans="1:9" s="269" customFormat="1">
      <c r="A220" s="268"/>
      <c r="B220" s="814" t="s">
        <v>249</v>
      </c>
      <c r="C220" s="814"/>
      <c r="D220" s="814"/>
      <c r="E220" s="814"/>
      <c r="F220" s="814"/>
      <c r="I220" s="251"/>
    </row>
    <row r="221" spans="1:9" s="269" customFormat="1">
      <c r="A221" s="268"/>
      <c r="B221" s="177"/>
      <c r="C221" s="230"/>
      <c r="I221" s="251"/>
    </row>
    <row r="222" spans="1:9" s="269" customFormat="1">
      <c r="A222" s="268"/>
      <c r="B222" s="177"/>
      <c r="C222" s="230"/>
      <c r="I222" s="251"/>
    </row>
    <row r="223" spans="1:9" s="269" customFormat="1">
      <c r="A223" s="176"/>
      <c r="B223" s="226" t="s">
        <v>305</v>
      </c>
      <c r="C223" s="230"/>
      <c r="I223" s="251"/>
    </row>
    <row r="224" spans="1:9" s="269" customFormat="1">
      <c r="A224" s="176"/>
      <c r="B224" s="177"/>
      <c r="C224" s="230"/>
      <c r="I224" s="251"/>
    </row>
    <row r="225" spans="1:9" s="269" customFormat="1">
      <c r="A225" s="268"/>
      <c r="B225" s="226" t="s">
        <v>306</v>
      </c>
      <c r="I225" s="251"/>
    </row>
    <row r="226" spans="1:9" s="269" customFormat="1">
      <c r="A226" s="268"/>
      <c r="B226" s="269" t="s">
        <v>605</v>
      </c>
      <c r="I226" s="251"/>
    </row>
    <row r="227" spans="1:9" s="269" customFormat="1" ht="15.75" thickBot="1">
      <c r="A227" s="268"/>
      <c r="I227" s="251"/>
    </row>
    <row r="228" spans="1:9" s="269" customFormat="1" ht="15.75" thickBot="1">
      <c r="A228" s="268"/>
      <c r="B228" s="703" t="s">
        <v>102</v>
      </c>
      <c r="C228" s="382">
        <v>44104</v>
      </c>
      <c r="D228" s="704">
        <v>43738</v>
      </c>
      <c r="E228" s="270"/>
      <c r="I228" s="251"/>
    </row>
    <row r="229" spans="1:9" s="269" customFormat="1" ht="15.75" thickBot="1">
      <c r="A229" s="268"/>
      <c r="B229" s="673" t="s">
        <v>214</v>
      </c>
      <c r="C229" s="579">
        <v>0</v>
      </c>
      <c r="D229" s="346">
        <v>0</v>
      </c>
      <c r="E229" s="578"/>
      <c r="F229" s="372"/>
      <c r="I229" s="251"/>
    </row>
    <row r="230" spans="1:9" s="269" customFormat="1" ht="15.75" thickBot="1">
      <c r="A230" s="268"/>
      <c r="B230" s="367" t="s">
        <v>43</v>
      </c>
      <c r="C230" s="371">
        <f>SUM(C229:C229)</f>
        <v>0</v>
      </c>
      <c r="D230" s="370">
        <v>0</v>
      </c>
      <c r="E230" s="225"/>
      <c r="F230" s="225"/>
      <c r="G230" s="225"/>
      <c r="I230" s="251"/>
    </row>
    <row r="231" spans="1:9" s="269" customFormat="1">
      <c r="A231" s="268"/>
      <c r="B231" s="177"/>
      <c r="C231" s="270"/>
      <c r="I231" s="251"/>
    </row>
    <row r="232" spans="1:9" s="269" customFormat="1">
      <c r="A232" s="268"/>
      <c r="B232" s="226" t="s">
        <v>307</v>
      </c>
      <c r="I232" s="251"/>
    </row>
    <row r="233" spans="1:9" s="269" customFormat="1">
      <c r="A233" s="268"/>
      <c r="B233" s="269" t="s">
        <v>606</v>
      </c>
      <c r="I233" s="251"/>
    </row>
    <row r="234" spans="1:9" s="269" customFormat="1" ht="15.75" thickBot="1">
      <c r="A234" s="268"/>
      <c r="B234" s="177"/>
      <c r="C234" s="270"/>
      <c r="I234" s="251"/>
    </row>
    <row r="235" spans="1:9" s="269" customFormat="1" ht="15.75" thickBot="1">
      <c r="A235" s="268"/>
      <c r="B235" s="703" t="s">
        <v>102</v>
      </c>
      <c r="C235" s="382">
        <v>44104</v>
      </c>
      <c r="D235" s="704">
        <v>43738</v>
      </c>
      <c r="E235" s="270"/>
      <c r="I235" s="251"/>
    </row>
    <row r="236" spans="1:9" s="269" customFormat="1" ht="15.75" thickBot="1">
      <c r="A236" s="268"/>
      <c r="B236" s="673" t="s">
        <v>214</v>
      </c>
      <c r="C236" s="579">
        <v>0</v>
      </c>
      <c r="D236" s="346">
        <v>0</v>
      </c>
      <c r="E236" s="578"/>
      <c r="F236" s="372"/>
      <c r="I236" s="251"/>
    </row>
    <row r="237" spans="1:9" s="269" customFormat="1" ht="15.75" thickBot="1">
      <c r="A237" s="268"/>
      <c r="B237" s="367" t="s">
        <v>43</v>
      </c>
      <c r="C237" s="371">
        <f>SUM(C236:C236)</f>
        <v>0</v>
      </c>
      <c r="D237" s="370">
        <v>0</v>
      </c>
      <c r="E237" s="225"/>
      <c r="F237" s="225"/>
      <c r="G237" s="225"/>
      <c r="I237" s="251"/>
    </row>
    <row r="238" spans="1:9" s="372" customFormat="1">
      <c r="B238" s="375"/>
      <c r="C238" s="376"/>
      <c r="D238" s="377"/>
      <c r="E238" s="373"/>
      <c r="I238" s="374"/>
    </row>
    <row r="239" spans="1:9" s="269" customFormat="1">
      <c r="A239" s="268"/>
      <c r="B239" s="815" t="s">
        <v>308</v>
      </c>
      <c r="C239" s="815"/>
      <c r="I239" s="251"/>
    </row>
    <row r="240" spans="1:9" s="269" customFormat="1" ht="15.75" thickBot="1">
      <c r="A240" s="268"/>
      <c r="B240" s="177"/>
      <c r="C240" s="270"/>
      <c r="I240" s="251"/>
    </row>
    <row r="241" spans="1:9" s="269" customFormat="1">
      <c r="A241" s="268"/>
      <c r="B241" s="703" t="s">
        <v>102</v>
      </c>
      <c r="C241" s="382">
        <v>44104</v>
      </c>
      <c r="D241" s="704">
        <v>43738</v>
      </c>
      <c r="E241" s="270"/>
      <c r="I241" s="251"/>
    </row>
    <row r="242" spans="1:9" s="269" customFormat="1">
      <c r="A242" s="268"/>
      <c r="B242" s="361" t="s">
        <v>373</v>
      </c>
      <c r="C242" s="588">
        <f>SUMIF('Clasificación 06.20'!D:D,'Notas Contables II'!B242,'Clasificación 06.20'!G:G)</f>
        <v>25000192</v>
      </c>
      <c r="D242" s="368">
        <v>0</v>
      </c>
      <c r="I242" s="251"/>
    </row>
    <row r="243" spans="1:9" s="269" customFormat="1" ht="15.75" thickBot="1">
      <c r="A243" s="268"/>
      <c r="B243" s="366" t="s">
        <v>377</v>
      </c>
      <c r="C243" s="588">
        <f>SUMIF('Clasificación 06.20'!D:D,'Notas Contables II'!B243,'Clasificación 06.20'!G:G)</f>
        <v>31645672</v>
      </c>
      <c r="D243" s="369">
        <v>0</v>
      </c>
      <c r="I243" s="251"/>
    </row>
    <row r="244" spans="1:9" s="269" customFormat="1" ht="15.75" thickBot="1">
      <c r="A244" s="268"/>
      <c r="B244" s="367" t="s">
        <v>43</v>
      </c>
      <c r="C244" s="604">
        <f>SUM(C242:C243)</f>
        <v>56645864</v>
      </c>
      <c r="D244" s="370">
        <v>0</v>
      </c>
      <c r="E244" s="225"/>
      <c r="F244" s="225"/>
      <c r="G244" s="225"/>
      <c r="I244" s="251"/>
    </row>
    <row r="245" spans="1:9" s="372" customFormat="1">
      <c r="B245" s="375"/>
      <c r="C245" s="376"/>
      <c r="D245" s="377"/>
      <c r="E245" s="373"/>
      <c r="I245" s="374"/>
    </row>
    <row r="246" spans="1:9" s="269" customFormat="1">
      <c r="A246" s="268"/>
      <c r="B246" s="226" t="s">
        <v>309</v>
      </c>
      <c r="I246" s="251"/>
    </row>
    <row r="247" spans="1:9" s="269" customFormat="1">
      <c r="A247" s="268"/>
      <c r="B247" s="269" t="s">
        <v>604</v>
      </c>
      <c r="C247" s="270"/>
      <c r="I247" s="251"/>
    </row>
    <row r="248" spans="1:9" s="372" customFormat="1">
      <c r="B248" s="375"/>
      <c r="C248" s="376"/>
      <c r="D248" s="377"/>
      <c r="E248" s="373"/>
      <c r="I248" s="374"/>
    </row>
    <row r="249" spans="1:9" s="372" customFormat="1">
      <c r="B249" s="375"/>
      <c r="C249" s="376"/>
      <c r="D249" s="377"/>
      <c r="E249" s="373"/>
      <c r="I249" s="374"/>
    </row>
    <row r="250" spans="1:9" s="269" customFormat="1">
      <c r="A250" s="176"/>
      <c r="B250" s="226" t="s">
        <v>310</v>
      </c>
      <c r="C250" s="230"/>
      <c r="I250" s="251"/>
    </row>
    <row r="251" spans="1:9" s="269" customFormat="1">
      <c r="A251" s="176"/>
      <c r="B251" s="676" t="s">
        <v>602</v>
      </c>
      <c r="C251" s="230"/>
      <c r="I251" s="251"/>
    </row>
    <row r="252" spans="1:9" s="269" customFormat="1" ht="15.75" thickBot="1">
      <c r="A252" s="268"/>
      <c r="I252" s="251"/>
    </row>
    <row r="253" spans="1:9" s="269" customFormat="1" ht="15.75" thickBot="1">
      <c r="A253" s="268"/>
      <c r="B253" s="705" t="s">
        <v>102</v>
      </c>
      <c r="C253" s="382">
        <v>44104</v>
      </c>
      <c r="D253" s="704">
        <v>43738</v>
      </c>
      <c r="E253" s="270"/>
      <c r="I253" s="251"/>
    </row>
    <row r="254" spans="1:9" s="269" customFormat="1">
      <c r="A254" s="268"/>
      <c r="B254" s="606" t="s">
        <v>311</v>
      </c>
      <c r="C254" s="607"/>
      <c r="D254" s="608"/>
      <c r="E254" s="270"/>
      <c r="I254" s="251"/>
    </row>
    <row r="255" spans="1:9" s="192" customFormat="1" ht="15.75" thickBot="1">
      <c r="A255" s="618"/>
      <c r="B255" s="619" t="s">
        <v>214</v>
      </c>
      <c r="C255" s="620">
        <v>0</v>
      </c>
      <c r="D255" s="620">
        <v>0</v>
      </c>
      <c r="E255" s="621"/>
    </row>
    <row r="256" spans="1:9" s="269" customFormat="1" ht="15.75" thickBot="1">
      <c r="A256" s="268"/>
      <c r="B256" s="609" t="s">
        <v>41</v>
      </c>
      <c r="C256" s="604">
        <f>SUM(C254:C255)</f>
        <v>0</v>
      </c>
      <c r="D256" s="613">
        <f>SUM(D254:D255)</f>
        <v>0</v>
      </c>
      <c r="E256" s="270"/>
      <c r="G256" s="227"/>
      <c r="I256" s="251"/>
    </row>
    <row r="257" spans="1:9" s="269" customFormat="1">
      <c r="A257" s="268"/>
      <c r="B257" s="606" t="s">
        <v>312</v>
      </c>
      <c r="C257" s="607"/>
      <c r="D257" s="610"/>
      <c r="I257" s="251"/>
    </row>
    <row r="258" spans="1:9" s="269" customFormat="1">
      <c r="A258" s="268"/>
      <c r="B258" s="614" t="s">
        <v>385</v>
      </c>
      <c r="C258" s="612">
        <f>SUMIF('Clasificación 06.20'!D:D,'Notas Contables II'!B258,'Clasificación 06.20'!G:G)</f>
        <v>4899573</v>
      </c>
      <c r="D258" s="611">
        <v>0</v>
      </c>
      <c r="I258" s="251"/>
    </row>
    <row r="259" spans="1:9" s="269" customFormat="1">
      <c r="A259" s="268"/>
      <c r="B259" s="614" t="s">
        <v>389</v>
      </c>
      <c r="C259" s="612">
        <f>SUMIF('Clasificación 06.20'!D:D,'Notas Contables II'!B259,'Clasificación 06.20'!G:G)</f>
        <v>75906</v>
      </c>
      <c r="D259" s="611">
        <v>0</v>
      </c>
      <c r="I259" s="251"/>
    </row>
    <row r="260" spans="1:9" s="269" customFormat="1">
      <c r="A260" s="268"/>
      <c r="B260" s="614" t="s">
        <v>393</v>
      </c>
      <c r="C260" s="612">
        <f>SUMIF('Clasificación 06.20'!D:D,'Notas Contables II'!B260,'Clasificación 06.20'!G:G)</f>
        <v>90909</v>
      </c>
      <c r="D260" s="611">
        <v>0</v>
      </c>
      <c r="I260" s="251"/>
    </row>
    <row r="261" spans="1:9" s="269" customFormat="1">
      <c r="A261" s="268"/>
      <c r="B261" s="614" t="s">
        <v>87</v>
      </c>
      <c r="C261" s="612">
        <f>SUMIF('Clasificación 06.20'!D:D,'Notas Contables II'!B261,'Clasificación 06.20'!G:G)</f>
        <v>55000</v>
      </c>
      <c r="D261" s="611">
        <v>0</v>
      </c>
      <c r="I261" s="251"/>
    </row>
    <row r="262" spans="1:9" s="269" customFormat="1" ht="15.75" thickBot="1">
      <c r="A262" s="268"/>
      <c r="B262" s="614" t="s">
        <v>406</v>
      </c>
      <c r="C262" s="612">
        <f>SUMIF('Clasificación 06.20'!D:D,'Notas Contables II'!B262,'Clasificación 06.20'!G:G)</f>
        <v>484514</v>
      </c>
      <c r="D262" s="611"/>
      <c r="I262" s="251"/>
    </row>
    <row r="263" spans="1:9" s="269" customFormat="1" ht="15.75" thickBot="1">
      <c r="A263" s="268"/>
      <c r="B263" s="384" t="s">
        <v>41</v>
      </c>
      <c r="C263" s="615">
        <f>SUM(C258:C262)</f>
        <v>5605902</v>
      </c>
      <c r="D263" s="604">
        <v>0</v>
      </c>
      <c r="E263" s="227"/>
      <c r="G263" s="227"/>
      <c r="I263" s="251"/>
    </row>
    <row r="264" spans="1:9" s="269" customFormat="1">
      <c r="A264" s="268"/>
      <c r="B264" s="606" t="s">
        <v>313</v>
      </c>
      <c r="C264" s="376"/>
      <c r="D264" s="616"/>
      <c r="I264" s="251"/>
    </row>
    <row r="265" spans="1:9" s="192" customFormat="1" ht="15.75" thickBot="1">
      <c r="A265" s="618"/>
      <c r="B265" s="619" t="s">
        <v>214</v>
      </c>
      <c r="C265" s="620">
        <v>0</v>
      </c>
      <c r="D265" s="620">
        <v>0</v>
      </c>
      <c r="E265" s="621"/>
    </row>
    <row r="266" spans="1:9" s="269" customFormat="1" ht="15.75" thickBot="1">
      <c r="A266" s="268"/>
      <c r="B266" s="609" t="s">
        <v>41</v>
      </c>
      <c r="C266" s="604">
        <f>SUM(C264:C265)</f>
        <v>0</v>
      </c>
      <c r="D266" s="613">
        <f>SUM(D264:D265)</f>
        <v>0</v>
      </c>
      <c r="G266" s="227"/>
      <c r="I266" s="251"/>
    </row>
    <row r="267" spans="1:9" s="269" customFormat="1">
      <c r="A267" s="268"/>
      <c r="B267" s="606" t="s">
        <v>314</v>
      </c>
      <c r="C267" s="376"/>
      <c r="D267" s="616"/>
      <c r="I267" s="251"/>
    </row>
    <row r="268" spans="1:9" s="269" customFormat="1">
      <c r="A268" s="268"/>
      <c r="B268" s="614" t="s">
        <v>401</v>
      </c>
      <c r="C268" s="612">
        <f>SUMIF('Clasificación 06.20'!D:D,'Notas Contables II'!B268,'Clasificación 06.20'!G:G)</f>
        <v>244508</v>
      </c>
      <c r="D268" s="617"/>
      <c r="I268" s="251"/>
    </row>
    <row r="269" spans="1:9" s="269" customFormat="1">
      <c r="A269" s="268"/>
      <c r="B269" s="614" t="s">
        <v>403</v>
      </c>
      <c r="C269" s="612">
        <f>SUMIF('Clasificación 06.20'!D:D,'Notas Contables II'!B269,'Clasificación 06.20'!G:G)</f>
        <v>61126</v>
      </c>
      <c r="D269" s="617"/>
      <c r="I269" s="251"/>
    </row>
    <row r="270" spans="1:9" s="269" customFormat="1">
      <c r="A270" s="268"/>
      <c r="B270" s="614" t="s">
        <v>410</v>
      </c>
      <c r="C270" s="612">
        <f>SUMIF('Clasificación 06.20'!D:D,'Notas Contables II'!B270,'Clasificación 06.20'!G:G)</f>
        <v>27852605</v>
      </c>
      <c r="D270" s="617"/>
      <c r="I270" s="251"/>
    </row>
    <row r="271" spans="1:9" s="269" customFormat="1" ht="15.75" thickBot="1">
      <c r="A271" s="268"/>
      <c r="B271" s="614" t="s">
        <v>412</v>
      </c>
      <c r="C271" s="612">
        <f>SUMIF('Clasificación 06.20'!D:D,'Notas Contables II'!B271,'Clasificación 06.20'!G:G)</f>
        <v>19690750</v>
      </c>
      <c r="D271" s="617"/>
      <c r="I271" s="251"/>
    </row>
    <row r="272" spans="1:9" s="269" customFormat="1" ht="15.75" thickBot="1">
      <c r="A272" s="268"/>
      <c r="B272" s="384" t="s">
        <v>41</v>
      </c>
      <c r="C272" s="623">
        <f>SUM(C267:C271)</f>
        <v>47848989</v>
      </c>
      <c r="D272" s="604">
        <f>SUM(D267:D271)</f>
        <v>0</v>
      </c>
      <c r="E272" s="227"/>
      <c r="G272" s="227"/>
      <c r="I272" s="251"/>
    </row>
    <row r="273" spans="1:9" s="269" customFormat="1">
      <c r="A273" s="268"/>
      <c r="B273" s="622" t="s">
        <v>95</v>
      </c>
      <c r="C273" s="376"/>
      <c r="D273" s="612"/>
      <c r="E273" s="605"/>
      <c r="I273" s="251"/>
    </row>
    <row r="274" spans="1:9" s="192" customFormat="1" ht="15.75" thickBot="1">
      <c r="A274" s="618"/>
      <c r="B274" s="619" t="s">
        <v>214</v>
      </c>
      <c r="C274" s="620">
        <v>0</v>
      </c>
      <c r="D274" s="620">
        <v>0</v>
      </c>
      <c r="E274" s="621"/>
    </row>
    <row r="275" spans="1:9" s="269" customFormat="1" ht="15.75" thickBot="1">
      <c r="A275" s="268"/>
      <c r="B275" s="384" t="s">
        <v>41</v>
      </c>
      <c r="C275" s="623">
        <f>+C256+C263+C266+C272</f>
        <v>53454891</v>
      </c>
      <c r="D275" s="604">
        <f>+SUM(D265:D274)</f>
        <v>0</v>
      </c>
      <c r="E275" s="605"/>
      <c r="G275" s="227"/>
      <c r="I275" s="251"/>
    </row>
    <row r="276" spans="1:9" s="269" customFormat="1">
      <c r="A276" s="268"/>
      <c r="B276" s="222"/>
      <c r="C276" s="222"/>
      <c r="D276" s="222"/>
      <c r="I276" s="251"/>
    </row>
    <row r="277" spans="1:9" s="269" customFormat="1">
      <c r="A277" s="268"/>
      <c r="B277" s="222"/>
      <c r="C277" s="222"/>
      <c r="D277" s="222"/>
      <c r="I277" s="251"/>
    </row>
    <row r="278" spans="1:9" s="269" customFormat="1">
      <c r="A278" s="268"/>
      <c r="B278" s="815" t="s">
        <v>607</v>
      </c>
      <c r="C278" s="815"/>
      <c r="D278" s="815"/>
      <c r="E278" s="815"/>
      <c r="F278" s="815"/>
      <c r="I278" s="251"/>
    </row>
    <row r="279" spans="1:9" s="269" customFormat="1">
      <c r="A279" s="268"/>
      <c r="I279" s="251"/>
    </row>
    <row r="280" spans="1:9" s="269" customFormat="1">
      <c r="A280" s="268"/>
      <c r="B280" s="226" t="s">
        <v>250</v>
      </c>
      <c r="I280" s="251"/>
    </row>
    <row r="281" spans="1:9" s="269" customFormat="1">
      <c r="A281" s="268"/>
      <c r="B281" s="269" t="s">
        <v>608</v>
      </c>
      <c r="I281" s="251"/>
    </row>
    <row r="282" spans="1:9" s="269" customFormat="1">
      <c r="A282" s="268"/>
      <c r="I282" s="251"/>
    </row>
    <row r="283" spans="1:9" s="269" customFormat="1">
      <c r="A283" s="268"/>
      <c r="B283" s="226" t="s">
        <v>251</v>
      </c>
      <c r="I283" s="251"/>
    </row>
    <row r="284" spans="1:9" s="269" customFormat="1">
      <c r="A284" s="268"/>
      <c r="B284" s="269" t="s">
        <v>252</v>
      </c>
      <c r="I284" s="251"/>
    </row>
    <row r="285" spans="1:9" s="269" customFormat="1">
      <c r="A285" s="268"/>
      <c r="I285" s="251"/>
    </row>
    <row r="286" spans="1:9" s="269" customFormat="1" ht="28.5">
      <c r="A286" s="268"/>
      <c r="B286" s="226" t="s">
        <v>117</v>
      </c>
      <c r="I286" s="251"/>
    </row>
    <row r="287" spans="1:9" s="269" customFormat="1">
      <c r="A287" s="268"/>
      <c r="B287" s="814" t="s">
        <v>609</v>
      </c>
      <c r="C287" s="814"/>
      <c r="D287" s="814"/>
      <c r="E287" s="814"/>
      <c r="F287" s="814"/>
      <c r="I287" s="251"/>
    </row>
    <row r="288" spans="1:9" s="269" customFormat="1">
      <c r="A288" s="268"/>
      <c r="I288" s="251"/>
    </row>
    <row r="289" spans="1:9" s="269" customFormat="1">
      <c r="A289" s="268"/>
      <c r="B289" s="177" t="s">
        <v>116</v>
      </c>
      <c r="I289" s="251"/>
    </row>
    <row r="290" spans="1:9" s="269" customFormat="1" ht="29.25" customHeight="1">
      <c r="A290" s="268"/>
      <c r="B290" s="816" t="s">
        <v>504</v>
      </c>
      <c r="C290" s="816"/>
      <c r="D290" s="816"/>
      <c r="E290" s="816"/>
      <c r="F290" s="816"/>
      <c r="I290" s="251"/>
    </row>
    <row r="291" spans="1:9" s="269" customFormat="1">
      <c r="A291" s="268"/>
      <c r="I291" s="251"/>
    </row>
    <row r="292" spans="1:9" s="269" customFormat="1">
      <c r="A292" s="268"/>
      <c r="B292" s="226" t="s">
        <v>315</v>
      </c>
      <c r="I292" s="251"/>
    </row>
    <row r="293" spans="1:9" s="269" customFormat="1" ht="27.6" customHeight="1">
      <c r="A293" s="268"/>
      <c r="B293" s="816" t="s">
        <v>253</v>
      </c>
      <c r="C293" s="816"/>
      <c r="D293" s="816"/>
      <c r="E293" s="816"/>
      <c r="F293" s="816"/>
      <c r="I293" s="251"/>
    </row>
    <row r="294" spans="1:9" s="269" customFormat="1">
      <c r="A294" s="268"/>
      <c r="I294" s="251"/>
    </row>
    <row r="295" spans="1:9" s="269" customFormat="1">
      <c r="A295" s="268"/>
      <c r="I295" s="251"/>
    </row>
    <row r="296" spans="1:9" s="269" customFormat="1">
      <c r="A296" s="268"/>
      <c r="I296" s="251"/>
    </row>
    <row r="297" spans="1:9" s="269" customFormat="1">
      <c r="A297" s="268"/>
      <c r="I297" s="251"/>
    </row>
    <row r="298" spans="1:9" s="269" customFormat="1">
      <c r="A298" s="268"/>
      <c r="I298" s="251"/>
    </row>
    <row r="299" spans="1:9" s="269" customFormat="1">
      <c r="A299" s="268"/>
      <c r="I299" s="251"/>
    </row>
    <row r="300" spans="1:9" s="269" customFormat="1">
      <c r="A300" s="268"/>
      <c r="I300" s="251"/>
    </row>
    <row r="301" spans="1:9" s="269" customFormat="1">
      <c r="A301" s="268"/>
      <c r="I301" s="251"/>
    </row>
    <row r="302" spans="1:9" s="269" customFormat="1">
      <c r="A302" s="268"/>
      <c r="I302" s="251"/>
    </row>
    <row r="303" spans="1:9" s="269" customFormat="1">
      <c r="A303" s="268"/>
      <c r="I303" s="251"/>
    </row>
    <row r="304" spans="1:9" s="269" customFormat="1">
      <c r="A304" s="268"/>
      <c r="B304" s="172" t="s">
        <v>152</v>
      </c>
      <c r="C304" s="172" t="s">
        <v>151</v>
      </c>
      <c r="E304" s="120" t="s">
        <v>118</v>
      </c>
      <c r="F304" s="169"/>
      <c r="G304" s="120" t="s">
        <v>579</v>
      </c>
      <c r="I304" s="251"/>
    </row>
    <row r="305" spans="1:9" s="269" customFormat="1">
      <c r="A305" s="268"/>
      <c r="B305" s="502" t="s">
        <v>57</v>
      </c>
      <c r="C305" s="502" t="s">
        <v>150</v>
      </c>
      <c r="E305" s="502" t="s">
        <v>28</v>
      </c>
      <c r="F305" s="175"/>
      <c r="G305" s="502" t="s">
        <v>149</v>
      </c>
      <c r="H305" s="228"/>
      <c r="I305" s="261"/>
    </row>
    <row r="306" spans="1:9" s="269" customFormat="1">
      <c r="A306" s="268"/>
      <c r="B306" s="817"/>
      <c r="C306" s="817"/>
      <c r="D306" s="229"/>
      <c r="E306" s="77"/>
      <c r="G306" s="77"/>
      <c r="H306" s="229"/>
      <c r="I306" s="262"/>
    </row>
  </sheetData>
  <customSheetViews>
    <customSheetView guid="{F3648BCD-1CED-4BBB-AE63-37BDB925883F}" scale="85" showGridLines="0" printArea="1" topLeftCell="A283">
      <selection activeCell="G307" sqref="G306:G307"/>
      <pageMargins left="0.7" right="0.7" top="0.75" bottom="0.75" header="0.3" footer="0.3"/>
      <pageSetup paperSize="9" scale="50" orientation="portrait" r:id="rId1"/>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2"/>
    </customSheetView>
    <customSheetView guid="{7015FC6D-0680-4B00-AA0E-B83DA1D0B666}" scale="85" showPageBreaks="1" showGridLines="0" printArea="1" topLeftCell="A263">
      <selection activeCell="G275" sqref="G275"/>
      <pageMargins left="0.7" right="0.7" top="0.75" bottom="0.75" header="0.3" footer="0.3"/>
      <pageSetup paperSize="9" scale="50" orientation="portrait" r:id="rId3"/>
    </customSheetView>
  </customSheetViews>
  <mergeCells count="42">
    <mergeCell ref="H109:M109"/>
    <mergeCell ref="B239:C239"/>
    <mergeCell ref="B30:B31"/>
    <mergeCell ref="B56:B57"/>
    <mergeCell ref="C56:C57"/>
    <mergeCell ref="D56:D57"/>
    <mergeCell ref="G56:G57"/>
    <mergeCell ref="B109:B110"/>
    <mergeCell ref="C109:G109"/>
    <mergeCell ref="B107:D107"/>
    <mergeCell ref="B121:D121"/>
    <mergeCell ref="B99:D99"/>
    <mergeCell ref="B145:B146"/>
    <mergeCell ref="D145:D146"/>
    <mergeCell ref="B98:C98"/>
    <mergeCell ref="B103:D103"/>
    <mergeCell ref="B11:H11"/>
    <mergeCell ref="B12:B13"/>
    <mergeCell ref="B14:H14"/>
    <mergeCell ref="B15:H15"/>
    <mergeCell ref="H56:H57"/>
    <mergeCell ref="E56:E57"/>
    <mergeCell ref="F56:F57"/>
    <mergeCell ref="B130:F130"/>
    <mergeCell ref="B155:B156"/>
    <mergeCell ref="B174:B175"/>
    <mergeCell ref="E185:F185"/>
    <mergeCell ref="B209:B210"/>
    <mergeCell ref="D209:D210"/>
    <mergeCell ref="E209:E210"/>
    <mergeCell ref="F209:F210"/>
    <mergeCell ref="B185:B186"/>
    <mergeCell ref="C185:C186"/>
    <mergeCell ref="D185:D186"/>
    <mergeCell ref="B192:F192"/>
    <mergeCell ref="B207:C207"/>
    <mergeCell ref="B220:F220"/>
    <mergeCell ref="B278:F278"/>
    <mergeCell ref="B290:F290"/>
    <mergeCell ref="B306:C306"/>
    <mergeCell ref="B287:F287"/>
    <mergeCell ref="B293:F293"/>
  </mergeCells>
  <pageMargins left="0.25" right="0.25" top="0.75" bottom="0.75" header="0.3" footer="0.3"/>
  <pageSetup paperSize="9" scale="47" fitToHeight="0" orientation="portrait" r:id="rId4"/>
  <ignoredErrors>
    <ignoredError sqref="C230 C256:D256 E189:F189 C138" formulaRange="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7A80-F43B-4E9C-A246-ED8EA065DE14}">
  <dimension ref="A1:E68"/>
  <sheetViews>
    <sheetView topLeftCell="A19" workbookViewId="0">
      <selection activeCell="B23" sqref="B23:B26"/>
    </sheetView>
  </sheetViews>
  <sheetFormatPr baseColWidth="10" defaultRowHeight="12.75"/>
  <cols>
    <col min="1" max="1" width="12" style="245" bestFit="1" customWidth="1"/>
    <col min="2" max="2" width="37.140625" style="245" bestFit="1" customWidth="1"/>
    <col min="3" max="3" width="12.85546875" style="245" bestFit="1" customWidth="1"/>
    <col min="4" max="4" width="11.85546875" style="405" bestFit="1" customWidth="1"/>
    <col min="5" max="5" width="12" style="245" bestFit="1" customWidth="1"/>
    <col min="6" max="252" width="8.85546875" style="245" customWidth="1"/>
    <col min="253" max="253" width="1" style="245" customWidth="1"/>
    <col min="254" max="254" width="17.28515625" style="245" customWidth="1"/>
    <col min="255" max="255" width="67.28515625" style="245" customWidth="1"/>
    <col min="256" max="256" width="28.42578125" style="245" customWidth="1"/>
    <col min="257" max="508" width="8.85546875" style="245" customWidth="1"/>
    <col min="509" max="509" width="1" style="245" customWidth="1"/>
    <col min="510" max="510" width="17.28515625" style="245" customWidth="1"/>
    <col min="511" max="511" width="67.28515625" style="245" customWidth="1"/>
    <col min="512" max="512" width="28.42578125" style="245" customWidth="1"/>
    <col min="513" max="764" width="8.85546875" style="245" customWidth="1"/>
    <col min="765" max="765" width="1" style="245" customWidth="1"/>
    <col min="766" max="766" width="17.28515625" style="245" customWidth="1"/>
    <col min="767" max="767" width="67.28515625" style="245" customWidth="1"/>
    <col min="768" max="768" width="28.42578125" style="245" customWidth="1"/>
    <col min="769" max="1020" width="8.85546875" style="245" customWidth="1"/>
    <col min="1021" max="1021" width="1" style="245" customWidth="1"/>
    <col min="1022" max="1022" width="17.28515625" style="245" customWidth="1"/>
    <col min="1023" max="1023" width="67.28515625" style="245" customWidth="1"/>
    <col min="1024" max="1024" width="28.42578125" style="245" customWidth="1"/>
    <col min="1025" max="1276" width="8.85546875" style="245" customWidth="1"/>
    <col min="1277" max="1277" width="1" style="245" customWidth="1"/>
    <col min="1278" max="1278" width="17.28515625" style="245" customWidth="1"/>
    <col min="1279" max="1279" width="67.28515625" style="245" customWidth="1"/>
    <col min="1280" max="1280" width="28.42578125" style="245" customWidth="1"/>
    <col min="1281" max="1532" width="8.85546875" style="245" customWidth="1"/>
    <col min="1533" max="1533" width="1" style="245" customWidth="1"/>
    <col min="1534" max="1534" width="17.28515625" style="245" customWidth="1"/>
    <col min="1535" max="1535" width="67.28515625" style="245" customWidth="1"/>
    <col min="1536" max="1536" width="28.42578125" style="245" customWidth="1"/>
    <col min="1537" max="1788" width="8.85546875" style="245" customWidth="1"/>
    <col min="1789" max="1789" width="1" style="245" customWidth="1"/>
    <col min="1790" max="1790" width="17.28515625" style="245" customWidth="1"/>
    <col min="1791" max="1791" width="67.28515625" style="245" customWidth="1"/>
    <col min="1792" max="1792" width="28.42578125" style="245" customWidth="1"/>
    <col min="1793" max="2044" width="8.85546875" style="245" customWidth="1"/>
    <col min="2045" max="2045" width="1" style="245" customWidth="1"/>
    <col min="2046" max="2046" width="17.28515625" style="245" customWidth="1"/>
    <col min="2047" max="2047" width="67.28515625" style="245" customWidth="1"/>
    <col min="2048" max="2048" width="28.42578125" style="245" customWidth="1"/>
    <col min="2049" max="2300" width="8.85546875" style="245" customWidth="1"/>
    <col min="2301" max="2301" width="1" style="245" customWidth="1"/>
    <col min="2302" max="2302" width="17.28515625" style="245" customWidth="1"/>
    <col min="2303" max="2303" width="67.28515625" style="245" customWidth="1"/>
    <col min="2304" max="2304" width="28.42578125" style="245" customWidth="1"/>
    <col min="2305" max="2556" width="8.85546875" style="245" customWidth="1"/>
    <col min="2557" max="2557" width="1" style="245" customWidth="1"/>
    <col min="2558" max="2558" width="17.28515625" style="245" customWidth="1"/>
    <col min="2559" max="2559" width="67.28515625" style="245" customWidth="1"/>
    <col min="2560" max="2560" width="28.42578125" style="245" customWidth="1"/>
    <col min="2561" max="2812" width="8.85546875" style="245" customWidth="1"/>
    <col min="2813" max="2813" width="1" style="245" customWidth="1"/>
    <col min="2814" max="2814" width="17.28515625" style="245" customWidth="1"/>
    <col min="2815" max="2815" width="67.28515625" style="245" customWidth="1"/>
    <col min="2816" max="2816" width="28.42578125" style="245" customWidth="1"/>
    <col min="2817" max="3068" width="8.85546875" style="245" customWidth="1"/>
    <col min="3069" max="3069" width="1" style="245" customWidth="1"/>
    <col min="3070" max="3070" width="17.28515625" style="245" customWidth="1"/>
    <col min="3071" max="3071" width="67.28515625" style="245" customWidth="1"/>
    <col min="3072" max="3072" width="28.42578125" style="245" customWidth="1"/>
    <col min="3073" max="3324" width="8.85546875" style="245" customWidth="1"/>
    <col min="3325" max="3325" width="1" style="245" customWidth="1"/>
    <col min="3326" max="3326" width="17.28515625" style="245" customWidth="1"/>
    <col min="3327" max="3327" width="67.28515625" style="245" customWidth="1"/>
    <col min="3328" max="3328" width="28.42578125" style="245" customWidth="1"/>
    <col min="3329" max="3580" width="8.85546875" style="245" customWidth="1"/>
    <col min="3581" max="3581" width="1" style="245" customWidth="1"/>
    <col min="3582" max="3582" width="17.28515625" style="245" customWidth="1"/>
    <col min="3583" max="3583" width="67.28515625" style="245" customWidth="1"/>
    <col min="3584" max="3584" width="28.42578125" style="245" customWidth="1"/>
    <col min="3585" max="3836" width="8.85546875" style="245" customWidth="1"/>
    <col min="3837" max="3837" width="1" style="245" customWidth="1"/>
    <col min="3838" max="3838" width="17.28515625" style="245" customWidth="1"/>
    <col min="3839" max="3839" width="67.28515625" style="245" customWidth="1"/>
    <col min="3840" max="3840" width="28.42578125" style="245" customWidth="1"/>
    <col min="3841" max="4092" width="8.85546875" style="245" customWidth="1"/>
    <col min="4093" max="4093" width="1" style="245" customWidth="1"/>
    <col min="4094" max="4094" width="17.28515625" style="245" customWidth="1"/>
    <col min="4095" max="4095" width="67.28515625" style="245" customWidth="1"/>
    <col min="4096" max="4096" width="28.42578125" style="245" customWidth="1"/>
    <col min="4097" max="4348" width="8.85546875" style="245" customWidth="1"/>
    <col min="4349" max="4349" width="1" style="245" customWidth="1"/>
    <col min="4350" max="4350" width="17.28515625" style="245" customWidth="1"/>
    <col min="4351" max="4351" width="67.28515625" style="245" customWidth="1"/>
    <col min="4352" max="4352" width="28.42578125" style="245" customWidth="1"/>
    <col min="4353" max="4604" width="8.85546875" style="245" customWidth="1"/>
    <col min="4605" max="4605" width="1" style="245" customWidth="1"/>
    <col min="4606" max="4606" width="17.28515625" style="245" customWidth="1"/>
    <col min="4607" max="4607" width="67.28515625" style="245" customWidth="1"/>
    <col min="4608" max="4608" width="28.42578125" style="245" customWidth="1"/>
    <col min="4609" max="4860" width="8.85546875" style="245" customWidth="1"/>
    <col min="4861" max="4861" width="1" style="245" customWidth="1"/>
    <col min="4862" max="4862" width="17.28515625" style="245" customWidth="1"/>
    <col min="4863" max="4863" width="67.28515625" style="245" customWidth="1"/>
    <col min="4864" max="4864" width="28.42578125" style="245" customWidth="1"/>
    <col min="4865" max="5116" width="8.85546875" style="245" customWidth="1"/>
    <col min="5117" max="5117" width="1" style="245" customWidth="1"/>
    <col min="5118" max="5118" width="17.28515625" style="245" customWidth="1"/>
    <col min="5119" max="5119" width="67.28515625" style="245" customWidth="1"/>
    <col min="5120" max="5120" width="28.42578125" style="245" customWidth="1"/>
    <col min="5121" max="5372" width="8.85546875" style="245" customWidth="1"/>
    <col min="5373" max="5373" width="1" style="245" customWidth="1"/>
    <col min="5374" max="5374" width="17.28515625" style="245" customWidth="1"/>
    <col min="5375" max="5375" width="67.28515625" style="245" customWidth="1"/>
    <col min="5376" max="5376" width="28.42578125" style="245" customWidth="1"/>
    <col min="5377" max="5628" width="8.85546875" style="245" customWidth="1"/>
    <col min="5629" max="5629" width="1" style="245" customWidth="1"/>
    <col min="5630" max="5630" width="17.28515625" style="245" customWidth="1"/>
    <col min="5631" max="5631" width="67.28515625" style="245" customWidth="1"/>
    <col min="5632" max="5632" width="28.42578125" style="245" customWidth="1"/>
    <col min="5633" max="5884" width="8.85546875" style="245" customWidth="1"/>
    <col min="5885" max="5885" width="1" style="245" customWidth="1"/>
    <col min="5886" max="5886" width="17.28515625" style="245" customWidth="1"/>
    <col min="5887" max="5887" width="67.28515625" style="245" customWidth="1"/>
    <col min="5888" max="5888" width="28.42578125" style="245" customWidth="1"/>
    <col min="5889" max="6140" width="8.85546875" style="245" customWidth="1"/>
    <col min="6141" max="6141" width="1" style="245" customWidth="1"/>
    <col min="6142" max="6142" width="17.28515625" style="245" customWidth="1"/>
    <col min="6143" max="6143" width="67.28515625" style="245" customWidth="1"/>
    <col min="6144" max="6144" width="28.42578125" style="245" customWidth="1"/>
    <col min="6145" max="6396" width="8.85546875" style="245" customWidth="1"/>
    <col min="6397" max="6397" width="1" style="245" customWidth="1"/>
    <col min="6398" max="6398" width="17.28515625" style="245" customWidth="1"/>
    <col min="6399" max="6399" width="67.28515625" style="245" customWidth="1"/>
    <col min="6400" max="6400" width="28.42578125" style="245" customWidth="1"/>
    <col min="6401" max="6652" width="8.85546875" style="245" customWidth="1"/>
    <col min="6653" max="6653" width="1" style="245" customWidth="1"/>
    <col min="6654" max="6654" width="17.28515625" style="245" customWidth="1"/>
    <col min="6655" max="6655" width="67.28515625" style="245" customWidth="1"/>
    <col min="6656" max="6656" width="28.42578125" style="245" customWidth="1"/>
    <col min="6657" max="6908" width="8.85546875" style="245" customWidth="1"/>
    <col min="6909" max="6909" width="1" style="245" customWidth="1"/>
    <col min="6910" max="6910" width="17.28515625" style="245" customWidth="1"/>
    <col min="6911" max="6911" width="67.28515625" style="245" customWidth="1"/>
    <col min="6912" max="6912" width="28.42578125" style="245" customWidth="1"/>
    <col min="6913" max="7164" width="8.85546875" style="245" customWidth="1"/>
    <col min="7165" max="7165" width="1" style="245" customWidth="1"/>
    <col min="7166" max="7166" width="17.28515625" style="245" customWidth="1"/>
    <col min="7167" max="7167" width="67.28515625" style="245" customWidth="1"/>
    <col min="7168" max="7168" width="28.42578125" style="245" customWidth="1"/>
    <col min="7169" max="7420" width="8.85546875" style="245" customWidth="1"/>
    <col min="7421" max="7421" width="1" style="245" customWidth="1"/>
    <col min="7422" max="7422" width="17.28515625" style="245" customWidth="1"/>
    <col min="7423" max="7423" width="67.28515625" style="245" customWidth="1"/>
    <col min="7424" max="7424" width="28.42578125" style="245" customWidth="1"/>
    <col min="7425" max="7676" width="8.85546875" style="245" customWidth="1"/>
    <col min="7677" max="7677" width="1" style="245" customWidth="1"/>
    <col min="7678" max="7678" width="17.28515625" style="245" customWidth="1"/>
    <col min="7679" max="7679" width="67.28515625" style="245" customWidth="1"/>
    <col min="7680" max="7680" width="28.42578125" style="245" customWidth="1"/>
    <col min="7681" max="7932" width="8.85546875" style="245" customWidth="1"/>
    <col min="7933" max="7933" width="1" style="245" customWidth="1"/>
    <col min="7934" max="7934" width="17.28515625" style="245" customWidth="1"/>
    <col min="7935" max="7935" width="67.28515625" style="245" customWidth="1"/>
    <col min="7936" max="7936" width="28.42578125" style="245" customWidth="1"/>
    <col min="7937" max="8188" width="8.85546875" style="245" customWidth="1"/>
    <col min="8189" max="8189" width="1" style="245" customWidth="1"/>
    <col min="8190" max="8190" width="17.28515625" style="245" customWidth="1"/>
    <col min="8191" max="8191" width="67.28515625" style="245" customWidth="1"/>
    <col min="8192" max="8192" width="28.42578125" style="245" customWidth="1"/>
    <col min="8193" max="8444" width="8.85546875" style="245" customWidth="1"/>
    <col min="8445" max="8445" width="1" style="245" customWidth="1"/>
    <col min="8446" max="8446" width="17.28515625" style="245" customWidth="1"/>
    <col min="8447" max="8447" width="67.28515625" style="245" customWidth="1"/>
    <col min="8448" max="8448" width="28.42578125" style="245" customWidth="1"/>
    <col min="8449" max="8700" width="8.85546875" style="245" customWidth="1"/>
    <col min="8701" max="8701" width="1" style="245" customWidth="1"/>
    <col min="8702" max="8702" width="17.28515625" style="245" customWidth="1"/>
    <col min="8703" max="8703" width="67.28515625" style="245" customWidth="1"/>
    <col min="8704" max="8704" width="28.42578125" style="245" customWidth="1"/>
    <col min="8705" max="8956" width="8.85546875" style="245" customWidth="1"/>
    <col min="8957" max="8957" width="1" style="245" customWidth="1"/>
    <col min="8958" max="8958" width="17.28515625" style="245" customWidth="1"/>
    <col min="8959" max="8959" width="67.28515625" style="245" customWidth="1"/>
    <col min="8960" max="8960" width="28.42578125" style="245" customWidth="1"/>
    <col min="8961" max="9212" width="8.85546875" style="245" customWidth="1"/>
    <col min="9213" max="9213" width="1" style="245" customWidth="1"/>
    <col min="9214" max="9214" width="17.28515625" style="245" customWidth="1"/>
    <col min="9215" max="9215" width="67.28515625" style="245" customWidth="1"/>
    <col min="9216" max="9216" width="28.42578125" style="245" customWidth="1"/>
    <col min="9217" max="9468" width="8.85546875" style="245" customWidth="1"/>
    <col min="9469" max="9469" width="1" style="245" customWidth="1"/>
    <col min="9470" max="9470" width="17.28515625" style="245" customWidth="1"/>
    <col min="9471" max="9471" width="67.28515625" style="245" customWidth="1"/>
    <col min="9472" max="9472" width="28.42578125" style="245" customWidth="1"/>
    <col min="9473" max="9724" width="8.85546875" style="245" customWidth="1"/>
    <col min="9725" max="9725" width="1" style="245" customWidth="1"/>
    <col min="9726" max="9726" width="17.28515625" style="245" customWidth="1"/>
    <col min="9727" max="9727" width="67.28515625" style="245" customWidth="1"/>
    <col min="9728" max="9728" width="28.42578125" style="245" customWidth="1"/>
    <col min="9729" max="9980" width="8.85546875" style="245" customWidth="1"/>
    <col min="9981" max="9981" width="1" style="245" customWidth="1"/>
    <col min="9982" max="9982" width="17.28515625" style="245" customWidth="1"/>
    <col min="9983" max="9983" width="67.28515625" style="245" customWidth="1"/>
    <col min="9984" max="9984" width="28.42578125" style="245" customWidth="1"/>
    <col min="9985" max="10236" width="8.85546875" style="245" customWidth="1"/>
    <col min="10237" max="10237" width="1" style="245" customWidth="1"/>
    <col min="10238" max="10238" width="17.28515625" style="245" customWidth="1"/>
    <col min="10239" max="10239" width="67.28515625" style="245" customWidth="1"/>
    <col min="10240" max="10240" width="28.42578125" style="245" customWidth="1"/>
    <col min="10241" max="10492" width="8.85546875" style="245" customWidth="1"/>
    <col min="10493" max="10493" width="1" style="245" customWidth="1"/>
    <col min="10494" max="10494" width="17.28515625" style="245" customWidth="1"/>
    <col min="10495" max="10495" width="67.28515625" style="245" customWidth="1"/>
    <col min="10496" max="10496" width="28.42578125" style="245" customWidth="1"/>
    <col min="10497" max="10748" width="8.85546875" style="245" customWidth="1"/>
    <col min="10749" max="10749" width="1" style="245" customWidth="1"/>
    <col min="10750" max="10750" width="17.28515625" style="245" customWidth="1"/>
    <col min="10751" max="10751" width="67.28515625" style="245" customWidth="1"/>
    <col min="10752" max="10752" width="28.42578125" style="245" customWidth="1"/>
    <col min="10753" max="11004" width="8.85546875" style="245" customWidth="1"/>
    <col min="11005" max="11005" width="1" style="245" customWidth="1"/>
    <col min="11006" max="11006" width="17.28515625" style="245" customWidth="1"/>
    <col min="11007" max="11007" width="67.28515625" style="245" customWidth="1"/>
    <col min="11008" max="11008" width="28.42578125" style="245" customWidth="1"/>
    <col min="11009" max="11260" width="8.85546875" style="245" customWidth="1"/>
    <col min="11261" max="11261" width="1" style="245" customWidth="1"/>
    <col min="11262" max="11262" width="17.28515625" style="245" customWidth="1"/>
    <col min="11263" max="11263" width="67.28515625" style="245" customWidth="1"/>
    <col min="11264" max="11264" width="28.42578125" style="245" customWidth="1"/>
    <col min="11265" max="11516" width="8.85546875" style="245" customWidth="1"/>
    <col min="11517" max="11517" width="1" style="245" customWidth="1"/>
    <col min="11518" max="11518" width="17.28515625" style="245" customWidth="1"/>
    <col min="11519" max="11519" width="67.28515625" style="245" customWidth="1"/>
    <col min="11520" max="11520" width="28.42578125" style="245" customWidth="1"/>
    <col min="11521" max="11772" width="8.85546875" style="245" customWidth="1"/>
    <col min="11773" max="11773" width="1" style="245" customWidth="1"/>
    <col min="11774" max="11774" width="17.28515625" style="245" customWidth="1"/>
    <col min="11775" max="11775" width="67.28515625" style="245" customWidth="1"/>
    <col min="11776" max="11776" width="28.42578125" style="245" customWidth="1"/>
    <col min="11777" max="12028" width="8.85546875" style="245" customWidth="1"/>
    <col min="12029" max="12029" width="1" style="245" customWidth="1"/>
    <col min="12030" max="12030" width="17.28515625" style="245" customWidth="1"/>
    <col min="12031" max="12031" width="67.28515625" style="245" customWidth="1"/>
    <col min="12032" max="12032" width="28.42578125" style="245" customWidth="1"/>
    <col min="12033" max="12284" width="8.85546875" style="245" customWidth="1"/>
    <col min="12285" max="12285" width="1" style="245" customWidth="1"/>
    <col min="12286" max="12286" width="17.28515625" style="245" customWidth="1"/>
    <col min="12287" max="12287" width="67.28515625" style="245" customWidth="1"/>
    <col min="12288" max="12288" width="28.42578125" style="245" customWidth="1"/>
    <col min="12289" max="12540" width="8.85546875" style="245" customWidth="1"/>
    <col min="12541" max="12541" width="1" style="245" customWidth="1"/>
    <col min="12542" max="12542" width="17.28515625" style="245" customWidth="1"/>
    <col min="12543" max="12543" width="67.28515625" style="245" customWidth="1"/>
    <col min="12544" max="12544" width="28.42578125" style="245" customWidth="1"/>
    <col min="12545" max="12796" width="8.85546875" style="245" customWidth="1"/>
    <col min="12797" max="12797" width="1" style="245" customWidth="1"/>
    <col min="12798" max="12798" width="17.28515625" style="245" customWidth="1"/>
    <col min="12799" max="12799" width="67.28515625" style="245" customWidth="1"/>
    <col min="12800" max="12800" width="28.42578125" style="245" customWidth="1"/>
    <col min="12801" max="13052" width="8.85546875" style="245" customWidth="1"/>
    <col min="13053" max="13053" width="1" style="245" customWidth="1"/>
    <col min="13054" max="13054" width="17.28515625" style="245" customWidth="1"/>
    <col min="13055" max="13055" width="67.28515625" style="245" customWidth="1"/>
    <col min="13056" max="13056" width="28.42578125" style="245" customWidth="1"/>
    <col min="13057" max="13308" width="8.85546875" style="245" customWidth="1"/>
    <col min="13309" max="13309" width="1" style="245" customWidth="1"/>
    <col min="13310" max="13310" width="17.28515625" style="245" customWidth="1"/>
    <col min="13311" max="13311" width="67.28515625" style="245" customWidth="1"/>
    <col min="13312" max="13312" width="28.42578125" style="245" customWidth="1"/>
    <col min="13313" max="13564" width="8.85546875" style="245" customWidth="1"/>
    <col min="13565" max="13565" width="1" style="245" customWidth="1"/>
    <col min="13566" max="13566" width="17.28515625" style="245" customWidth="1"/>
    <col min="13567" max="13567" width="67.28515625" style="245" customWidth="1"/>
    <col min="13568" max="13568" width="28.42578125" style="245" customWidth="1"/>
    <col min="13569" max="13820" width="8.85546875" style="245" customWidth="1"/>
    <col min="13821" max="13821" width="1" style="245" customWidth="1"/>
    <col min="13822" max="13822" width="17.28515625" style="245" customWidth="1"/>
    <col min="13823" max="13823" width="67.28515625" style="245" customWidth="1"/>
    <col min="13824" max="13824" width="28.42578125" style="245" customWidth="1"/>
    <col min="13825" max="14076" width="8.85546875" style="245" customWidth="1"/>
    <col min="14077" max="14077" width="1" style="245" customWidth="1"/>
    <col min="14078" max="14078" width="17.28515625" style="245" customWidth="1"/>
    <col min="14079" max="14079" width="67.28515625" style="245" customWidth="1"/>
    <col min="14080" max="14080" width="28.42578125" style="245" customWidth="1"/>
    <col min="14081" max="14332" width="8.85546875" style="245" customWidth="1"/>
    <col min="14333" max="14333" width="1" style="245" customWidth="1"/>
    <col min="14334" max="14334" width="17.28515625" style="245" customWidth="1"/>
    <col min="14335" max="14335" width="67.28515625" style="245" customWidth="1"/>
    <col min="14336" max="14336" width="28.42578125" style="245" customWidth="1"/>
    <col min="14337" max="14588" width="8.85546875" style="245" customWidth="1"/>
    <col min="14589" max="14589" width="1" style="245" customWidth="1"/>
    <col min="14590" max="14590" width="17.28515625" style="245" customWidth="1"/>
    <col min="14591" max="14591" width="67.28515625" style="245" customWidth="1"/>
    <col min="14592" max="14592" width="28.42578125" style="245" customWidth="1"/>
    <col min="14593" max="14844" width="8.85546875" style="245" customWidth="1"/>
    <col min="14845" max="14845" width="1" style="245" customWidth="1"/>
    <col min="14846" max="14846" width="17.28515625" style="245" customWidth="1"/>
    <col min="14847" max="14847" width="67.28515625" style="245" customWidth="1"/>
    <col min="14848" max="14848" width="28.42578125" style="245" customWidth="1"/>
    <col min="14849" max="15100" width="8.85546875" style="245" customWidth="1"/>
    <col min="15101" max="15101" width="1" style="245" customWidth="1"/>
    <col min="15102" max="15102" width="17.28515625" style="245" customWidth="1"/>
    <col min="15103" max="15103" width="67.28515625" style="245" customWidth="1"/>
    <col min="15104" max="15104" width="28.42578125" style="245" customWidth="1"/>
    <col min="15105" max="15356" width="8.85546875" style="245" customWidth="1"/>
    <col min="15357" max="15357" width="1" style="245" customWidth="1"/>
    <col min="15358" max="15358" width="17.28515625" style="245" customWidth="1"/>
    <col min="15359" max="15359" width="67.28515625" style="245" customWidth="1"/>
    <col min="15360" max="15360" width="28.42578125" style="245" customWidth="1"/>
    <col min="15361" max="15612" width="8.85546875" style="245" customWidth="1"/>
    <col min="15613" max="15613" width="1" style="245" customWidth="1"/>
    <col min="15614" max="15614" width="17.28515625" style="245" customWidth="1"/>
    <col min="15615" max="15615" width="67.28515625" style="245" customWidth="1"/>
    <col min="15616" max="15616" width="28.42578125" style="245" customWidth="1"/>
    <col min="15617" max="15868" width="8.85546875" style="245" customWidth="1"/>
    <col min="15869" max="15869" width="1" style="245" customWidth="1"/>
    <col min="15870" max="15870" width="17.28515625" style="245" customWidth="1"/>
    <col min="15871" max="15871" width="67.28515625" style="245" customWidth="1"/>
    <col min="15872" max="15872" width="28.42578125" style="245" customWidth="1"/>
    <col min="15873" max="16124" width="8.85546875" style="245" customWidth="1"/>
    <col min="16125" max="16125" width="1" style="245" customWidth="1"/>
    <col min="16126" max="16126" width="17.28515625" style="245" customWidth="1"/>
    <col min="16127" max="16127" width="67.28515625" style="245" customWidth="1"/>
    <col min="16128" max="16128" width="28.42578125" style="245" customWidth="1"/>
    <col min="16129" max="16384" width="8.85546875" style="245" customWidth="1"/>
  </cols>
  <sheetData>
    <row r="1" spans="1:5" ht="19.5" customHeight="1">
      <c r="A1" s="390"/>
      <c r="B1" s="391" t="s">
        <v>316</v>
      </c>
      <c r="C1" s="390"/>
    </row>
    <row r="2" spans="1:5" ht="20.65" customHeight="1">
      <c r="A2" s="392"/>
      <c r="B2" s="393" t="s">
        <v>122</v>
      </c>
      <c r="C2" s="392"/>
    </row>
    <row r="3" spans="1:5" ht="15" customHeight="1">
      <c r="A3" s="394"/>
      <c r="B3" s="395" t="s">
        <v>317</v>
      </c>
      <c r="C3" s="394"/>
    </row>
    <row r="4" spans="1:5">
      <c r="A4" s="396" t="s">
        <v>1</v>
      </c>
      <c r="B4" s="396" t="s">
        <v>42</v>
      </c>
      <c r="C4" s="396" t="s">
        <v>413</v>
      </c>
      <c r="D4" s="396" t="s">
        <v>420</v>
      </c>
      <c r="E4" s="396" t="s">
        <v>421</v>
      </c>
    </row>
    <row r="5" spans="1:5" s="409" customFormat="1" ht="14.25" customHeight="1">
      <c r="A5" s="397" t="s">
        <v>254</v>
      </c>
      <c r="B5" s="398" t="s">
        <v>3</v>
      </c>
      <c r="C5" s="399">
        <v>3510001123</v>
      </c>
      <c r="D5" s="407">
        <f>SUMIF('BG 06.20 U$'!B:B,'BG 06.20'!A5,'BG 06.20 U$'!D:D)</f>
        <v>502911.60000000003</v>
      </c>
      <c r="E5" s="408" t="str">
        <f>VLOOKUP(A5,'Clasificación 06.20'!$C:$C,1,FALSE)</f>
        <v>1</v>
      </c>
    </row>
    <row r="6" spans="1:5" s="409" customFormat="1" ht="16.5" customHeight="1">
      <c r="A6" s="397" t="s">
        <v>319</v>
      </c>
      <c r="B6" s="398" t="s">
        <v>4</v>
      </c>
      <c r="C6" s="399">
        <v>3510001123</v>
      </c>
      <c r="D6" s="407">
        <f>SUMIF('BG 06.20 U$'!B:B,'BG 06.20'!A6,'BG 06.20 U$'!D:D)</f>
        <v>502911.59999999986</v>
      </c>
      <c r="E6" s="408" t="str">
        <f>VLOOKUP(A6,'Clasificación 06.20'!$C:$C,1,FALSE)</f>
        <v>101</v>
      </c>
    </row>
    <row r="7" spans="1:5" s="409" customFormat="1" ht="16.5" customHeight="1">
      <c r="A7" s="397" t="s">
        <v>320</v>
      </c>
      <c r="B7" s="398" t="s">
        <v>5</v>
      </c>
      <c r="C7" s="399">
        <v>502550859</v>
      </c>
      <c r="D7" s="407">
        <f>SUMIF('BG 06.20 U$'!B:B,'BG 06.20'!A7,'BG 06.20 U$'!D:D)</f>
        <v>72005.290000000037</v>
      </c>
      <c r="E7" s="408" t="str">
        <f>VLOOKUP(A7,'Clasificación 06.20'!$C:$C,1,FALSE)</f>
        <v>10101</v>
      </c>
    </row>
    <row r="8" spans="1:5" s="409" customFormat="1" ht="16.5" customHeight="1">
      <c r="A8" s="397" t="s">
        <v>321</v>
      </c>
      <c r="B8" s="398" t="s">
        <v>322</v>
      </c>
      <c r="C8" s="399">
        <v>502550859</v>
      </c>
      <c r="D8" s="407">
        <f>SUMIF('BG 06.20 U$'!B:B,'BG 06.20'!A8,'BG 06.20 U$'!D:D)</f>
        <v>72005.290000000037</v>
      </c>
      <c r="E8" s="408" t="str">
        <f>VLOOKUP(A8,'Clasificación 06.20'!$C:$C,1,FALSE)</f>
        <v>1010102</v>
      </c>
    </row>
    <row r="9" spans="1:5" ht="16.5" customHeight="1">
      <c r="A9" s="400" t="s">
        <v>323</v>
      </c>
      <c r="B9" s="401" t="s">
        <v>324</v>
      </c>
      <c r="C9" s="402">
        <v>502550859</v>
      </c>
      <c r="D9" s="405">
        <f>SUMIF('BG 06.20 U$'!B:B,'BG 06.20'!A9,'BG 06.20 U$'!D:D)</f>
        <v>72005.290000000037</v>
      </c>
      <c r="E9" s="406" t="str">
        <f>VLOOKUP(A9,'Clasificación 06.20'!$C:$C,1,FALSE)</f>
        <v>101010201</v>
      </c>
    </row>
    <row r="10" spans="1:5" s="409" customFormat="1" ht="16.5" customHeight="1">
      <c r="A10" s="397" t="s">
        <v>325</v>
      </c>
      <c r="B10" s="398" t="s">
        <v>109</v>
      </c>
      <c r="C10" s="399">
        <v>3006090660</v>
      </c>
      <c r="D10" s="407">
        <f>SUMIF('BG 06.20 U$'!B:B,'BG 06.20'!A10,'BG 06.20 U$'!D:D)</f>
        <v>430711.51</v>
      </c>
      <c r="E10" s="408" t="str">
        <f>VLOOKUP(A10,'Clasificación 06.20'!$C:$C,1,FALSE)</f>
        <v>10102</v>
      </c>
    </row>
    <row r="11" spans="1:5" s="409" customFormat="1" ht="16.5" customHeight="1">
      <c r="A11" s="397" t="s">
        <v>326</v>
      </c>
      <c r="B11" s="398" t="s">
        <v>327</v>
      </c>
      <c r="C11" s="399">
        <v>3006090660</v>
      </c>
      <c r="D11" s="407">
        <f>SUMIF('BG 06.20 U$'!B:B,'BG 06.20'!A11,'BG 06.20 U$'!D:D)</f>
        <v>430711.51</v>
      </c>
      <c r="E11" s="408" t="str">
        <f>VLOOKUP(A11,'Clasificación 06.20'!$C:$C,1,FALSE)</f>
        <v>1010201</v>
      </c>
    </row>
    <row r="12" spans="1:5" s="409" customFormat="1" ht="16.5" customHeight="1">
      <c r="A12" s="397" t="s">
        <v>328</v>
      </c>
      <c r="B12" s="398" t="s">
        <v>329</v>
      </c>
      <c r="C12" s="399">
        <v>2842206440</v>
      </c>
      <c r="D12" s="407">
        <f>SUMIF('BG 06.20 U$'!B:B,'BG 06.20'!A12,'BG 06.20 U$'!D:D)</f>
        <v>407230.24</v>
      </c>
      <c r="E12" s="408" t="str">
        <f>VLOOKUP(A12,'Clasificación 06.20'!$C:$C,1,FALSE)</f>
        <v>101020101</v>
      </c>
    </row>
    <row r="13" spans="1:5" ht="16.5" customHeight="1">
      <c r="A13" s="400" t="s">
        <v>330</v>
      </c>
      <c r="B13" s="401" t="s">
        <v>331</v>
      </c>
      <c r="C13" s="402">
        <v>2820000000</v>
      </c>
      <c r="D13" s="405">
        <f>SUMIF('BG 06.20 U$'!B:B,'BG 06.20'!A13,'BG 06.20 U$'!D:D)</f>
        <v>404048.51</v>
      </c>
      <c r="E13" s="406" t="str">
        <f>VLOOKUP(A13,'Clasificación 06.20'!$C:$C,1,FALSE)</f>
        <v>10102010101</v>
      </c>
    </row>
    <row r="14" spans="1:5" ht="16.5" customHeight="1">
      <c r="A14" s="400" t="s">
        <v>332</v>
      </c>
      <c r="B14" s="401" t="s">
        <v>333</v>
      </c>
      <c r="C14" s="402">
        <v>313291506</v>
      </c>
      <c r="D14" s="405">
        <f>SUMIF('BG 06.20 U$'!B:B,'BG 06.20'!A14,'BG 06.20 U$'!D:D)</f>
        <v>44888.29</v>
      </c>
      <c r="E14" s="406" t="str">
        <f>VLOOKUP(A14,'Clasificación 06.20'!$C:$C,1,FALSE)</f>
        <v>10102010198</v>
      </c>
    </row>
    <row r="15" spans="1:5" ht="16.5" customHeight="1">
      <c r="A15" s="400" t="s">
        <v>334</v>
      </c>
      <c r="B15" s="401" t="s">
        <v>335</v>
      </c>
      <c r="C15" s="402">
        <v>-291085066</v>
      </c>
      <c r="D15" s="405">
        <f>SUMIF('BG 06.20 U$'!B:B,'BG 06.20'!A15,'BG 06.20 U$'!D:D)</f>
        <v>-41706.559999999998</v>
      </c>
      <c r="E15" s="406" t="str">
        <f>VLOOKUP(A15,'Clasificación 06.20'!$C:$C,1,FALSE)</f>
        <v>10102010199</v>
      </c>
    </row>
    <row r="16" spans="1:5" s="409" customFormat="1" ht="16.5" customHeight="1">
      <c r="A16" s="397" t="s">
        <v>336</v>
      </c>
      <c r="B16" s="398" t="s">
        <v>337</v>
      </c>
      <c r="C16" s="399">
        <v>163884220</v>
      </c>
      <c r="D16" s="407">
        <f>SUMIF('BG 06.20 U$'!B:B,'BG 06.20'!A16,'BG 06.20 U$'!D:D)</f>
        <v>23481.26999999999</v>
      </c>
      <c r="E16" s="408" t="str">
        <f>VLOOKUP(A16,'Clasificación 06.20'!$C:$C,1,FALSE)</f>
        <v>101020102</v>
      </c>
    </row>
    <row r="17" spans="1:5" ht="16.5" customHeight="1">
      <c r="A17" s="400" t="s">
        <v>338</v>
      </c>
      <c r="B17" s="401" t="s">
        <v>339</v>
      </c>
      <c r="C17" s="402">
        <v>163000000</v>
      </c>
      <c r="D17" s="405">
        <f>SUMIF('BG 06.20 U$'!B:B,'BG 06.20'!A17,'BG 06.20 U$'!D:D)</f>
        <v>23354.58</v>
      </c>
      <c r="E17" s="406" t="str">
        <f>VLOOKUP(A17,'Clasificación 06.20'!$C:$C,1,FALSE)</f>
        <v>10102010201</v>
      </c>
    </row>
    <row r="18" spans="1:5" ht="16.5" customHeight="1">
      <c r="A18" s="400" t="s">
        <v>340</v>
      </c>
      <c r="B18" s="401" t="s">
        <v>341</v>
      </c>
      <c r="C18" s="402">
        <v>51445480</v>
      </c>
      <c r="D18" s="405">
        <f>SUMIF('BG 06.20 U$'!B:B,'BG 06.20'!A18,'BG 06.20 U$'!D:D)</f>
        <v>7371.0899999999965</v>
      </c>
      <c r="E18" s="406" t="str">
        <f>VLOOKUP(A18,'Clasificación 06.20'!$C:$C,1,FALSE)</f>
        <v>10102010298</v>
      </c>
    </row>
    <row r="19" spans="1:5" ht="16.5" customHeight="1">
      <c r="A19" s="400" t="s">
        <v>342</v>
      </c>
      <c r="B19" s="401" t="s">
        <v>343</v>
      </c>
      <c r="C19" s="402">
        <v>-50561260</v>
      </c>
      <c r="D19" s="405">
        <f>SUMIF('BG 06.20 U$'!B:B,'BG 06.20'!A19,'BG 06.20 U$'!D:D)</f>
        <v>-7244.4000000000015</v>
      </c>
      <c r="E19" s="406" t="str">
        <f>VLOOKUP(A19,'Clasificación 06.20'!$C:$C,1,FALSE)</f>
        <v>10102010299</v>
      </c>
    </row>
    <row r="20" spans="1:5" s="409" customFormat="1" ht="16.5" customHeight="1">
      <c r="A20" s="397" t="s">
        <v>344</v>
      </c>
      <c r="B20" s="398" t="s">
        <v>81</v>
      </c>
      <c r="C20" s="399">
        <v>1359604</v>
      </c>
      <c r="D20" s="407">
        <f>SUMIF('BG 06.20 U$'!B:B,'BG 06.20'!A20,'BG 06.20 U$'!D:D)</f>
        <v>194.8</v>
      </c>
      <c r="E20" s="408" t="str">
        <f>VLOOKUP(A20,'Clasificación 06.20'!$C:$C,1,FALSE)</f>
        <v>10103</v>
      </c>
    </row>
    <row r="21" spans="1:5" s="409" customFormat="1" ht="16.5" customHeight="1">
      <c r="A21" s="397" t="s">
        <v>345</v>
      </c>
      <c r="B21" s="398" t="s">
        <v>346</v>
      </c>
      <c r="C21" s="399">
        <v>1359604</v>
      </c>
      <c r="D21" s="407">
        <f>SUMIF('BG 06.20 U$'!B:B,'BG 06.20'!A21,'BG 06.20 U$'!D:D)</f>
        <v>194.8</v>
      </c>
      <c r="E21" s="408" t="str">
        <f>VLOOKUP(A21,'Clasificación 06.20'!$C:$C,1,FALSE)</f>
        <v>1010304</v>
      </c>
    </row>
    <row r="22" spans="1:5" ht="16.5" customHeight="1">
      <c r="A22" s="400" t="s">
        <v>347</v>
      </c>
      <c r="B22" s="401" t="s">
        <v>348</v>
      </c>
      <c r="C22" s="402">
        <v>1359604</v>
      </c>
      <c r="D22" s="405">
        <f>SUMIF('BG 06.20 U$'!B:B,'BG 06.20'!A22,'BG 06.20 U$'!D:D)</f>
        <v>194.8</v>
      </c>
      <c r="E22" s="406" t="str">
        <f>VLOOKUP(A22,'Clasificación 06.20'!$C:$C,1,FALSE)</f>
        <v>1010304001</v>
      </c>
    </row>
    <row r="23" spans="1:5" s="409" customFormat="1" ht="16.5" customHeight="1">
      <c r="A23" s="397" t="s">
        <v>611</v>
      </c>
      <c r="B23" s="398" t="s">
        <v>7</v>
      </c>
      <c r="C23" s="399">
        <v>8361044</v>
      </c>
      <c r="D23" s="407">
        <f>SUMIF('BG 06.20 U$'!B:B,'BG 06.20'!A23,'BG 06.20 U$'!D:D)</f>
        <v>1260</v>
      </c>
      <c r="E23" s="406" t="str">
        <f>VLOOKUP(A23,'Clasificación 06.20'!$C:$C,1,FALSE)</f>
        <v>102</v>
      </c>
    </row>
    <row r="24" spans="1:5" s="409" customFormat="1" ht="16.5" customHeight="1">
      <c r="A24" s="397" t="s">
        <v>612</v>
      </c>
      <c r="B24" s="398" t="s">
        <v>615</v>
      </c>
      <c r="C24" s="399">
        <v>8361044</v>
      </c>
      <c r="D24" s="407">
        <f>SUMIF('BG 06.20 U$'!B:B,'BG 06.20'!A24,'BG 06.20 U$'!D:D)</f>
        <v>1260</v>
      </c>
      <c r="E24" s="406" t="str">
        <f>VLOOKUP(A24,'Clasificación 06.20'!$C:$C,1,FALSE)</f>
        <v>10206</v>
      </c>
    </row>
    <row r="25" spans="1:5" s="409" customFormat="1" ht="16.5" customHeight="1">
      <c r="A25" s="397" t="s">
        <v>613</v>
      </c>
      <c r="B25" s="398" t="s">
        <v>616</v>
      </c>
      <c r="C25" s="399">
        <v>8361044</v>
      </c>
      <c r="D25" s="407">
        <f>SUMIF('BG 06.20 U$'!B:B,'BG 06.20'!A25,'BG 06.20 U$'!D:D)</f>
        <v>1260</v>
      </c>
      <c r="E25" s="406" t="str">
        <f>VLOOKUP(A25,'Clasificación 06.20'!$C:$C,1,FALSE)</f>
        <v>1020601</v>
      </c>
    </row>
    <row r="26" spans="1:5" ht="16.5" customHeight="1">
      <c r="A26" s="400" t="s">
        <v>614</v>
      </c>
      <c r="B26" s="401" t="s">
        <v>617</v>
      </c>
      <c r="C26" s="402">
        <v>8361044</v>
      </c>
      <c r="D26" s="405">
        <f>SUMIF('BG 06.20 U$'!B:B,'BG 06.20'!A26,'BG 06.20 U$'!D:D)</f>
        <v>1260</v>
      </c>
      <c r="E26" s="406" t="str">
        <f>VLOOKUP(A26,'Clasificación 06.20'!$C:$C,1,FALSE)</f>
        <v>1020601001</v>
      </c>
    </row>
    <row r="27" spans="1:5" s="409" customFormat="1" ht="16.5" customHeight="1">
      <c r="A27" s="397" t="s">
        <v>255</v>
      </c>
      <c r="B27" s="398" t="s">
        <v>8</v>
      </c>
      <c r="C27" s="399">
        <v>15171194</v>
      </c>
      <c r="D27" s="407">
        <f>SUMIF('BG 06.20 U$'!B:B,'BG 06.20'!A27,'BG 06.20 U$'!D:D)</f>
        <v>2170.31</v>
      </c>
      <c r="E27" s="408" t="str">
        <f>VLOOKUP(A27,'Clasificación 06.20'!$C:$C,1,FALSE)</f>
        <v>2</v>
      </c>
    </row>
    <row r="28" spans="1:5" s="409" customFormat="1" ht="16.5" customHeight="1">
      <c r="A28" s="397" t="s">
        <v>349</v>
      </c>
      <c r="B28" s="398" t="s">
        <v>9</v>
      </c>
      <c r="C28" s="399">
        <v>15171194</v>
      </c>
      <c r="D28" s="407">
        <f>SUMIF('BG 06.20 U$'!B:B,'BG 06.20'!A28,'BG 06.20 U$'!D:D)</f>
        <v>2170.31</v>
      </c>
      <c r="E28" s="408" t="str">
        <f>VLOOKUP(A28,'Clasificación 06.20'!$C:$C,1,FALSE)</f>
        <v>201</v>
      </c>
    </row>
    <row r="29" spans="1:5" s="409" customFormat="1" ht="16.5" customHeight="1">
      <c r="A29" s="397" t="s">
        <v>350</v>
      </c>
      <c r="B29" s="398" t="s">
        <v>351</v>
      </c>
      <c r="C29" s="399">
        <v>15171194</v>
      </c>
      <c r="D29" s="407">
        <f>SUMIF('BG 06.20 U$'!B:B,'BG 06.20'!A29,'BG 06.20 U$'!D:D)</f>
        <v>2170.31</v>
      </c>
      <c r="E29" s="408" t="str">
        <f>VLOOKUP(A29,'Clasificación 06.20'!$C:$C,1,FALSE)</f>
        <v>20103</v>
      </c>
    </row>
    <row r="30" spans="1:5" s="409" customFormat="1" ht="16.5" customHeight="1">
      <c r="A30" s="397" t="s">
        <v>352</v>
      </c>
      <c r="B30" s="398" t="s">
        <v>353</v>
      </c>
      <c r="C30" s="399">
        <v>15171194</v>
      </c>
      <c r="D30" s="407">
        <f>SUMIF('BG 06.20 U$'!B:B,'BG 06.20'!A30,'BG 06.20 U$'!D:D)</f>
        <v>2170.31</v>
      </c>
      <c r="E30" s="408" t="str">
        <f>VLOOKUP(A30,'Clasificación 06.20'!$C:$C,1,FALSE)</f>
        <v>2010301</v>
      </c>
    </row>
    <row r="31" spans="1:5" ht="16.5" customHeight="1">
      <c r="A31" s="400" t="s">
        <v>354</v>
      </c>
      <c r="B31" s="401" t="s">
        <v>355</v>
      </c>
      <c r="C31" s="402">
        <v>100000</v>
      </c>
      <c r="D31" s="405">
        <f>SUMIF('BG 06.20 U$'!B:B,'BG 06.20'!A31,'BG 06.20 U$'!D:D)</f>
        <v>14.310000000000002</v>
      </c>
      <c r="E31" s="406" t="str">
        <f>VLOOKUP(A31,'Clasificación 06.20'!$C:$C,1,FALSE)</f>
        <v>2010301001</v>
      </c>
    </row>
    <row r="32" spans="1:5" ht="16.5" customHeight="1">
      <c r="A32" s="400" t="s">
        <v>356</v>
      </c>
      <c r="B32" s="401" t="s">
        <v>84</v>
      </c>
      <c r="C32" s="402">
        <v>8612111</v>
      </c>
      <c r="D32" s="405">
        <f>SUMIF('BG 06.20 U$'!B:B,'BG 06.20'!A32,'BG 06.20 U$'!D:D)</f>
        <v>1232</v>
      </c>
      <c r="E32" s="406" t="str">
        <f>VLOOKUP(A32,'Clasificación 06.20'!$C:$C,1,FALSE)</f>
        <v>2010301003</v>
      </c>
    </row>
    <row r="33" spans="1:5" ht="16.5" customHeight="1">
      <c r="A33" s="400" t="s">
        <v>357</v>
      </c>
      <c r="B33" s="401" t="s">
        <v>358</v>
      </c>
      <c r="C33" s="402">
        <v>6459083</v>
      </c>
      <c r="D33" s="405">
        <f>SUMIF('BG 06.20 U$'!B:B,'BG 06.20'!A33,'BG 06.20 U$'!D:D)</f>
        <v>924</v>
      </c>
      <c r="E33" s="406" t="str">
        <f>VLOOKUP(A33,'Clasificación 06.20'!$C:$C,1,FALSE)</f>
        <v>2010301006</v>
      </c>
    </row>
    <row r="34" spans="1:5" s="409" customFormat="1" ht="16.5" customHeight="1">
      <c r="A34" s="397" t="s">
        <v>256</v>
      </c>
      <c r="B34" s="398" t="s">
        <v>20</v>
      </c>
      <c r="C34" s="399">
        <v>3494829929</v>
      </c>
      <c r="D34" s="407">
        <f>SUMIF('BG 06.20 U$'!B:B,'BG 06.20'!A34,'BG 06.20 U$'!D:D)</f>
        <v>500741.29000000004</v>
      </c>
      <c r="E34" s="408" t="str">
        <f>VLOOKUP(A34,'Clasificación 06.20'!$C:$C,1,FALSE)</f>
        <v>3</v>
      </c>
    </row>
    <row r="35" spans="1:5" s="409" customFormat="1" ht="16.5" customHeight="1">
      <c r="A35" s="397" t="s">
        <v>359</v>
      </c>
      <c r="B35" s="398" t="s">
        <v>10</v>
      </c>
      <c r="C35" s="399">
        <v>3500000000</v>
      </c>
      <c r="D35" s="407">
        <f>SUMIF('BG 06.20 U$'!B:B,'BG 06.20'!A35,'BG 06.20 U$'!D:D)</f>
        <v>543281.69999999995</v>
      </c>
      <c r="E35" s="408" t="str">
        <f>VLOOKUP(A35,'Clasificación 06.20'!$C:$C,1,FALSE)</f>
        <v>301</v>
      </c>
    </row>
    <row r="36" spans="1:5" s="409" customFormat="1" ht="16.5" customHeight="1">
      <c r="A36" s="397" t="s">
        <v>360</v>
      </c>
      <c r="B36" s="398" t="s">
        <v>361</v>
      </c>
      <c r="C36" s="399">
        <v>3500000000</v>
      </c>
      <c r="D36" s="407">
        <f>SUMIF('BG 06.20 U$'!B:B,'BG 06.20'!A36,'BG 06.20 U$'!D:D)</f>
        <v>543281.69999999995</v>
      </c>
      <c r="E36" s="408" t="str">
        <f>VLOOKUP(A36,'Clasificación 06.20'!$C:$C,1,FALSE)</f>
        <v>30101</v>
      </c>
    </row>
    <row r="37" spans="1:5" ht="16.5" customHeight="1">
      <c r="A37" s="400" t="s">
        <v>362</v>
      </c>
      <c r="B37" s="401" t="s">
        <v>363</v>
      </c>
      <c r="C37" s="402">
        <v>5000000000</v>
      </c>
      <c r="D37" s="405">
        <f>SUMIF('BG 06.20 U$'!B:B,'BG 06.20'!A37,'BG 06.20 U$'!D:D)</f>
        <v>776116.72</v>
      </c>
      <c r="E37" s="406" t="str">
        <f>VLOOKUP(A37,'Clasificación 06.20'!$C:$C,1,FALSE)</f>
        <v>3010101</v>
      </c>
    </row>
    <row r="38" spans="1:5" ht="16.5" customHeight="1">
      <c r="A38" s="400" t="s">
        <v>364</v>
      </c>
      <c r="B38" s="401" t="s">
        <v>365</v>
      </c>
      <c r="C38" s="402">
        <v>-1500000000</v>
      </c>
      <c r="D38" s="405">
        <f>SUMIF('BG 06.20 U$'!B:B,'BG 06.20'!A38,'BG 06.20 U$'!D:D)</f>
        <v>-232835.02000000002</v>
      </c>
      <c r="E38" s="406" t="str">
        <f>VLOOKUP(A38,'Clasificación 06.20'!$C:$C,1,FALSE)</f>
        <v>3010102</v>
      </c>
    </row>
    <row r="39" spans="1:5" s="409" customFormat="1" ht="16.5" customHeight="1">
      <c r="A39" s="397" t="s">
        <v>366</v>
      </c>
      <c r="B39" s="398" t="s">
        <v>64</v>
      </c>
      <c r="C39" s="399">
        <v>3190973</v>
      </c>
      <c r="D39" s="407">
        <f>SUMIF('BG 06.20 U$'!B:B,'BG 06.20'!A39,'BG 06.20 U$'!D:D)</f>
        <v>-42540.41</v>
      </c>
      <c r="E39" s="408" t="str">
        <f>VLOOKUP(A39,'Clasificación 06.20'!$C:$C,1,FALSE)</f>
        <v>303</v>
      </c>
    </row>
    <row r="40" spans="1:5" ht="16.5" customHeight="1">
      <c r="A40" s="400" t="s">
        <v>367</v>
      </c>
      <c r="B40" s="401" t="s">
        <v>368</v>
      </c>
      <c r="C40" s="402">
        <v>3190973</v>
      </c>
      <c r="D40" s="405">
        <f>SUMIF('BG 06.20 U$'!B:B,'BG 06.20'!A40,'BG 06.20 U$'!D:D)</f>
        <v>-41280.410000000003</v>
      </c>
      <c r="E40" s="406" t="str">
        <f>VLOOKUP(A40,'Clasificación 06.20'!$C:$C,1,FALSE)</f>
        <v>30302</v>
      </c>
    </row>
    <row r="41" spans="1:5" s="409" customFormat="1" ht="16.5" customHeight="1">
      <c r="A41" s="397" t="s">
        <v>257</v>
      </c>
      <c r="B41" s="398" t="s">
        <v>13</v>
      </c>
      <c r="C41" s="399">
        <v>56645864</v>
      </c>
      <c r="D41" s="407">
        <f>SUMIF('BG 06.20 U$'!B:B,'BG 06.20'!A41,'BG 06.20 U$'!D:D)</f>
        <v>8502.82</v>
      </c>
      <c r="E41" s="408" t="str">
        <f>VLOOKUP(A41,'Clasificación 06.20'!$C:$C,1,FALSE)</f>
        <v>4</v>
      </c>
    </row>
    <row r="42" spans="1:5" s="409" customFormat="1" ht="16.5" customHeight="1">
      <c r="A42" s="397" t="s">
        <v>369</v>
      </c>
      <c r="B42" s="398" t="s">
        <v>123</v>
      </c>
      <c r="C42" s="399">
        <v>56645864</v>
      </c>
      <c r="D42" s="407">
        <f>SUMIF('BG 06.20 U$'!B:B,'BG 06.20'!A42,'BG 06.20 U$'!D:D)</f>
        <v>8121.35</v>
      </c>
      <c r="E42" s="408" t="str">
        <f>VLOOKUP(A42,'Clasificación 06.20'!$C:$C,1,FALSE)</f>
        <v>402</v>
      </c>
    </row>
    <row r="43" spans="1:5" s="409" customFormat="1" ht="16.5" customHeight="1">
      <c r="A43" s="397" t="s">
        <v>370</v>
      </c>
      <c r="B43" s="398" t="s">
        <v>371</v>
      </c>
      <c r="C43" s="399">
        <v>25000192</v>
      </c>
      <c r="D43" s="407">
        <f>SUMIF('BG 06.20 U$'!B:B,'BG 06.20'!A43,'BG 06.20 U$'!D:D)</f>
        <v>3577.9</v>
      </c>
      <c r="E43" s="408" t="str">
        <f>VLOOKUP(A43,'Clasificación 06.20'!$C:$C,1,FALSE)</f>
        <v>40202</v>
      </c>
    </row>
    <row r="44" spans="1:5" ht="16.5" customHeight="1">
      <c r="A44" s="400" t="s">
        <v>372</v>
      </c>
      <c r="B44" s="401" t="s">
        <v>373</v>
      </c>
      <c r="C44" s="402">
        <v>25000192</v>
      </c>
      <c r="D44" s="405">
        <f>SUMIF('BG 06.20 U$'!B:B,'BG 06.20'!A44,'BG 06.20 U$'!D:D)</f>
        <v>3577.9</v>
      </c>
      <c r="E44" s="406" t="str">
        <f>VLOOKUP(A44,'Clasificación 06.20'!$C:$C,1,FALSE)</f>
        <v>4020201</v>
      </c>
    </row>
    <row r="45" spans="1:5" s="409" customFormat="1" ht="16.5" customHeight="1">
      <c r="A45" s="397" t="s">
        <v>374</v>
      </c>
      <c r="B45" s="398" t="s">
        <v>375</v>
      </c>
      <c r="C45" s="399">
        <v>31645672</v>
      </c>
      <c r="D45" s="407">
        <f>SUMIF('BG 06.20 U$'!B:B,'BG 06.20'!A45,'BG 06.20 U$'!D:D)</f>
        <v>4543.45</v>
      </c>
      <c r="E45" s="408" t="str">
        <f>VLOOKUP(A45,'Clasificación 06.20'!$C:$C,1,FALSE)</f>
        <v>40203</v>
      </c>
    </row>
    <row r="46" spans="1:5" ht="16.5" customHeight="1">
      <c r="A46" s="400" t="s">
        <v>376</v>
      </c>
      <c r="B46" s="401" t="s">
        <v>377</v>
      </c>
      <c r="C46" s="402">
        <v>31645672</v>
      </c>
      <c r="D46" s="405">
        <f>SUMIF('BG 06.20 U$'!B:B,'BG 06.20'!A46,'BG 06.20 U$'!D:D)</f>
        <v>4543.45</v>
      </c>
      <c r="E46" s="406" t="str">
        <f>VLOOKUP(A46,'Clasificación 06.20'!$C:$C,1,FALSE)</f>
        <v>4020301</v>
      </c>
    </row>
    <row r="47" spans="1:5" s="419" customFormat="1" ht="16.5" customHeight="1">
      <c r="A47" s="397" t="s">
        <v>416</v>
      </c>
      <c r="B47" s="398" t="s">
        <v>417</v>
      </c>
      <c r="C47" s="403">
        <v>0</v>
      </c>
      <c r="D47" s="403">
        <v>381.47</v>
      </c>
      <c r="E47" s="408" t="str">
        <f>VLOOKUP(A47,'Clasificación 06.20'!$C:$C,1,FALSE)</f>
        <v>40401</v>
      </c>
    </row>
    <row r="48" spans="1:5" s="419" customFormat="1" ht="16.5" customHeight="1">
      <c r="A48" s="400" t="s">
        <v>418</v>
      </c>
      <c r="B48" s="401" t="s">
        <v>419</v>
      </c>
      <c r="C48" s="404">
        <v>0</v>
      </c>
      <c r="D48" s="404">
        <v>381.47</v>
      </c>
      <c r="E48" s="406" t="str">
        <f>VLOOKUP(A48,'Clasificación 06.20'!$C:$C,1,FALSE)</f>
        <v>4040104</v>
      </c>
    </row>
    <row r="49" spans="1:5" s="409" customFormat="1" ht="16.5" customHeight="1">
      <c r="A49" s="397" t="s">
        <v>258</v>
      </c>
      <c r="B49" s="398" t="s">
        <v>91</v>
      </c>
      <c r="C49" s="399">
        <v>61815935</v>
      </c>
      <c r="D49" s="407">
        <f>SUMIF('BG 06.20 U$'!B:B,'BG 06.20'!A49,'BG 06.20 U$'!D:D)</f>
        <v>51043.23</v>
      </c>
      <c r="E49" s="408" t="str">
        <f>VLOOKUP(A49,'Clasificación 06.20'!$C:$C,1,FALSE)</f>
        <v>5</v>
      </c>
    </row>
    <row r="50" spans="1:5" s="409" customFormat="1" ht="16.5" customHeight="1">
      <c r="A50" s="397" t="s">
        <v>378</v>
      </c>
      <c r="B50" s="398" t="s">
        <v>379</v>
      </c>
      <c r="C50" s="399">
        <v>14272580</v>
      </c>
      <c r="D50" s="407">
        <f>SUMIF('BG 06.20 U$'!B:B,'BG 06.20'!A50,'BG 06.20 U$'!D:D)</f>
        <v>44180.95</v>
      </c>
      <c r="E50" s="408" t="str">
        <f>VLOOKUP(A50,'Clasificación 06.20'!$C:$C,1,FALSE)</f>
        <v>501</v>
      </c>
    </row>
    <row r="51" spans="1:5" s="409" customFormat="1" ht="16.5" customHeight="1">
      <c r="A51" s="397" t="s">
        <v>380</v>
      </c>
      <c r="B51" s="398" t="s">
        <v>381</v>
      </c>
      <c r="C51" s="399">
        <v>13482432</v>
      </c>
      <c r="D51" s="407">
        <f>SUMIF('BG 06.20 U$'!B:B,'BG 06.20'!A51,'BG 06.20 U$'!D:D)</f>
        <v>1991.8200000000004</v>
      </c>
      <c r="E51" s="408" t="str">
        <f>VLOOKUP(A51,'Clasificación 06.20'!$C:$C,1,FALSE)</f>
        <v>50101</v>
      </c>
    </row>
    <row r="52" spans="1:5" s="409" customFormat="1" ht="16.5" customHeight="1">
      <c r="A52" s="397" t="s">
        <v>382</v>
      </c>
      <c r="B52" s="398" t="s">
        <v>383</v>
      </c>
      <c r="C52" s="399">
        <v>13260617</v>
      </c>
      <c r="D52" s="407">
        <f>SUMIF('BG 06.20 U$'!B:B,'BG 06.20'!A52,'BG 06.20 U$'!D:D)</f>
        <v>1960</v>
      </c>
      <c r="E52" s="408" t="str">
        <f>VLOOKUP(A52,'Clasificación 06.20'!$C:$C,1,FALSE)</f>
        <v>5010102</v>
      </c>
    </row>
    <row r="53" spans="1:5" ht="16.5" customHeight="1">
      <c r="A53" s="400" t="s">
        <v>384</v>
      </c>
      <c r="B53" s="401" t="s">
        <v>385</v>
      </c>
      <c r="C53" s="402">
        <v>4899573</v>
      </c>
      <c r="D53" s="405">
        <f>SUMIF('BG 06.20 U$'!B:B,'BG 06.20'!A53,'BG 06.20 U$'!D:D)</f>
        <v>700</v>
      </c>
      <c r="E53" s="406" t="str">
        <f>VLOOKUP(A53,'Clasificación 06.20'!$C:$C,1,FALSE)</f>
        <v>501010202</v>
      </c>
    </row>
    <row r="54" spans="1:5" s="409" customFormat="1" ht="16.5" customHeight="1">
      <c r="A54" s="397" t="s">
        <v>386</v>
      </c>
      <c r="B54" s="398" t="s">
        <v>387</v>
      </c>
      <c r="C54" s="399">
        <v>75906</v>
      </c>
      <c r="D54" s="407">
        <f>SUMIF('BG 06.20 U$'!B:B,'BG 06.20'!A54,'BG 06.20 U$'!D:D)</f>
        <v>10.86</v>
      </c>
      <c r="E54" s="408" t="str">
        <f>VLOOKUP(A54,'Clasificación 06.20'!$C:$C,1,FALSE)</f>
        <v>5010110</v>
      </c>
    </row>
    <row r="55" spans="1:5" ht="16.5" customHeight="1">
      <c r="A55" s="400" t="s">
        <v>388</v>
      </c>
      <c r="B55" s="401" t="s">
        <v>389</v>
      </c>
      <c r="C55" s="402">
        <v>75906</v>
      </c>
      <c r="D55" s="405">
        <f>SUMIF('BG 06.20 U$'!B:B,'BG 06.20'!A55,'BG 06.20 U$'!D:D)</f>
        <v>10.86</v>
      </c>
      <c r="E55" s="406" t="str">
        <f>VLOOKUP(A55,'Clasificación 06.20'!$C:$C,1,FALSE)</f>
        <v>5010110006</v>
      </c>
    </row>
    <row r="56" spans="1:5" s="409" customFormat="1" ht="16.5" customHeight="1">
      <c r="A56" s="397" t="s">
        <v>390</v>
      </c>
      <c r="B56" s="398" t="s">
        <v>391</v>
      </c>
      <c r="C56" s="399">
        <v>90909</v>
      </c>
      <c r="D56" s="407">
        <f>SUMIF('BG 06.20 U$'!B:B,'BG 06.20'!A56,'BG 06.20 U$'!D:D)</f>
        <v>13.01</v>
      </c>
      <c r="E56" s="408" t="str">
        <f>VLOOKUP(A56,'Clasificación 06.20'!$C:$C,1,FALSE)</f>
        <v>5010112</v>
      </c>
    </row>
    <row r="57" spans="1:5" ht="16.5" customHeight="1">
      <c r="A57" s="400" t="s">
        <v>392</v>
      </c>
      <c r="B57" s="401" t="s">
        <v>393</v>
      </c>
      <c r="C57" s="402">
        <v>90909</v>
      </c>
      <c r="D57" s="405">
        <f>SUMIF('BG 06.20 U$'!B:B,'BG 06.20'!A57,'BG 06.20 U$'!D:D)</f>
        <v>13.01</v>
      </c>
      <c r="E57" s="406" t="str">
        <f>VLOOKUP(A57,'Clasificación 06.20'!$C:$C,1,FALSE)</f>
        <v>5010112001</v>
      </c>
    </row>
    <row r="58" spans="1:5" s="409" customFormat="1" ht="16.5" customHeight="1">
      <c r="A58" s="397" t="s">
        <v>394</v>
      </c>
      <c r="B58" s="398" t="s">
        <v>395</v>
      </c>
      <c r="C58" s="399">
        <v>55000</v>
      </c>
      <c r="D58" s="407">
        <f>SUMIF('BG 06.20 U$'!B:B,'BG 06.20'!A58,'BG 06.20 U$'!D:D)</f>
        <v>7.95</v>
      </c>
      <c r="E58" s="408" t="str">
        <f>VLOOKUP(A58,'Clasificación 06.20'!$C:$C,1,FALSE)</f>
        <v>5010115</v>
      </c>
    </row>
    <row r="59" spans="1:5" ht="16.5" customHeight="1">
      <c r="A59" s="400" t="s">
        <v>396</v>
      </c>
      <c r="B59" s="401" t="s">
        <v>87</v>
      </c>
      <c r="C59" s="402">
        <v>55000</v>
      </c>
      <c r="D59" s="405">
        <f>SUMIF('BG 06.20 U$'!B:B,'BG 06.20'!A59,'BG 06.20 U$'!D:D)</f>
        <v>7.95</v>
      </c>
      <c r="E59" s="406" t="str">
        <f>VLOOKUP(A59,'Clasificación 06.20'!$C:$C,1,FALSE)</f>
        <v>5010115001</v>
      </c>
    </row>
    <row r="60" spans="1:5" s="409" customFormat="1" ht="16.5" customHeight="1">
      <c r="A60" s="397" t="s">
        <v>397</v>
      </c>
      <c r="B60" s="398" t="s">
        <v>86</v>
      </c>
      <c r="C60" s="399">
        <v>790148</v>
      </c>
      <c r="D60" s="407">
        <f>SUMIF('BG 06.20 U$'!B:B,'BG 06.20'!A60,'BG 06.20 U$'!D:D)</f>
        <v>42189.13</v>
      </c>
      <c r="E60" s="408" t="str">
        <f>VLOOKUP(A60,'Clasificación 06.20'!$C:$C,1,FALSE)</f>
        <v>50103</v>
      </c>
    </row>
    <row r="61" spans="1:5" s="409" customFormat="1" ht="16.5" customHeight="1">
      <c r="A61" s="397" t="s">
        <v>398</v>
      </c>
      <c r="B61" s="398" t="s">
        <v>399</v>
      </c>
      <c r="C61" s="399">
        <v>305634</v>
      </c>
      <c r="D61" s="407">
        <f>SUMIF('BG 06.20 U$'!B:B,'BG 06.20'!A61,'BG 06.20 U$'!D:D)</f>
        <v>43.89</v>
      </c>
      <c r="E61" s="408" t="str">
        <f>VLOOKUP(A61,'Clasificación 06.20'!$C:$C,1,FALSE)</f>
        <v>5010301</v>
      </c>
    </row>
    <row r="62" spans="1:5" ht="16.5" customHeight="1">
      <c r="A62" s="122" t="s">
        <v>400</v>
      </c>
      <c r="B62" s="401" t="s">
        <v>401</v>
      </c>
      <c r="C62" s="122">
        <v>244508</v>
      </c>
      <c r="D62" s="405">
        <f>SUMIF('BG 06.20 U$'!B:B,'BG 06.20'!A62,'BG 06.20 U$'!D:D)</f>
        <v>35.11</v>
      </c>
      <c r="E62" s="406" t="str">
        <f>VLOOKUP(A62,'Clasificación 06.20'!$C:$C,1,FALSE)</f>
        <v>5010301005</v>
      </c>
    </row>
    <row r="63" spans="1:5" ht="16.5" customHeight="1">
      <c r="A63" s="400" t="s">
        <v>402</v>
      </c>
      <c r="B63" s="401" t="s">
        <v>403</v>
      </c>
      <c r="C63" s="402">
        <v>61126</v>
      </c>
      <c r="D63" s="405">
        <f>SUMIF('BG 06.20 U$'!B:B,'BG 06.20'!A63,'BG 06.20 U$'!D:D)</f>
        <v>8.7799999999999994</v>
      </c>
      <c r="E63" s="406" t="str">
        <f>VLOOKUP(A63,'Clasificación 06.20'!$C:$C,1,FALSE)</f>
        <v>5010301008</v>
      </c>
    </row>
    <row r="64" spans="1:5" s="409" customFormat="1" ht="16.5" customHeight="1">
      <c r="A64" s="397" t="s">
        <v>404</v>
      </c>
      <c r="B64" s="398" t="s">
        <v>136</v>
      </c>
      <c r="C64" s="399">
        <v>484514</v>
      </c>
      <c r="D64" s="407">
        <f>SUMIF('BG 06.20 U$'!B:B,'BG 06.20'!A64,'BG 06.20 U$'!D:D)</f>
        <v>42145.24</v>
      </c>
      <c r="E64" s="408" t="str">
        <f>VLOOKUP(A64,'Clasificación 06.20'!$C:$C,1,FALSE)</f>
        <v>5010302</v>
      </c>
    </row>
    <row r="65" spans="1:5" ht="16.5" customHeight="1">
      <c r="A65" s="122" t="s">
        <v>405</v>
      </c>
      <c r="B65" s="401" t="s">
        <v>406</v>
      </c>
      <c r="C65" s="122">
        <v>484514</v>
      </c>
      <c r="D65" s="405">
        <f>SUMIF('BG 06.20 U$'!B:B,'BG 06.20'!A65,'BG 06.20 U$'!D:D)</f>
        <v>42145.24</v>
      </c>
      <c r="E65" s="406" t="str">
        <f>VLOOKUP(A65,'Clasificación 06.20'!$C:$C,1,FALSE)</f>
        <v>5010302001</v>
      </c>
    </row>
    <row r="66" spans="1:5" s="409" customFormat="1" ht="16.5" customHeight="1">
      <c r="A66" s="397" t="s">
        <v>407</v>
      </c>
      <c r="B66" s="398" t="s">
        <v>408</v>
      </c>
      <c r="C66" s="399">
        <v>47543355</v>
      </c>
      <c r="D66" s="407">
        <f>SUMIF('BG 06.20 U$'!B:B,'BG 06.20'!A66,'BG 06.20 U$'!D:D)</f>
        <v>6862.28</v>
      </c>
      <c r="E66" s="408" t="str">
        <f>VLOOKUP(A66,'Clasificación 06.20'!$C:$C,1,FALSE)</f>
        <v>504</v>
      </c>
    </row>
    <row r="67" spans="1:5" ht="16.5" customHeight="1">
      <c r="A67" s="400" t="s">
        <v>409</v>
      </c>
      <c r="B67" s="401" t="s">
        <v>410</v>
      </c>
      <c r="C67" s="402">
        <v>27852605</v>
      </c>
      <c r="D67" s="405">
        <f>SUMIF('BG 06.20 U$'!B:B,'BG 06.20'!A67,'BG 06.20 U$'!D:D)</f>
        <v>4031.95</v>
      </c>
      <c r="E67" s="406" t="str">
        <f>VLOOKUP(A67,'Clasificación 06.20'!$C:$C,1,FALSE)</f>
        <v>50401</v>
      </c>
    </row>
    <row r="68" spans="1:5" ht="16.5" customHeight="1">
      <c r="A68" s="400" t="s">
        <v>411</v>
      </c>
      <c r="B68" s="401" t="s">
        <v>412</v>
      </c>
      <c r="C68" s="402">
        <v>19690750</v>
      </c>
      <c r="D68" s="405">
        <f>SUMIF('BG 06.20 U$'!B:B,'BG 06.20'!A68,'BG 06.20 U$'!D:D)</f>
        <v>2830.33</v>
      </c>
      <c r="E68" s="406" t="str">
        <f>VLOOKUP(A68,'Clasificación 06.20'!$C:$C,1,FALSE)</f>
        <v>50402</v>
      </c>
    </row>
  </sheetData>
  <printOptions gridLines="1" gridLinesSet="0"/>
  <pageMargins left="0.75" right="0.75" top="1" bottom="0.75" header="0.5" footer="0.5"/>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J80"/>
  <sheetViews>
    <sheetView zoomScaleNormal="100" workbookViewId="0">
      <pane ySplit="4" topLeftCell="A5" activePane="bottomLeft" state="frozen"/>
      <selection activeCell="B51" activeCellId="1" sqref="B30 B51"/>
      <selection pane="bottomLeft" activeCell="B29" sqref="B29"/>
    </sheetView>
  </sheetViews>
  <sheetFormatPr baseColWidth="10" defaultColWidth="41.7109375" defaultRowHeight="12"/>
  <cols>
    <col min="1" max="1" width="12.140625" style="122" customWidth="1"/>
    <col min="2" max="2" width="51.85546875" style="122" bestFit="1" customWidth="1"/>
    <col min="3" max="3" width="14.5703125" style="123" customWidth="1"/>
    <col min="4" max="4" width="41.7109375" style="123"/>
    <col min="5" max="5" width="8.5703125" style="124" customWidth="1"/>
    <col min="6" max="6" width="7.140625" style="124" customWidth="1"/>
    <col min="7" max="7" width="18.28515625" style="122" customWidth="1"/>
    <col min="8" max="8" width="5" style="122" customWidth="1"/>
    <col min="9" max="9" width="17" style="122" customWidth="1"/>
    <col min="10" max="10" width="12.7109375" style="122" customWidth="1"/>
    <col min="11" max="16384" width="41.7109375" style="122"/>
  </cols>
  <sheetData>
    <row r="1" spans="1:10">
      <c r="B1" s="140" t="s">
        <v>161</v>
      </c>
      <c r="I1" s="125"/>
    </row>
    <row r="2" spans="1:10">
      <c r="B2" s="141" t="s">
        <v>162</v>
      </c>
      <c r="I2" s="125"/>
    </row>
    <row r="3" spans="1:10">
      <c r="I3" s="126"/>
      <c r="J3" s="126"/>
    </row>
    <row r="4" spans="1:10" s="124" customFormat="1" ht="11.45" customHeight="1">
      <c r="A4" s="127" t="s">
        <v>25</v>
      </c>
      <c r="B4" s="127" t="s">
        <v>26</v>
      </c>
      <c r="C4" s="127" t="s">
        <v>89</v>
      </c>
      <c r="D4" s="127" t="s">
        <v>1</v>
      </c>
      <c r="E4" s="127" t="s">
        <v>2</v>
      </c>
      <c r="F4" s="127" t="s">
        <v>160</v>
      </c>
      <c r="G4" s="127" t="s">
        <v>93</v>
      </c>
      <c r="H4" s="127"/>
      <c r="I4" s="127" t="s">
        <v>94</v>
      </c>
      <c r="J4" s="127"/>
    </row>
    <row r="5" spans="1:10" s="416" customFormat="1" ht="12.75" customHeight="1">
      <c r="A5" s="410" t="s">
        <v>3</v>
      </c>
      <c r="B5" s="410"/>
      <c r="C5" s="411" t="s">
        <v>254</v>
      </c>
      <c r="D5" s="412" t="s">
        <v>3</v>
      </c>
      <c r="E5" s="413" t="s">
        <v>6</v>
      </c>
      <c r="F5" s="413" t="s">
        <v>158</v>
      </c>
      <c r="G5" s="414">
        <f>IF(F5="I",IFERROR(VLOOKUP(C5,#REF!,3,FALSE),0),0)</f>
        <v>0</v>
      </c>
      <c r="H5" s="415"/>
      <c r="I5" s="414">
        <f>IF(F5="I",IFERROR(VLOOKUP(C5,'BG 06.20'!#REF!,4,FALSE),0),0)</f>
        <v>0</v>
      </c>
      <c r="J5" s="415"/>
    </row>
    <row r="6" spans="1:10" s="416" customFormat="1" ht="12.75" customHeight="1">
      <c r="A6" s="410" t="s">
        <v>3</v>
      </c>
      <c r="B6" s="410"/>
      <c r="C6" s="411" t="s">
        <v>319</v>
      </c>
      <c r="D6" s="412" t="s">
        <v>4</v>
      </c>
      <c r="E6" s="413" t="s">
        <v>6</v>
      </c>
      <c r="F6" s="413" t="s">
        <v>158</v>
      </c>
      <c r="G6" s="414">
        <f>IF(F6="I",IFERROR(VLOOKUP(C6,#REF!,3,FALSE),0),0)</f>
        <v>0</v>
      </c>
      <c r="H6" s="415"/>
      <c r="I6" s="414">
        <f>IF(F6="I",IFERROR(VLOOKUP(C6,'BG 06.20'!#REF!,4,FALSE),0),0)</f>
        <v>0</v>
      </c>
      <c r="J6" s="415"/>
    </row>
    <row r="7" spans="1:10" s="416" customFormat="1" ht="12.75" customHeight="1">
      <c r="A7" s="410" t="s">
        <v>3</v>
      </c>
      <c r="B7" s="410"/>
      <c r="C7" s="411" t="s">
        <v>320</v>
      </c>
      <c r="D7" s="412" t="s">
        <v>5</v>
      </c>
      <c r="E7" s="413" t="s">
        <v>6</v>
      </c>
      <c r="F7" s="413" t="s">
        <v>158</v>
      </c>
      <c r="G7" s="414">
        <f>IF(F7="I",IFERROR(VLOOKUP(C7,#REF!,3,FALSE),0),0)</f>
        <v>0</v>
      </c>
      <c r="H7" s="415"/>
      <c r="I7" s="414">
        <f>IF(F7="I",IFERROR(VLOOKUP(C7,'BG 06.20'!#REF!,4,FALSE),0),0)</f>
        <v>0</v>
      </c>
      <c r="J7" s="415"/>
    </row>
    <row r="8" spans="1:10" s="416" customFormat="1" ht="12.75" customHeight="1">
      <c r="A8" s="410" t="s">
        <v>3</v>
      </c>
      <c r="B8" s="410"/>
      <c r="C8" s="411" t="s">
        <v>321</v>
      </c>
      <c r="D8" s="412" t="s">
        <v>322</v>
      </c>
      <c r="E8" s="413" t="s">
        <v>6</v>
      </c>
      <c r="F8" s="413" t="s">
        <v>158</v>
      </c>
      <c r="G8" s="414">
        <f>IF(F8="I",IFERROR(VLOOKUP(C8,'BG 06.20'!A:C,3,FALSE),0),0)</f>
        <v>0</v>
      </c>
      <c r="H8" s="415"/>
      <c r="I8" s="417">
        <f>IF(F8="I",IFERROR(VLOOKUP(C8,'BG 06.20'!A1:D68,4,FALSE),0),0)</f>
        <v>0</v>
      </c>
      <c r="J8" s="415"/>
    </row>
    <row r="9" spans="1:10" s="139" customFormat="1" ht="12.75" customHeight="1">
      <c r="A9" s="133" t="s">
        <v>3</v>
      </c>
      <c r="B9" s="133" t="s">
        <v>16</v>
      </c>
      <c r="C9" s="134" t="s">
        <v>323</v>
      </c>
      <c r="D9" s="135" t="s">
        <v>324</v>
      </c>
      <c r="E9" s="136" t="s">
        <v>6</v>
      </c>
      <c r="F9" s="136" t="s">
        <v>159</v>
      </c>
      <c r="G9" s="128">
        <f>IF(F9="I",IFERROR(VLOOKUP(C9,'BG 06.20'!A:C,3,FALSE),0),0)</f>
        <v>502550859</v>
      </c>
      <c r="H9" s="137"/>
      <c r="I9" s="138">
        <f>IF(F9="I",IFERROR(VLOOKUP(C9,'BG 06.20'!A2:D68,4,FALSE),0),0)</f>
        <v>72005.290000000037</v>
      </c>
      <c r="J9" s="137"/>
    </row>
    <row r="10" spans="1:10" s="416" customFormat="1" ht="12.75" customHeight="1">
      <c r="A10" s="410" t="s">
        <v>3</v>
      </c>
      <c r="B10" s="410"/>
      <c r="C10" s="411" t="s">
        <v>325</v>
      </c>
      <c r="D10" s="412" t="s">
        <v>109</v>
      </c>
      <c r="E10" s="413" t="s">
        <v>6</v>
      </c>
      <c r="F10" s="413" t="s">
        <v>158</v>
      </c>
      <c r="G10" s="418">
        <f>IF(F10="I",IFERROR(VLOOKUP(C10,'BG 06.20'!A:C,3,FALSE),0),0)</f>
        <v>0</v>
      </c>
      <c r="H10" s="415"/>
      <c r="I10" s="420">
        <f>IF(F10="I",IFERROR(VLOOKUP(C10,'BG 06.20'!A3:D69,4,FALSE),0),0)</f>
        <v>0</v>
      </c>
      <c r="J10" s="415"/>
    </row>
    <row r="11" spans="1:10" s="416" customFormat="1" ht="12.75" customHeight="1">
      <c r="A11" s="410" t="s">
        <v>3</v>
      </c>
      <c r="B11" s="410"/>
      <c r="C11" s="411" t="s">
        <v>326</v>
      </c>
      <c r="D11" s="412" t="s">
        <v>327</v>
      </c>
      <c r="E11" s="413" t="s">
        <v>6</v>
      </c>
      <c r="F11" s="413" t="s">
        <v>158</v>
      </c>
      <c r="G11" s="418">
        <f>IF(F11="I",IFERROR(VLOOKUP(C11,'BG 06.20'!A:C,3,FALSE),0),0)</f>
        <v>0</v>
      </c>
      <c r="H11" s="415"/>
      <c r="I11" s="420">
        <f>IF(F11="I",IFERROR(VLOOKUP(C11,'BG 06.20'!A4:D70,4,FALSE),0),0)</f>
        <v>0</v>
      </c>
      <c r="J11" s="415"/>
    </row>
    <row r="12" spans="1:10" s="416" customFormat="1" ht="12.75" customHeight="1">
      <c r="A12" s="410" t="s">
        <v>3</v>
      </c>
      <c r="B12" s="410"/>
      <c r="C12" s="411" t="s">
        <v>328</v>
      </c>
      <c r="D12" s="412" t="s">
        <v>329</v>
      </c>
      <c r="E12" s="413" t="s">
        <v>6</v>
      </c>
      <c r="F12" s="413" t="s">
        <v>158</v>
      </c>
      <c r="G12" s="418">
        <f>IF(F12="I",IFERROR(VLOOKUP(C12,'BG 06.20'!A:C,3,FALSE),0),0)</f>
        <v>0</v>
      </c>
      <c r="H12" s="415"/>
      <c r="I12" s="420">
        <f>IF(F12="I",IFERROR(VLOOKUP(C12,'BG 06.20'!A5:D71,4,FALSE),0),0)</f>
        <v>0</v>
      </c>
      <c r="J12" s="415"/>
    </row>
    <row r="13" spans="1:10" s="139" customFormat="1" ht="12.75" customHeight="1">
      <c r="A13" s="133" t="s">
        <v>3</v>
      </c>
      <c r="B13" s="133" t="s">
        <v>48</v>
      </c>
      <c r="C13" s="134" t="s">
        <v>330</v>
      </c>
      <c r="D13" s="135" t="s">
        <v>331</v>
      </c>
      <c r="E13" s="136" t="s">
        <v>6</v>
      </c>
      <c r="F13" s="136" t="s">
        <v>159</v>
      </c>
      <c r="G13" s="128">
        <f>IF(F13="I",IFERROR(VLOOKUP(C13,'BG 06.20'!A:C,3,FALSE),0),0)</f>
        <v>2820000000</v>
      </c>
      <c r="H13" s="137"/>
      <c r="I13" s="138">
        <f>IF(F13="I",IFERROR(VLOOKUP(C13,'BG 06.20'!A6:D72,4,FALSE),0),0)</f>
        <v>404048.51</v>
      </c>
      <c r="J13" s="137"/>
    </row>
    <row r="14" spans="1:10" s="139" customFormat="1" ht="12.75" customHeight="1">
      <c r="A14" s="133" t="s">
        <v>3</v>
      </c>
      <c r="B14" s="133" t="s">
        <v>48</v>
      </c>
      <c r="C14" s="134" t="s">
        <v>332</v>
      </c>
      <c r="D14" s="135" t="s">
        <v>333</v>
      </c>
      <c r="E14" s="136" t="s">
        <v>6</v>
      </c>
      <c r="F14" s="136" t="s">
        <v>159</v>
      </c>
      <c r="G14" s="128">
        <f>IF(F14="I",IFERROR(VLOOKUP(C14,'BG 06.20'!A:C,3,FALSE),0),0)</f>
        <v>313291506</v>
      </c>
      <c r="H14" s="137"/>
      <c r="I14" s="138">
        <f>IF(F14="I",IFERROR(VLOOKUP(C14,'BG 06.20'!A7:D73,4,FALSE),0),0)</f>
        <v>44888.29</v>
      </c>
      <c r="J14" s="137"/>
    </row>
    <row r="15" spans="1:10" s="139" customFormat="1" ht="12.75" customHeight="1">
      <c r="A15" s="133" t="s">
        <v>3</v>
      </c>
      <c r="B15" s="133" t="s">
        <v>48</v>
      </c>
      <c r="C15" s="134" t="s">
        <v>334</v>
      </c>
      <c r="D15" s="135" t="s">
        <v>335</v>
      </c>
      <c r="E15" s="136" t="s">
        <v>6</v>
      </c>
      <c r="F15" s="136" t="s">
        <v>159</v>
      </c>
      <c r="G15" s="128">
        <f>IF(F15="I",IFERROR(VLOOKUP(C15,'BG 06.20'!A:C,3,FALSE),0),0)</f>
        <v>-291085066</v>
      </c>
      <c r="H15" s="137"/>
      <c r="I15" s="138">
        <f>IF(F15="I",IFERROR(VLOOKUP(C15,'BG 06.20'!A8:D74,4,FALSE),0),0)</f>
        <v>-41706.559999999998</v>
      </c>
      <c r="J15" s="137"/>
    </row>
    <row r="16" spans="1:10" s="416" customFormat="1" ht="12.75" customHeight="1">
      <c r="A16" s="410" t="s">
        <v>3</v>
      </c>
      <c r="B16" s="410"/>
      <c r="C16" s="411" t="s">
        <v>336</v>
      </c>
      <c r="D16" s="412" t="s">
        <v>337</v>
      </c>
      <c r="E16" s="413" t="s">
        <v>6</v>
      </c>
      <c r="F16" s="413" t="s">
        <v>158</v>
      </c>
      <c r="G16" s="418">
        <f>IF(F16="I",IFERROR(VLOOKUP(C16,'BG 06.20'!A:C,3,FALSE),0),0)</f>
        <v>0</v>
      </c>
      <c r="H16" s="415"/>
      <c r="I16" s="420">
        <f>IF(F16="I",IFERROR(VLOOKUP(C16,'BG 06.20'!A9:D75,4,FALSE),0),0)</f>
        <v>0</v>
      </c>
      <c r="J16" s="415"/>
    </row>
    <row r="17" spans="1:10" s="139" customFormat="1" ht="12.75" customHeight="1">
      <c r="A17" s="133" t="s">
        <v>3</v>
      </c>
      <c r="B17" s="133" t="s">
        <v>48</v>
      </c>
      <c r="C17" s="134" t="s">
        <v>338</v>
      </c>
      <c r="D17" s="135" t="s">
        <v>339</v>
      </c>
      <c r="E17" s="136" t="s">
        <v>6</v>
      </c>
      <c r="F17" s="136" t="s">
        <v>159</v>
      </c>
      <c r="G17" s="128">
        <f>IF(F17="I",IFERROR(VLOOKUP(C17,'BG 06.20'!A:C,3,FALSE),0),0)</f>
        <v>163000000</v>
      </c>
      <c r="H17" s="137"/>
      <c r="I17" s="138">
        <f>IF(F17="I",IFERROR(VLOOKUP(C17,'BG 06.20'!A10:D76,4,FALSE),0),0)</f>
        <v>23354.58</v>
      </c>
      <c r="J17" s="137"/>
    </row>
    <row r="18" spans="1:10" s="139" customFormat="1" ht="12.75" customHeight="1">
      <c r="A18" s="133" t="s">
        <v>3</v>
      </c>
      <c r="B18" s="133" t="s">
        <v>48</v>
      </c>
      <c r="C18" s="134" t="s">
        <v>340</v>
      </c>
      <c r="D18" s="135" t="s">
        <v>341</v>
      </c>
      <c r="E18" s="136" t="s">
        <v>6</v>
      </c>
      <c r="F18" s="136" t="s">
        <v>159</v>
      </c>
      <c r="G18" s="128">
        <f>IF(F18="I",IFERROR(VLOOKUP(C18,'BG 06.20'!A:C,3,FALSE),0),0)</f>
        <v>51445480</v>
      </c>
      <c r="H18" s="137"/>
      <c r="I18" s="138">
        <f>IF(F18="I",IFERROR(VLOOKUP(C18,'BG 06.20'!A11:D77,4,FALSE),0),0)</f>
        <v>7371.0899999999965</v>
      </c>
      <c r="J18" s="137"/>
    </row>
    <row r="19" spans="1:10" s="139" customFormat="1" ht="12.75" customHeight="1">
      <c r="A19" s="133" t="s">
        <v>3</v>
      </c>
      <c r="B19" s="133" t="s">
        <v>48</v>
      </c>
      <c r="C19" s="134" t="s">
        <v>342</v>
      </c>
      <c r="D19" s="135" t="s">
        <v>343</v>
      </c>
      <c r="E19" s="136" t="s">
        <v>6</v>
      </c>
      <c r="F19" s="136" t="s">
        <v>159</v>
      </c>
      <c r="G19" s="128">
        <f>IF(F19="I",IFERROR(VLOOKUP(C19,'BG 06.20'!A:C,3,FALSE),0),0)</f>
        <v>-50561260</v>
      </c>
      <c r="H19" s="137"/>
      <c r="I19" s="138">
        <f>IF(F19="I",IFERROR(VLOOKUP(C19,'BG 06.20'!A12:D78,4,FALSE),0),0)</f>
        <v>-7244.4000000000015</v>
      </c>
      <c r="J19" s="137"/>
    </row>
    <row r="20" spans="1:10" s="416" customFormat="1" ht="12.75" customHeight="1">
      <c r="A20" s="410" t="s">
        <v>3</v>
      </c>
      <c r="B20" s="410"/>
      <c r="C20" s="411" t="s">
        <v>344</v>
      </c>
      <c r="D20" s="412" t="s">
        <v>81</v>
      </c>
      <c r="E20" s="413" t="s">
        <v>6</v>
      </c>
      <c r="F20" s="413" t="s">
        <v>158</v>
      </c>
      <c r="G20" s="418">
        <f>IF(F20="I",IFERROR(VLOOKUP(C20,'BG 06.20'!A:C,3,FALSE),0),0)</f>
        <v>0</v>
      </c>
      <c r="H20" s="415"/>
      <c r="I20" s="420">
        <f>IF(F20="I",IFERROR(VLOOKUP(C20,'BG 06.20'!A13:D79,4,FALSE),0),0)</f>
        <v>0</v>
      </c>
      <c r="J20" s="415"/>
    </row>
    <row r="21" spans="1:10" s="416" customFormat="1" ht="12.75" customHeight="1">
      <c r="A21" s="410" t="s">
        <v>3</v>
      </c>
      <c r="B21" s="410"/>
      <c r="C21" s="411" t="s">
        <v>345</v>
      </c>
      <c r="D21" s="412" t="s">
        <v>346</v>
      </c>
      <c r="E21" s="413" t="s">
        <v>6</v>
      </c>
      <c r="F21" s="413" t="s">
        <v>158</v>
      </c>
      <c r="G21" s="418">
        <f>IF(F21="I",IFERROR(VLOOKUP(C21,'BG 06.20'!A:C,3,FALSE),0),0)</f>
        <v>0</v>
      </c>
      <c r="H21" s="415"/>
      <c r="I21" s="420">
        <f>IF(F21="I",IFERROR(VLOOKUP(C21,'BG 06.20'!A14:D80,4,FALSE),0),0)</f>
        <v>0</v>
      </c>
      <c r="J21" s="415"/>
    </row>
    <row r="22" spans="1:10" s="139" customFormat="1" ht="12.75" customHeight="1">
      <c r="A22" s="133" t="s">
        <v>3</v>
      </c>
      <c r="B22" s="133" t="s">
        <v>422</v>
      </c>
      <c r="C22" s="134" t="s">
        <v>347</v>
      </c>
      <c r="D22" s="135" t="s">
        <v>348</v>
      </c>
      <c r="E22" s="136" t="s">
        <v>6</v>
      </c>
      <c r="F22" s="136" t="s">
        <v>159</v>
      </c>
      <c r="G22" s="128">
        <f>IF(F22="I",IFERROR(VLOOKUP(C22,'BG 06.20'!A:C,3,FALSE),0),0)</f>
        <v>1359604</v>
      </c>
      <c r="H22" s="137"/>
      <c r="I22" s="138">
        <f>IF(F22="I",IFERROR(VLOOKUP(C22,'BG 06.20'!A15:D81,4,FALSE),0),0)</f>
        <v>194.8</v>
      </c>
      <c r="J22" s="137"/>
    </row>
    <row r="23" spans="1:10" s="710" customFormat="1" ht="12.75" customHeight="1">
      <c r="A23" s="410" t="s">
        <v>3</v>
      </c>
      <c r="B23" s="707"/>
      <c r="C23" s="411" t="s">
        <v>611</v>
      </c>
      <c r="D23" s="412" t="s">
        <v>7</v>
      </c>
      <c r="E23" s="708" t="s">
        <v>6</v>
      </c>
      <c r="F23" s="708" t="s">
        <v>158</v>
      </c>
      <c r="G23" s="418">
        <f>IF(F23="I",IFERROR(VLOOKUP(C23,'BG 06.20'!A:C,3,FALSE),0),0)</f>
        <v>0</v>
      </c>
      <c r="H23" s="709"/>
      <c r="I23" s="420">
        <f>IF(F23="I",IFERROR(VLOOKUP(C23,'BG 06.20'!A16:D82,4,FALSE),0),0)</f>
        <v>0</v>
      </c>
      <c r="J23" s="709"/>
    </row>
    <row r="24" spans="1:10" s="710" customFormat="1" ht="12.75" customHeight="1">
      <c r="A24" s="410" t="s">
        <v>3</v>
      </c>
      <c r="B24" s="707"/>
      <c r="C24" s="411" t="s">
        <v>612</v>
      </c>
      <c r="D24" s="412" t="s">
        <v>615</v>
      </c>
      <c r="E24" s="708" t="s">
        <v>6</v>
      </c>
      <c r="F24" s="708" t="s">
        <v>158</v>
      </c>
      <c r="G24" s="418">
        <f>IF(F24="I",IFERROR(VLOOKUP(C24,'BG 06.20'!A:C,3,FALSE),0),0)</f>
        <v>0</v>
      </c>
      <c r="H24" s="709"/>
      <c r="I24" s="420">
        <f>IF(F24="I",IFERROR(VLOOKUP(C24,'BG 06.20'!A17:D83,4,FALSE),0),0)</f>
        <v>0</v>
      </c>
      <c r="J24" s="709"/>
    </row>
    <row r="25" spans="1:10" s="710" customFormat="1" ht="12.75" customHeight="1">
      <c r="A25" s="410" t="s">
        <v>3</v>
      </c>
      <c r="B25" s="707"/>
      <c r="C25" s="411" t="s">
        <v>613</v>
      </c>
      <c r="D25" s="412" t="s">
        <v>616</v>
      </c>
      <c r="E25" s="708" t="s">
        <v>6</v>
      </c>
      <c r="F25" s="708" t="s">
        <v>158</v>
      </c>
      <c r="G25" s="418">
        <f>IF(F25="I",IFERROR(VLOOKUP(C25,'BG 06.20'!A:C,3,FALSE),0),0)</f>
        <v>0</v>
      </c>
      <c r="H25" s="709"/>
      <c r="I25" s="420">
        <f>IF(F25="I",IFERROR(VLOOKUP(C25,'BG 06.20'!A18:D84,4,FALSE),0),0)</f>
        <v>0</v>
      </c>
      <c r="J25" s="709"/>
    </row>
    <row r="26" spans="1:10" s="139" customFormat="1" ht="12.75" customHeight="1">
      <c r="A26" s="133" t="s">
        <v>3</v>
      </c>
      <c r="B26" s="133" t="s">
        <v>619</v>
      </c>
      <c r="C26" s="134" t="s">
        <v>614</v>
      </c>
      <c r="D26" s="135" t="s">
        <v>617</v>
      </c>
      <c r="E26" s="136" t="s">
        <v>6</v>
      </c>
      <c r="F26" s="136" t="s">
        <v>159</v>
      </c>
      <c r="G26" s="128">
        <f>IF(F26="I",IFERROR(VLOOKUP(C26,'BG 06.20'!A:C,3,FALSE),0),0)</f>
        <v>8361044</v>
      </c>
      <c r="H26" s="137"/>
      <c r="I26" s="138">
        <f>IF(F26="I",IFERROR(VLOOKUP(C26,'BG 06.20'!A19:D85,4,FALSE),0),0)</f>
        <v>1260</v>
      </c>
      <c r="J26" s="137"/>
    </row>
    <row r="27" spans="1:10" s="416" customFormat="1" ht="12.75" customHeight="1">
      <c r="A27" s="410" t="s">
        <v>8</v>
      </c>
      <c r="B27" s="410"/>
      <c r="C27" s="411" t="s">
        <v>255</v>
      </c>
      <c r="D27" s="412" t="s">
        <v>8</v>
      </c>
      <c r="E27" s="413" t="s">
        <v>6</v>
      </c>
      <c r="F27" s="413" t="s">
        <v>158</v>
      </c>
      <c r="G27" s="418">
        <f>IF(F27="I",IFERROR(VLOOKUP(C27,'BG 06.20'!A:C,3,FALSE),0),0)</f>
        <v>0</v>
      </c>
      <c r="H27" s="415"/>
      <c r="I27" s="420">
        <f>IF(F27="I",IFERROR(VLOOKUP(C27,'BG 06.20'!A16:D82,4,FALSE),0),0)</f>
        <v>0</v>
      </c>
      <c r="J27" s="415"/>
    </row>
    <row r="28" spans="1:10" s="416" customFormat="1" ht="12.75" customHeight="1">
      <c r="A28" s="410" t="s">
        <v>8</v>
      </c>
      <c r="B28" s="410"/>
      <c r="C28" s="411" t="s">
        <v>349</v>
      </c>
      <c r="D28" s="412" t="s">
        <v>9</v>
      </c>
      <c r="E28" s="413" t="s">
        <v>6</v>
      </c>
      <c r="F28" s="413" t="s">
        <v>158</v>
      </c>
      <c r="G28" s="418">
        <f>IF(F28="I",IFERROR(VLOOKUP(C28,'BG 06.20'!A:C,3,FALSE),0),0)</f>
        <v>0</v>
      </c>
      <c r="H28" s="415"/>
      <c r="I28" s="420">
        <f>IF(F28="I",IFERROR(VLOOKUP(C28,'BG 06.20'!A17:D83,4,FALSE),0),0)</f>
        <v>0</v>
      </c>
      <c r="J28" s="415"/>
    </row>
    <row r="29" spans="1:10" s="416" customFormat="1" ht="12.75" customHeight="1">
      <c r="A29" s="410" t="s">
        <v>8</v>
      </c>
      <c r="B29" s="410"/>
      <c r="C29" s="411" t="s">
        <v>350</v>
      </c>
      <c r="D29" s="412" t="s">
        <v>351</v>
      </c>
      <c r="E29" s="413" t="s">
        <v>6</v>
      </c>
      <c r="F29" s="413" t="s">
        <v>158</v>
      </c>
      <c r="G29" s="418">
        <f>IF(F29="I",IFERROR(VLOOKUP(C29,'BG 06.20'!A:C,3,FALSE),0),0)</f>
        <v>0</v>
      </c>
      <c r="H29" s="415"/>
      <c r="I29" s="420">
        <f>IF(F29="I",IFERROR(VLOOKUP(C29,'BG 06.20'!A18:D84,4,FALSE),0),0)</f>
        <v>0</v>
      </c>
      <c r="J29" s="415"/>
    </row>
    <row r="30" spans="1:10" s="416" customFormat="1" ht="12.75" customHeight="1">
      <c r="A30" s="410" t="s">
        <v>8</v>
      </c>
      <c r="B30" s="410"/>
      <c r="C30" s="411" t="s">
        <v>352</v>
      </c>
      <c r="D30" s="412" t="s">
        <v>353</v>
      </c>
      <c r="E30" s="413" t="s">
        <v>6</v>
      </c>
      <c r="F30" s="413" t="s">
        <v>158</v>
      </c>
      <c r="G30" s="418">
        <f>IF(F30="I",IFERROR(VLOOKUP(C30,'BG 06.20'!A:C,3,FALSE),0),0)</f>
        <v>0</v>
      </c>
      <c r="H30" s="415"/>
      <c r="I30" s="420">
        <f>IF(F30="I",IFERROR(VLOOKUP(C30,'BG 06.20'!A19:D85,4,FALSE),0),0)</f>
        <v>0</v>
      </c>
      <c r="J30" s="415"/>
    </row>
    <row r="31" spans="1:10" s="139" customFormat="1" ht="12.75" customHeight="1">
      <c r="A31" s="133" t="s">
        <v>8</v>
      </c>
      <c r="B31" s="133" t="s">
        <v>423</v>
      </c>
      <c r="C31" s="134" t="s">
        <v>354</v>
      </c>
      <c r="D31" s="135" t="s">
        <v>355</v>
      </c>
      <c r="E31" s="136" t="s">
        <v>6</v>
      </c>
      <c r="F31" s="136" t="s">
        <v>159</v>
      </c>
      <c r="G31" s="128">
        <f>IF(F31="I",IFERROR(VLOOKUP(C31,'BG 06.20'!A:C,3,FALSE),0),0)</f>
        <v>100000</v>
      </c>
      <c r="H31" s="137"/>
      <c r="I31" s="138">
        <f>IF(F31="I",IFERROR(VLOOKUP(C31,'BG 06.20'!A20:D86,4,FALSE),0),0)</f>
        <v>14.310000000000002</v>
      </c>
      <c r="J31" s="137"/>
    </row>
    <row r="32" spans="1:10" s="139" customFormat="1" ht="12.75" customHeight="1">
      <c r="A32" s="133" t="s">
        <v>8</v>
      </c>
      <c r="B32" s="133" t="s">
        <v>423</v>
      </c>
      <c r="C32" s="134" t="s">
        <v>356</v>
      </c>
      <c r="D32" s="135" t="s">
        <v>84</v>
      </c>
      <c r="E32" s="136" t="s">
        <v>88</v>
      </c>
      <c r="F32" s="136" t="s">
        <v>159</v>
      </c>
      <c r="G32" s="128">
        <f>IF(F32="I",IFERROR(VLOOKUP(C32,'BG 06.20'!A:C,3,FALSE),0),0)</f>
        <v>8612111</v>
      </c>
      <c r="H32" s="137"/>
      <c r="I32" s="138">
        <f>IF(F32="I",IFERROR(VLOOKUP(C32,'BG 06.20'!A21:D87,4,FALSE),0),0)</f>
        <v>1232</v>
      </c>
      <c r="J32" s="137"/>
    </row>
    <row r="33" spans="1:10" s="139" customFormat="1" ht="12.75" customHeight="1">
      <c r="A33" s="133" t="s">
        <v>8</v>
      </c>
      <c r="B33" s="133" t="s">
        <v>425</v>
      </c>
      <c r="C33" s="134" t="s">
        <v>357</v>
      </c>
      <c r="D33" s="135" t="s">
        <v>358</v>
      </c>
      <c r="E33" s="136" t="s">
        <v>88</v>
      </c>
      <c r="F33" s="136" t="s">
        <v>159</v>
      </c>
      <c r="G33" s="128">
        <f>IF(F33="I",IFERROR(VLOOKUP(C33,'BG 06.20'!A:C,3,FALSE),0),0)</f>
        <v>6459083</v>
      </c>
      <c r="H33" s="137"/>
      <c r="I33" s="138">
        <f>IF(F33="I",IFERROR(VLOOKUP(C33,'BG 06.20'!A22:D88,4,FALSE),0),0)</f>
        <v>924</v>
      </c>
      <c r="J33" s="137"/>
    </row>
    <row r="34" spans="1:10" s="416" customFormat="1" ht="12.75" customHeight="1">
      <c r="A34" s="410" t="s">
        <v>19</v>
      </c>
      <c r="B34" s="410"/>
      <c r="C34" s="411" t="s">
        <v>256</v>
      </c>
      <c r="D34" s="412" t="s">
        <v>20</v>
      </c>
      <c r="E34" s="413" t="s">
        <v>6</v>
      </c>
      <c r="F34" s="413" t="s">
        <v>158</v>
      </c>
      <c r="G34" s="418">
        <f>IF(F34="I",IFERROR(VLOOKUP(C34,'BG 06.20'!A:C,3,FALSE),0),0)</f>
        <v>0</v>
      </c>
      <c r="H34" s="415"/>
      <c r="I34" s="420">
        <f>IF(F34="I",IFERROR(VLOOKUP(C34,'BG 06.20'!A27:D89,4,FALSE),0),0)</f>
        <v>0</v>
      </c>
      <c r="J34" s="415"/>
    </row>
    <row r="35" spans="1:10" s="416" customFormat="1" ht="12.75" customHeight="1">
      <c r="A35" s="410" t="s">
        <v>19</v>
      </c>
      <c r="B35" s="410"/>
      <c r="C35" s="411" t="s">
        <v>359</v>
      </c>
      <c r="D35" s="412" t="s">
        <v>10</v>
      </c>
      <c r="E35" s="413" t="s">
        <v>6</v>
      </c>
      <c r="F35" s="413" t="s">
        <v>158</v>
      </c>
      <c r="G35" s="418">
        <f>IF(F35="I",IFERROR(VLOOKUP(C35,'BG 06.20'!A:C,3,FALSE),0),0)</f>
        <v>0</v>
      </c>
      <c r="H35" s="415"/>
      <c r="I35" s="420">
        <f>IF(F35="I",IFERROR(VLOOKUP(C35,'BG 06.20'!A28:D90,4,FALSE),0),0)</f>
        <v>0</v>
      </c>
      <c r="J35" s="415"/>
    </row>
    <row r="36" spans="1:10" s="416" customFormat="1" ht="12.75" customHeight="1">
      <c r="A36" s="410" t="s">
        <v>19</v>
      </c>
      <c r="B36" s="410"/>
      <c r="C36" s="411" t="s">
        <v>360</v>
      </c>
      <c r="D36" s="412" t="s">
        <v>361</v>
      </c>
      <c r="E36" s="413" t="s">
        <v>6</v>
      </c>
      <c r="F36" s="413" t="s">
        <v>158</v>
      </c>
      <c r="G36" s="418">
        <f>IF(F36="I",IFERROR(VLOOKUP(C36,'BG 06.20'!A:C,3,FALSE),0),0)</f>
        <v>0</v>
      </c>
      <c r="H36" s="415"/>
      <c r="I36" s="420">
        <f>IF(F36="I",IFERROR(VLOOKUP(C36,'BG 06.20'!A29:D91,4,FALSE),0),0)</f>
        <v>0</v>
      </c>
      <c r="J36" s="415"/>
    </row>
    <row r="37" spans="1:10" s="139" customFormat="1" ht="12.75" customHeight="1">
      <c r="A37" s="133" t="s">
        <v>19</v>
      </c>
      <c r="B37" s="133"/>
      <c r="C37" s="134" t="s">
        <v>362</v>
      </c>
      <c r="D37" s="135" t="s">
        <v>363</v>
      </c>
      <c r="E37" s="136" t="s">
        <v>6</v>
      </c>
      <c r="F37" s="136" t="s">
        <v>159</v>
      </c>
      <c r="G37" s="128">
        <f>IF(F37="I",IFERROR(VLOOKUP(C37,'BG 06.20'!A:C,3,FALSE),0),0)</f>
        <v>5000000000</v>
      </c>
      <c r="H37" s="137"/>
      <c r="I37" s="138">
        <f>IF(F37="I",IFERROR(VLOOKUP(C37,'BG 06.20'!A30:D92,4,FALSE),0),0)</f>
        <v>776116.72</v>
      </c>
      <c r="J37" s="137"/>
    </row>
    <row r="38" spans="1:10" s="139" customFormat="1" ht="12.75" customHeight="1">
      <c r="A38" s="133" t="s">
        <v>19</v>
      </c>
      <c r="B38" s="133"/>
      <c r="C38" s="134" t="s">
        <v>364</v>
      </c>
      <c r="D38" s="135" t="s">
        <v>365</v>
      </c>
      <c r="E38" s="136" t="s">
        <v>6</v>
      </c>
      <c r="F38" s="136" t="s">
        <v>159</v>
      </c>
      <c r="G38" s="128">
        <f>IF(F38="I",IFERROR(VLOOKUP(C38,'BG 06.20'!A:C,3,FALSE),0),0)</f>
        <v>-1500000000</v>
      </c>
      <c r="H38" s="137"/>
      <c r="I38" s="138">
        <f>IF(F38="I",IFERROR(VLOOKUP(C38,'BG 06.20'!A31:D93,4,FALSE),0),0)</f>
        <v>-232835.02000000002</v>
      </c>
      <c r="J38" s="137"/>
    </row>
    <row r="39" spans="1:10" s="416" customFormat="1" ht="12.75" customHeight="1">
      <c r="A39" s="410" t="s">
        <v>19</v>
      </c>
      <c r="B39" s="410"/>
      <c r="C39" s="411" t="s">
        <v>366</v>
      </c>
      <c r="D39" s="412" t="s">
        <v>64</v>
      </c>
      <c r="E39" s="413" t="s">
        <v>6</v>
      </c>
      <c r="F39" s="413" t="s">
        <v>158</v>
      </c>
      <c r="G39" s="418">
        <f>IF(F39="I",IFERROR(VLOOKUP(C39,'BG 06.20'!A:C,3,FALSE),0),0)</f>
        <v>0</v>
      </c>
      <c r="H39" s="415"/>
      <c r="I39" s="420">
        <f>IF(F39="I",IFERROR(VLOOKUP(C39,'BG 06.20'!A32:D94,4,FALSE),0),0)</f>
        <v>0</v>
      </c>
      <c r="J39" s="415"/>
    </row>
    <row r="40" spans="1:10" s="139" customFormat="1" ht="12.75" customHeight="1">
      <c r="A40" s="133" t="s">
        <v>19</v>
      </c>
      <c r="B40" s="133"/>
      <c r="C40" s="134" t="s">
        <v>367</v>
      </c>
      <c r="D40" s="135" t="s">
        <v>368</v>
      </c>
      <c r="E40" s="136" t="s">
        <v>6</v>
      </c>
      <c r="F40" s="136" t="s">
        <v>159</v>
      </c>
      <c r="G40" s="128">
        <f>IF(F40="I",IFERROR(VLOOKUP(C40,'BG 06.20'!A:C,3,FALSE),0),0)</f>
        <v>3190973</v>
      </c>
      <c r="H40" s="137"/>
      <c r="I40" s="138">
        <f>IF(F40="I",IFERROR(VLOOKUP(C40,'BG 06.20'!A33:D95,4,FALSE),0),0)</f>
        <v>-41280.410000000003</v>
      </c>
      <c r="J40" s="137"/>
    </row>
    <row r="41" spans="1:10" s="416" customFormat="1" ht="12.75" customHeight="1">
      <c r="A41" s="410" t="s">
        <v>124</v>
      </c>
      <c r="B41" s="410"/>
      <c r="C41" s="411" t="s">
        <v>257</v>
      </c>
      <c r="D41" s="412" t="s">
        <v>13</v>
      </c>
      <c r="E41" s="413" t="s">
        <v>6</v>
      </c>
      <c r="F41" s="413" t="s">
        <v>158</v>
      </c>
      <c r="G41" s="418">
        <f>IF(F41="I",IFERROR(VLOOKUP(C41,'BG 06.20'!A:C,3,FALSE),0),0)</f>
        <v>0</v>
      </c>
      <c r="H41" s="415"/>
      <c r="I41" s="420">
        <f>IF(F41="I",IFERROR(VLOOKUP(C41,'BG 06.20'!A34:D96,4,FALSE),0),0)</f>
        <v>0</v>
      </c>
      <c r="J41" s="415"/>
    </row>
    <row r="42" spans="1:10" s="416" customFormat="1" ht="12.75" customHeight="1">
      <c r="A42" s="410" t="s">
        <v>124</v>
      </c>
      <c r="B42" s="410"/>
      <c r="C42" s="411" t="s">
        <v>369</v>
      </c>
      <c r="D42" s="412" t="s">
        <v>123</v>
      </c>
      <c r="E42" s="413" t="s">
        <v>6</v>
      </c>
      <c r="F42" s="413" t="s">
        <v>158</v>
      </c>
      <c r="G42" s="418">
        <f>IF(F42="I",IFERROR(VLOOKUP(C42,'BG 06.20'!A:C,3,FALSE),0),0)</f>
        <v>0</v>
      </c>
      <c r="H42" s="415"/>
      <c r="I42" s="420">
        <f>IF(F42="I",IFERROR(VLOOKUP(C42,'BG 06.20'!A35:D97,4,FALSE),0),0)</f>
        <v>0</v>
      </c>
      <c r="J42" s="415"/>
    </row>
    <row r="43" spans="1:10" s="416" customFormat="1" ht="12.75" customHeight="1">
      <c r="A43" s="410" t="s">
        <v>124</v>
      </c>
      <c r="B43" s="410"/>
      <c r="C43" s="411" t="s">
        <v>370</v>
      </c>
      <c r="D43" s="412" t="s">
        <v>371</v>
      </c>
      <c r="E43" s="413" t="s">
        <v>6</v>
      </c>
      <c r="F43" s="413" t="s">
        <v>158</v>
      </c>
      <c r="G43" s="418">
        <f>IF(F43="I",IFERROR(VLOOKUP(C43,'BG 06.20'!A:C,3,FALSE),0),0)</f>
        <v>0</v>
      </c>
      <c r="H43" s="415"/>
      <c r="I43" s="420">
        <f>IF(F43="I",IFERROR(VLOOKUP(C43,'BG 06.20'!A36:D98,4,FALSE),0),0)</f>
        <v>0</v>
      </c>
      <c r="J43" s="415"/>
    </row>
    <row r="44" spans="1:10" s="139" customFormat="1" ht="12.75" customHeight="1">
      <c r="A44" s="133" t="s">
        <v>124</v>
      </c>
      <c r="B44" s="133" t="s">
        <v>431</v>
      </c>
      <c r="C44" s="134" t="s">
        <v>372</v>
      </c>
      <c r="D44" s="135" t="s">
        <v>373</v>
      </c>
      <c r="E44" s="136" t="s">
        <v>6</v>
      </c>
      <c r="F44" s="136" t="s">
        <v>159</v>
      </c>
      <c r="G44" s="128">
        <f>IF(F44="I",IFERROR(VLOOKUP(C44,'BG 06.20'!A:C,3,FALSE),0),0)</f>
        <v>25000192</v>
      </c>
      <c r="H44" s="137"/>
      <c r="I44" s="138">
        <f>IF(F44="I",IFERROR(VLOOKUP(C44,'BG 06.20'!A37:D99,4,FALSE),0),0)</f>
        <v>3577.9</v>
      </c>
      <c r="J44" s="137"/>
    </row>
    <row r="45" spans="1:10" s="416" customFormat="1" ht="12.75" customHeight="1">
      <c r="A45" s="410" t="s">
        <v>124</v>
      </c>
      <c r="B45" s="410"/>
      <c r="C45" s="411" t="s">
        <v>374</v>
      </c>
      <c r="D45" s="412" t="s">
        <v>375</v>
      </c>
      <c r="E45" s="413" t="s">
        <v>6</v>
      </c>
      <c r="F45" s="413" t="s">
        <v>158</v>
      </c>
      <c r="G45" s="418">
        <f>IF(F45="I",IFERROR(VLOOKUP(C45,'BG 06.20'!A:C,3,FALSE),0),0)</f>
        <v>0</v>
      </c>
      <c r="H45" s="415"/>
      <c r="I45" s="420">
        <f>IF(F45="I",IFERROR(VLOOKUP(C45,'BG 06.20'!A38:D100,4,FALSE),0),0)</f>
        <v>0</v>
      </c>
      <c r="J45" s="415"/>
    </row>
    <row r="46" spans="1:10" s="139" customFormat="1" ht="12.75" customHeight="1">
      <c r="A46" s="133" t="s">
        <v>124</v>
      </c>
      <c r="B46" s="133" t="s">
        <v>431</v>
      </c>
      <c r="C46" s="134" t="s">
        <v>376</v>
      </c>
      <c r="D46" s="135" t="s">
        <v>377</v>
      </c>
      <c r="E46" s="136" t="s">
        <v>6</v>
      </c>
      <c r="F46" s="136" t="s">
        <v>159</v>
      </c>
      <c r="G46" s="128">
        <f>IF(F46="I",IFERROR(VLOOKUP(C46,'BG 06.20'!A:C,3,FALSE),0),0)</f>
        <v>31645672</v>
      </c>
      <c r="H46" s="137"/>
      <c r="I46" s="138">
        <f>IF(F46="I",IFERROR(VLOOKUP(C46,'BG 06.20'!A39:D101,4,FALSE),0),0)</f>
        <v>4543.45</v>
      </c>
      <c r="J46" s="137"/>
    </row>
    <row r="47" spans="1:10" s="416" customFormat="1" ht="12.75" customHeight="1">
      <c r="A47" s="410" t="s">
        <v>124</v>
      </c>
      <c r="B47" s="410"/>
      <c r="C47" s="411" t="s">
        <v>416</v>
      </c>
      <c r="D47" s="412" t="s">
        <v>417</v>
      </c>
      <c r="E47" s="413" t="s">
        <v>6</v>
      </c>
      <c r="F47" s="413" t="s">
        <v>158</v>
      </c>
      <c r="G47" s="418">
        <f>IF(F47="I",IFERROR(VLOOKUP(C47,'BG 06.20'!A:C,3,FALSE),0),0)</f>
        <v>0</v>
      </c>
      <c r="H47" s="415"/>
      <c r="I47" s="420">
        <f>IF(F47="I",IFERROR(VLOOKUP(C47,'BG 06.20'!A40:D102,4,FALSE),0),0)</f>
        <v>0</v>
      </c>
      <c r="J47" s="415"/>
    </row>
    <row r="48" spans="1:10" s="139" customFormat="1" ht="12.75" customHeight="1">
      <c r="A48" s="133" t="s">
        <v>124</v>
      </c>
      <c r="B48" s="133" t="s">
        <v>432</v>
      </c>
      <c r="C48" s="134" t="s">
        <v>418</v>
      </c>
      <c r="D48" s="135" t="s">
        <v>419</v>
      </c>
      <c r="E48" s="136" t="s">
        <v>6</v>
      </c>
      <c r="F48" s="136" t="s">
        <v>159</v>
      </c>
      <c r="G48" s="128">
        <f>IF(F48="I",IFERROR(VLOOKUP(C48,'BG 06.20'!A:C,3,FALSE),0),0)</f>
        <v>0</v>
      </c>
      <c r="H48" s="137"/>
      <c r="I48" s="138">
        <f>IF(F48="I",IFERROR(VLOOKUP(C48,'BG 06.20'!A41:D103,4,FALSE),0),0)</f>
        <v>381.47</v>
      </c>
      <c r="J48" s="137"/>
    </row>
    <row r="49" spans="1:10" s="416" customFormat="1" ht="12.75" customHeight="1">
      <c r="A49" s="410" t="s">
        <v>125</v>
      </c>
      <c r="B49" s="410"/>
      <c r="C49" s="411" t="s">
        <v>258</v>
      </c>
      <c r="D49" s="412" t="s">
        <v>91</v>
      </c>
      <c r="E49" s="413" t="s">
        <v>6</v>
      </c>
      <c r="F49" s="413" t="s">
        <v>158</v>
      </c>
      <c r="G49" s="418">
        <f>IF(F49="I",IFERROR(VLOOKUP(C49,'BG 06.20'!A:C,3,FALSE),0),0)</f>
        <v>0</v>
      </c>
      <c r="H49" s="415"/>
      <c r="I49" s="420">
        <f>IF(F49="I",IFERROR(VLOOKUP(C49,'BG 06.20'!A40:D102,4,FALSE),0),0)</f>
        <v>0</v>
      </c>
      <c r="J49" s="415"/>
    </row>
    <row r="50" spans="1:10" s="416" customFormat="1" ht="12.75" customHeight="1">
      <c r="A50" s="410" t="s">
        <v>125</v>
      </c>
      <c r="B50" s="410"/>
      <c r="C50" s="411" t="s">
        <v>378</v>
      </c>
      <c r="D50" s="412" t="s">
        <v>379</v>
      </c>
      <c r="E50" s="413" t="s">
        <v>6</v>
      </c>
      <c r="F50" s="413" t="s">
        <v>158</v>
      </c>
      <c r="G50" s="418">
        <f>IF(F50="I",IFERROR(VLOOKUP(C50,'BG 06.20'!A:C,3,FALSE),0),0)</f>
        <v>0</v>
      </c>
      <c r="H50" s="415"/>
      <c r="I50" s="420">
        <f>IF(F50="I",IFERROR(VLOOKUP(C50,'BG 06.20'!A41:D103,4,FALSE),0),0)</f>
        <v>0</v>
      </c>
      <c r="J50" s="415"/>
    </row>
    <row r="51" spans="1:10" s="416" customFormat="1" ht="12.75" customHeight="1">
      <c r="A51" s="410" t="s">
        <v>125</v>
      </c>
      <c r="B51" s="410"/>
      <c r="C51" s="411" t="s">
        <v>380</v>
      </c>
      <c r="D51" s="412" t="s">
        <v>381</v>
      </c>
      <c r="E51" s="413" t="s">
        <v>6</v>
      </c>
      <c r="F51" s="413" t="s">
        <v>158</v>
      </c>
      <c r="G51" s="418">
        <f>IF(F51="I",IFERROR(VLOOKUP(C51,'BG 06.20'!A:C,3,FALSE),0),0)</f>
        <v>0</v>
      </c>
      <c r="H51" s="415"/>
      <c r="I51" s="420">
        <f>IF(F51="I",IFERROR(VLOOKUP(C51,'BG 06.20'!A42:D104,4,FALSE),0),0)</f>
        <v>0</v>
      </c>
      <c r="J51" s="415"/>
    </row>
    <row r="52" spans="1:10" s="416" customFormat="1" ht="12.75" customHeight="1">
      <c r="A52" s="410" t="s">
        <v>125</v>
      </c>
      <c r="B52" s="410"/>
      <c r="C52" s="411" t="s">
        <v>382</v>
      </c>
      <c r="D52" s="412" t="s">
        <v>383</v>
      </c>
      <c r="E52" s="413" t="s">
        <v>6</v>
      </c>
      <c r="F52" s="413" t="s">
        <v>158</v>
      </c>
      <c r="G52" s="418">
        <f>IF(F52="I",IFERROR(VLOOKUP(C52,'BG 06.20'!A:C,3,FALSE),0),0)</f>
        <v>0</v>
      </c>
      <c r="H52" s="415"/>
      <c r="I52" s="420">
        <f>IF(F52="I",IFERROR(VLOOKUP(C52,'BG 06.20'!A43:D105,4,FALSE),0),0)</f>
        <v>0</v>
      </c>
      <c r="J52" s="415"/>
    </row>
    <row r="53" spans="1:10" s="139" customFormat="1" ht="12.75" customHeight="1">
      <c r="A53" s="133" t="s">
        <v>125</v>
      </c>
      <c r="B53" s="133" t="s">
        <v>434</v>
      </c>
      <c r="C53" s="134" t="s">
        <v>384</v>
      </c>
      <c r="D53" s="135" t="s">
        <v>385</v>
      </c>
      <c r="E53" s="136" t="s">
        <v>6</v>
      </c>
      <c r="F53" s="136" t="s">
        <v>159</v>
      </c>
      <c r="G53" s="128">
        <f>IF(F53="I",IFERROR(VLOOKUP(C53,'BG 06.20'!A:C,3,FALSE),0),0)</f>
        <v>4899573</v>
      </c>
      <c r="H53" s="137"/>
      <c r="I53" s="138">
        <f>IF(F53="I",IFERROR(VLOOKUP(C53,'BG 06.20'!A44:D106,4,FALSE),0),0)</f>
        <v>700</v>
      </c>
      <c r="J53" s="137"/>
    </row>
    <row r="54" spans="1:10" s="416" customFormat="1" ht="12.75" customHeight="1">
      <c r="A54" s="410" t="s">
        <v>125</v>
      </c>
      <c r="B54" s="410"/>
      <c r="C54" s="411" t="s">
        <v>386</v>
      </c>
      <c r="D54" s="412" t="s">
        <v>387</v>
      </c>
      <c r="E54" s="413" t="s">
        <v>6</v>
      </c>
      <c r="F54" s="413" t="s">
        <v>158</v>
      </c>
      <c r="G54" s="418">
        <f>IF(F54="I",IFERROR(VLOOKUP(C54,'BG 06.20'!A:C,3,FALSE),0),0)</f>
        <v>0</v>
      </c>
      <c r="H54" s="415"/>
      <c r="I54" s="420">
        <f>IF(F54="I",IFERROR(VLOOKUP(C54,'BG 06.20'!A45:D107,4,FALSE),0),0)</f>
        <v>0</v>
      </c>
      <c r="J54" s="415"/>
    </row>
    <row r="55" spans="1:10" s="139" customFormat="1" ht="12.75" customHeight="1">
      <c r="A55" s="133" t="s">
        <v>125</v>
      </c>
      <c r="B55" s="133" t="s">
        <v>434</v>
      </c>
      <c r="C55" s="134" t="s">
        <v>388</v>
      </c>
      <c r="D55" s="135" t="s">
        <v>389</v>
      </c>
      <c r="E55" s="136" t="s">
        <v>6</v>
      </c>
      <c r="F55" s="136" t="s">
        <v>159</v>
      </c>
      <c r="G55" s="128">
        <f>IF(F55="I",IFERROR(VLOOKUP(C55,'BG 06.20'!A:C,3,FALSE),0),0)</f>
        <v>75906</v>
      </c>
      <c r="H55" s="137"/>
      <c r="I55" s="138">
        <f>IF(F55="I",IFERROR(VLOOKUP(C55,'BG 06.20'!A46:D108,4,FALSE),0),0)</f>
        <v>10.86</v>
      </c>
      <c r="J55" s="137"/>
    </row>
    <row r="56" spans="1:10" s="416" customFormat="1" ht="12.75" customHeight="1">
      <c r="A56" s="410" t="s">
        <v>125</v>
      </c>
      <c r="B56" s="410"/>
      <c r="C56" s="411" t="s">
        <v>390</v>
      </c>
      <c r="D56" s="412" t="s">
        <v>391</v>
      </c>
      <c r="E56" s="413" t="s">
        <v>6</v>
      </c>
      <c r="F56" s="413" t="s">
        <v>158</v>
      </c>
      <c r="G56" s="418">
        <f>IF(F56="I",IFERROR(VLOOKUP(C56,'BG 06.20'!A:C,3,FALSE),0),0)</f>
        <v>0</v>
      </c>
      <c r="H56" s="415"/>
      <c r="I56" s="420">
        <f>IF(F56="I",IFERROR(VLOOKUP(C56,'BG 06.20'!A49:D109,4,FALSE),0),0)</f>
        <v>0</v>
      </c>
      <c r="J56" s="415"/>
    </row>
    <row r="57" spans="1:10" s="139" customFormat="1" ht="12.75" customHeight="1">
      <c r="A57" s="133" t="s">
        <v>125</v>
      </c>
      <c r="B57" s="133" t="s">
        <v>434</v>
      </c>
      <c r="C57" s="134" t="s">
        <v>392</v>
      </c>
      <c r="D57" s="135" t="s">
        <v>393</v>
      </c>
      <c r="E57" s="136" t="s">
        <v>6</v>
      </c>
      <c r="F57" s="136" t="s">
        <v>159</v>
      </c>
      <c r="G57" s="128">
        <f>IF(F57="I",IFERROR(VLOOKUP(C57,'BG 06.20'!A:C,3,FALSE),0),0)</f>
        <v>90909</v>
      </c>
      <c r="H57" s="137"/>
      <c r="I57" s="138">
        <f>IF(F57="I",IFERROR(VLOOKUP(C57,'BG 06.20'!A50:D110,4,FALSE),0),0)</f>
        <v>13.01</v>
      </c>
      <c r="J57" s="137"/>
    </row>
    <row r="58" spans="1:10" s="416" customFormat="1" ht="12.75" customHeight="1">
      <c r="A58" s="410" t="s">
        <v>125</v>
      </c>
      <c r="B58" s="410"/>
      <c r="C58" s="411" t="s">
        <v>394</v>
      </c>
      <c r="D58" s="412" t="s">
        <v>395</v>
      </c>
      <c r="E58" s="413" t="s">
        <v>6</v>
      </c>
      <c r="F58" s="413" t="s">
        <v>158</v>
      </c>
      <c r="G58" s="418">
        <f>IF(F58="I",IFERROR(VLOOKUP(C58,'BG 06.20'!A:C,3,FALSE),0),0)</f>
        <v>0</v>
      </c>
      <c r="H58" s="415"/>
      <c r="I58" s="420">
        <f>IF(F58="I",IFERROR(VLOOKUP(C58,'BG 06.20'!A51:D111,4,FALSE),0),0)</f>
        <v>0</v>
      </c>
      <c r="J58" s="415"/>
    </row>
    <row r="59" spans="1:10" s="139" customFormat="1" ht="12.75" customHeight="1">
      <c r="A59" s="133" t="s">
        <v>125</v>
      </c>
      <c r="B59" s="133" t="s">
        <v>434</v>
      </c>
      <c r="C59" s="134" t="s">
        <v>396</v>
      </c>
      <c r="D59" s="135" t="s">
        <v>87</v>
      </c>
      <c r="E59" s="136" t="s">
        <v>6</v>
      </c>
      <c r="F59" s="136" t="s">
        <v>159</v>
      </c>
      <c r="G59" s="128">
        <f>IF(F59="I",IFERROR(VLOOKUP(C59,'BG 06.20'!A:C,3,FALSE),0),0)</f>
        <v>55000</v>
      </c>
      <c r="H59" s="137"/>
      <c r="I59" s="138">
        <f>IF(F59="I",IFERROR(VLOOKUP(C59,'BG 06.20'!A52:D112,4,FALSE),0),0)</f>
        <v>7.95</v>
      </c>
      <c r="J59" s="137"/>
    </row>
    <row r="60" spans="1:10" s="416" customFormat="1" ht="12.75" customHeight="1">
      <c r="A60" s="410" t="s">
        <v>125</v>
      </c>
      <c r="B60" s="410"/>
      <c r="C60" s="411" t="s">
        <v>397</v>
      </c>
      <c r="D60" s="412" t="s">
        <v>86</v>
      </c>
      <c r="E60" s="413" t="s">
        <v>6</v>
      </c>
      <c r="F60" s="413" t="s">
        <v>158</v>
      </c>
      <c r="G60" s="418">
        <f>IF(F60="I",IFERROR(VLOOKUP(C60,'BG 06.20'!A:C,3,FALSE),0),0)</f>
        <v>0</v>
      </c>
      <c r="H60" s="415"/>
      <c r="I60" s="420">
        <f>IF(F60="I",IFERROR(VLOOKUP(C60,'BG 06.20'!A53:D113,4,FALSE),0),0)</f>
        <v>0</v>
      </c>
      <c r="J60" s="415"/>
    </row>
    <row r="61" spans="1:10" s="416" customFormat="1" ht="12.75" customHeight="1">
      <c r="A61" s="410" t="s">
        <v>125</v>
      </c>
      <c r="B61" s="410"/>
      <c r="C61" s="411" t="s">
        <v>398</v>
      </c>
      <c r="D61" s="412" t="s">
        <v>399</v>
      </c>
      <c r="E61" s="413" t="s">
        <v>6</v>
      </c>
      <c r="F61" s="413" t="s">
        <v>158</v>
      </c>
      <c r="G61" s="418">
        <f>IF(F61="I",IFERROR(VLOOKUP(C61,'BG 06.20'!A:C,3,FALSE),0),0)</f>
        <v>0</v>
      </c>
      <c r="H61" s="415"/>
      <c r="I61" s="420">
        <f>IF(F61="I",IFERROR(VLOOKUP(C61,'BG 06.20'!A54:D114,4,FALSE),0),0)</f>
        <v>0</v>
      </c>
      <c r="J61" s="415"/>
    </row>
    <row r="62" spans="1:10" s="139" customFormat="1" ht="12.75" customHeight="1">
      <c r="A62" s="133" t="s">
        <v>125</v>
      </c>
      <c r="B62" s="133" t="s">
        <v>439</v>
      </c>
      <c r="C62" s="134" t="s">
        <v>400</v>
      </c>
      <c r="D62" s="135" t="s">
        <v>401</v>
      </c>
      <c r="E62" s="136" t="s">
        <v>6</v>
      </c>
      <c r="F62" s="136" t="s">
        <v>159</v>
      </c>
      <c r="G62" s="128">
        <f>IF(F62="I",IFERROR(VLOOKUP(C62,'BG 06.20'!A:C,3,FALSE),0),0)</f>
        <v>244508</v>
      </c>
      <c r="H62" s="137"/>
      <c r="I62" s="138">
        <f>IF(F62="I",IFERROR(VLOOKUP(C62,'BG 06.20'!A55:D115,4,FALSE),0),0)</f>
        <v>35.11</v>
      </c>
      <c r="J62" s="137"/>
    </row>
    <row r="63" spans="1:10" s="139" customFormat="1" ht="12.75" customHeight="1">
      <c r="A63" s="133" t="s">
        <v>125</v>
      </c>
      <c r="B63" s="133" t="s">
        <v>439</v>
      </c>
      <c r="C63" s="134" t="s">
        <v>402</v>
      </c>
      <c r="D63" s="135" t="s">
        <v>403</v>
      </c>
      <c r="E63" s="136" t="s">
        <v>6</v>
      </c>
      <c r="F63" s="136" t="s">
        <v>159</v>
      </c>
      <c r="G63" s="128">
        <f>IF(F63="I",IFERROR(VLOOKUP(C63,'BG 06.20'!A:C,3,FALSE),0),0)</f>
        <v>61126</v>
      </c>
      <c r="H63" s="137"/>
      <c r="I63" s="138">
        <f>IF(F63="I",IFERROR(VLOOKUP(C63,'BG 06.20'!A56:D116,4,FALSE),0),0)</f>
        <v>8.7799999999999994</v>
      </c>
      <c r="J63" s="137"/>
    </row>
    <row r="64" spans="1:10" s="416" customFormat="1" ht="12.75" customHeight="1">
      <c r="A64" s="410" t="s">
        <v>125</v>
      </c>
      <c r="B64" s="410"/>
      <c r="C64" s="411" t="s">
        <v>404</v>
      </c>
      <c r="D64" s="412" t="s">
        <v>136</v>
      </c>
      <c r="E64" s="413" t="s">
        <v>6</v>
      </c>
      <c r="F64" s="413" t="s">
        <v>158</v>
      </c>
      <c r="G64" s="418">
        <f>IF(F64="I",IFERROR(VLOOKUP(C64,'BG 06.20'!A:C,3,FALSE),0),0)</f>
        <v>0</v>
      </c>
      <c r="H64" s="415"/>
      <c r="I64" s="420">
        <f>IF(F64="I",IFERROR(VLOOKUP(C64,'BG 06.20'!A57:D117,4,FALSE),0),0)</f>
        <v>0</v>
      </c>
      <c r="J64" s="415"/>
    </row>
    <row r="65" spans="1:10" s="139" customFormat="1" ht="12.75" customHeight="1">
      <c r="A65" s="133" t="s">
        <v>125</v>
      </c>
      <c r="B65" s="133" t="s">
        <v>434</v>
      </c>
      <c r="C65" s="134" t="s">
        <v>405</v>
      </c>
      <c r="D65" s="135" t="s">
        <v>406</v>
      </c>
      <c r="E65" s="136" t="s">
        <v>6</v>
      </c>
      <c r="F65" s="136" t="s">
        <v>159</v>
      </c>
      <c r="G65" s="128">
        <f>IF(F65="I",IFERROR(VLOOKUP(C65,'BG 06.20'!A:C,3,FALSE),0),0)</f>
        <v>484514</v>
      </c>
      <c r="H65" s="137"/>
      <c r="I65" s="138">
        <f>IF(F65="I",IFERROR(VLOOKUP(C65,'BG 06.20'!A58:D118,4,FALSE),0),0)</f>
        <v>42145.24</v>
      </c>
      <c r="J65" s="137"/>
    </row>
    <row r="66" spans="1:10" s="416" customFormat="1" ht="12.75" customHeight="1">
      <c r="A66" s="410" t="s">
        <v>125</v>
      </c>
      <c r="B66" s="410"/>
      <c r="C66" s="411" t="s">
        <v>407</v>
      </c>
      <c r="D66" s="412" t="s">
        <v>408</v>
      </c>
      <c r="E66" s="413" t="s">
        <v>6</v>
      </c>
      <c r="F66" s="413" t="s">
        <v>158</v>
      </c>
      <c r="G66" s="418">
        <f>IF(F66="I",IFERROR(VLOOKUP(C66,'BG 06.20'!A:C,3,FALSE),0),0)</f>
        <v>0</v>
      </c>
      <c r="H66" s="415"/>
      <c r="I66" s="420">
        <f>IF(F66="I",IFERROR(VLOOKUP(C66,'BG 06.20'!A59:D119,4,FALSE),0),0)</f>
        <v>0</v>
      </c>
      <c r="J66" s="415"/>
    </row>
    <row r="67" spans="1:10" s="139" customFormat="1" ht="12.75" customHeight="1">
      <c r="A67" s="133" t="s">
        <v>125</v>
      </c>
      <c r="B67" s="133" t="s">
        <v>439</v>
      </c>
      <c r="C67" s="134" t="s">
        <v>409</v>
      </c>
      <c r="D67" s="135" t="s">
        <v>410</v>
      </c>
      <c r="E67" s="136" t="s">
        <v>6</v>
      </c>
      <c r="F67" s="136" t="s">
        <v>159</v>
      </c>
      <c r="G67" s="128">
        <f>IF(F67="I",IFERROR(VLOOKUP(C67,'BG 06.20'!A:C,3,FALSE),0),0)</f>
        <v>27852605</v>
      </c>
      <c r="H67" s="137"/>
      <c r="I67" s="138">
        <f>IF(F67="I",IFERROR(VLOOKUP(C67,'BG 06.20'!A60:D120,4,FALSE),0),0)</f>
        <v>4031.95</v>
      </c>
      <c r="J67" s="137"/>
    </row>
    <row r="68" spans="1:10" s="139" customFormat="1" ht="12.75" customHeight="1">
      <c r="A68" s="133" t="s">
        <v>125</v>
      </c>
      <c r="B68" s="133" t="s">
        <v>439</v>
      </c>
      <c r="C68" s="134" t="s">
        <v>411</v>
      </c>
      <c r="D68" s="135" t="s">
        <v>412</v>
      </c>
      <c r="E68" s="136" t="s">
        <v>6</v>
      </c>
      <c r="F68" s="136" t="s">
        <v>159</v>
      </c>
      <c r="G68" s="128">
        <f>IF(F68="I",IFERROR(VLOOKUP(C68,'BG 06.20'!A:C,3,FALSE),0),0)</f>
        <v>19690750</v>
      </c>
      <c r="H68" s="137"/>
      <c r="I68" s="138">
        <f>IF(F68="I",IFERROR(VLOOKUP(C68,'BG 06.20'!A61:D121,4,FALSE),0),0)</f>
        <v>2830.33</v>
      </c>
      <c r="J68" s="137"/>
    </row>
    <row r="70" spans="1:10">
      <c r="E70" s="129" t="s">
        <v>3</v>
      </c>
      <c r="F70" s="129"/>
      <c r="G70" s="130">
        <f>SUMIF(A:A,E70,G:G)</f>
        <v>3518362167</v>
      </c>
      <c r="I70" s="421">
        <f>SUMIF(A:A,E70,I:I)</f>
        <v>504171.60000000003</v>
      </c>
      <c r="J70" s="131"/>
    </row>
    <row r="71" spans="1:10">
      <c r="E71" s="129" t="s">
        <v>8</v>
      </c>
      <c r="F71" s="129"/>
      <c r="G71" s="130">
        <f>SUMIF(A:A,E71,G:G)</f>
        <v>15171194</v>
      </c>
      <c r="I71" s="421">
        <f>SUMIF(A:A,E71,I:I)</f>
        <v>2170.31</v>
      </c>
      <c r="J71" s="131"/>
    </row>
    <row r="72" spans="1:10">
      <c r="E72" s="129" t="s">
        <v>19</v>
      </c>
      <c r="F72" s="129"/>
      <c r="G72" s="130">
        <f>SUMIF(A:A,E72,G:G)</f>
        <v>3503190973</v>
      </c>
      <c r="I72" s="421">
        <f>SUMIF(A:A,E72,I:I)</f>
        <v>502001.28999999992</v>
      </c>
      <c r="J72" s="131"/>
    </row>
    <row r="73" spans="1:10" s="423" customFormat="1">
      <c r="C73" s="424"/>
      <c r="D73" s="424"/>
      <c r="E73" s="425" t="s">
        <v>127</v>
      </c>
      <c r="F73" s="425"/>
      <c r="G73" s="423">
        <f>+G70-G71-G72</f>
        <v>0</v>
      </c>
      <c r="H73" s="423" t="s">
        <v>126</v>
      </c>
      <c r="I73" s="423">
        <f>+I70-I71-I72</f>
        <v>0</v>
      </c>
    </row>
    <row r="74" spans="1:10">
      <c r="E74" s="129" t="s">
        <v>124</v>
      </c>
      <c r="F74" s="129"/>
      <c r="G74" s="130">
        <f>SUMIF(A:A,E74,G:G)</f>
        <v>56645864</v>
      </c>
      <c r="I74" s="422">
        <f>SUMIF(A:A,E74,I:I)</f>
        <v>8502.82</v>
      </c>
      <c r="J74" s="131"/>
    </row>
    <row r="75" spans="1:10">
      <c r="E75" s="129" t="s">
        <v>125</v>
      </c>
      <c r="F75" s="129"/>
      <c r="G75" s="130">
        <f>SUMIF(A:A,E75,G:G)</f>
        <v>53454891</v>
      </c>
      <c r="H75" s="130"/>
      <c r="I75" s="422">
        <f>SUMIF(A:A,E75,I:I)</f>
        <v>49783.229999999996</v>
      </c>
      <c r="J75" s="131"/>
    </row>
    <row r="76" spans="1:10" s="423" customFormat="1">
      <c r="C76" s="424"/>
      <c r="D76" s="424"/>
      <c r="E76" s="425" t="s">
        <v>127</v>
      </c>
      <c r="F76" s="425"/>
      <c r="G76" s="423">
        <f>+G74-G75-G40</f>
        <v>0</v>
      </c>
      <c r="H76" s="423" t="s">
        <v>126</v>
      </c>
      <c r="I76" s="423">
        <f>+I74-I75-I40</f>
        <v>0</v>
      </c>
    </row>
    <row r="77" spans="1:10">
      <c r="G77" s="132"/>
      <c r="I77" s="132"/>
    </row>
    <row r="78" spans="1:10">
      <c r="G78" s="132"/>
      <c r="I78" s="132"/>
    </row>
    <row r="80" spans="1:10">
      <c r="G80" s="132"/>
    </row>
  </sheetData>
  <autoFilter ref="A4:J68" xr:uid="{2F52CE49-2D93-4533-B1E3-5493512B4B46}"/>
  <customSheetViews>
    <customSheetView guid="{F3648BCD-1CED-4BBB-AE63-37BDB925883F}" showAutoFilter="1" state="hidden">
      <pane ySplit="11" topLeftCell="A222" activePane="bottomLeft" state="frozen"/>
      <selection pane="bottomLeft" activeCell="B228" sqref="B228"/>
      <pageMargins left="0.7" right="0.7" top="0.75" bottom="0.75" header="0.3" footer="0.3"/>
      <pageSetup paperSize="9" orientation="portrait" r:id="rId1"/>
      <autoFilter ref="A4:J480" xr:uid="{00000000-0000-0000-0000-000000000000}"/>
    </customSheetView>
    <customSheetView guid="{5FCC9217-B3E9-4B91-A943-5F21728EBEE9}" filter="1" showAutoFilter="1">
      <pane ySplit="236" topLeftCell="A238" activePane="bottomLeft" state="frozen"/>
      <selection pane="bottomLeft" activeCell="C275" sqref="C275"/>
      <pageMargins left="0.7" right="0.7" top="0.75" bottom="0.75" header="0.3" footer="0.3"/>
      <pageSetup paperSize="9" orientation="portrait" r:id="rId2"/>
      <autoFilter ref="A4:J480" xr:uid="{00000000-0000-0000-0000-000000000000}">
        <filterColumn colId="1">
          <filters>
            <filter val="Otros Pasivos Corrientes (Nota 5.q)"/>
          </filters>
        </filterColumn>
      </autoFilter>
    </customSheetView>
    <customSheetView guid="{7015FC6D-0680-4B00-AA0E-B83DA1D0B666}" filter="1" showAutoFilter="1">
      <pane ySplit="10" topLeftCell="A396" activePane="bottomLeft" state="frozen"/>
      <selection pane="bottomLeft" activeCell="B413" sqref="B413"/>
      <pageMargins left="0.7" right="0.7" top="0.75" bottom="0.75" header="0.3" footer="0.3"/>
      <pageSetup paperSize="9" orientation="portrait" r:id="rId3"/>
      <autoFilter ref="A4:J480" xr:uid="{00000000-0000-0000-0000-000000000000}">
        <filterColumn colId="6">
          <filters>
            <filter val="1.217.193"/>
            <filter val="1.403.320.111"/>
            <filter val="1.530.000"/>
            <filter val="1.808.967"/>
            <filter val="1.948.492"/>
            <filter val="10.014.421"/>
            <filter val="10.083.333"/>
            <filter val="10.500.000"/>
            <filter val="100.000"/>
            <filter val="105.000.000"/>
            <filter val="11.647.065"/>
            <filter val="112.487.908"/>
            <filter val="113.837.164"/>
            <filter val="12.643.649"/>
            <filter val="139.728.254"/>
            <filter val="14.200.454"/>
            <filter val="14.285.334"/>
            <filter val="15.882.182"/>
            <filter val="157.876.083"/>
            <filter val="16.238.918"/>
            <filter val="162.227.408"/>
            <filter val="165.523.085"/>
            <filter val="165.980.247"/>
            <filter val="169.372.459"/>
            <filter val="17.653.690"/>
            <filter val="18.136.461.199"/>
            <filter val="-18.136.461.199"/>
            <filter val="18.665.667"/>
            <filter val="2.155.931"/>
            <filter val="2.410.959"/>
            <filter val="2.489.543.463"/>
            <filter val="2.500.001"/>
            <filter val="2.598.392"/>
            <filter val="2.650.719"/>
            <filter val="2.874.119"/>
            <filter val="20.470.836"/>
            <filter val="21.121.490"/>
            <filter val="21.887.999"/>
            <filter val="217.559.172"/>
            <filter val="22.067.273"/>
            <filter val="225.302.826"/>
            <filter val="23.322.673"/>
            <filter val="23.799.408"/>
            <filter val="24.000.000"/>
            <filter val="250.049"/>
            <filter val="26.537.264"/>
            <filter val="28.610.971"/>
            <filter val="289.016.667"/>
            <filter val="3.169.091"/>
            <filter val="3.336.439"/>
            <filter val="3.496.313"/>
            <filter val="3.516.576"/>
            <filter val="3.755.762"/>
            <filter val="3.996.538"/>
            <filter val="-30.629.975"/>
            <filter val="30.826.014"/>
            <filter val="30.827.114"/>
            <filter val="32.204.457"/>
            <filter val="-32.204.457"/>
            <filter val="32.844.791"/>
            <filter val="32.860.972"/>
            <filter val="332.000"/>
            <filter val="35.409.091"/>
            <filter val="35.600"/>
            <filter val="38.721.199"/>
            <filter val="39.000.000"/>
            <filter val="39.872.675"/>
            <filter val="4.000.000"/>
            <filter val="4.232.306.000"/>
            <filter val="-4.232.306.000"/>
            <filter val="4.335.591"/>
            <filter val="4.453.151"/>
            <filter val="4.760"/>
            <filter val="407.541.775"/>
            <filter val="412.376"/>
            <filter val="427.741.326"/>
            <filter val="429.580"/>
            <filter val="43.148.578"/>
            <filter val="44.231.650"/>
            <filter val="44.516.285"/>
            <filter val="442.916.854.245"/>
            <filter val="-442.916.854.245"/>
            <filter val="449.542.972"/>
            <filter val="48.857.307"/>
            <filter val="49.946.068"/>
            <filter val="5.000.000.000"/>
            <filter val="5.576.709"/>
            <filter val="50.732.513"/>
            <filter val="52.500.000"/>
            <filter val="537.248"/>
            <filter val="56.649.722"/>
            <filter val="561.000.000"/>
            <filter val="57.764.419"/>
            <filter val="58.662.495"/>
            <filter val="58.988.520"/>
            <filter val="59.240.090"/>
            <filter val="598.420.166"/>
            <filter val="6.000.000"/>
            <filter val="6.491.551"/>
            <filter val="6.736.642"/>
            <filter val="6.799.607"/>
            <filter val="60.931.484"/>
            <filter val="612.030.384"/>
            <filter val="618.840"/>
            <filter val="622.033.558"/>
            <filter val="633.276.895"/>
            <filter val="634.228.480"/>
            <filter val="66.646"/>
            <filter val="7.954.545"/>
            <filter val="7.997.216.474"/>
            <filter val="700.003"/>
            <filter val="718.181"/>
            <filter val="74.631.194"/>
            <filter val="750.000.000"/>
            <filter val="788.252.516"/>
            <filter val="-788.252.516"/>
            <filter val="8.000.000"/>
            <filter val="8.034.255.631"/>
            <filter val="8.084.000.000"/>
            <filter val="8.109.049.854"/>
            <filter val="825.000"/>
            <filter val="87.699.040"/>
            <filter val="88.410.220"/>
            <filter val="9.000.000"/>
            <filter val="9.387.688"/>
            <filter val="9.967.899"/>
            <filter val="96.219"/>
            <filter val="96.802.558"/>
          </filters>
        </filterColumn>
      </autoFilter>
    </customSheetView>
    <customSheetView guid="{B9F63820-5C32-455A-BC9D-0BE84D6B0867}" filter="1" showAutoFilter="1" state="hidden">
      <pane ySplit="4" topLeftCell="A5" activePane="bottomLeft" state="frozen"/>
      <selection pane="bottomLeft" activeCell="D390" sqref="D390:G390 D392:G396 D410:G411 D424:G424"/>
      <pageMargins left="0.7" right="0.7" top="0.75" bottom="0.75" header="0.3" footer="0.3"/>
      <pageSetup paperSize="9" orientation="portrait" r:id="rId4"/>
      <autoFilter ref="A4:J480" xr:uid="{00000000-0000-0000-0000-000000000000}">
        <filterColumn colId="1">
          <filters>
            <filter val="Otros gastos de comercialización (Nota 5.w)"/>
          </filters>
        </filterColumn>
      </autoFilter>
    </customSheetView>
  </customSheetView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9EC3-DA7D-4F32-8D56-CF3001945A44}">
  <sheetPr>
    <tabColor rgb="FF006699"/>
  </sheetPr>
  <dimension ref="B2:I85"/>
  <sheetViews>
    <sheetView showGridLines="0" topLeftCell="A10" zoomScaleNormal="100" workbookViewId="0">
      <selection activeCell="H10" sqref="H10"/>
    </sheetView>
  </sheetViews>
  <sheetFormatPr baseColWidth="10" defaultColWidth="8.7109375" defaultRowHeight="12.75"/>
  <cols>
    <col min="1" max="1" width="2.42578125" style="637" customWidth="1"/>
    <col min="2" max="2" width="31.42578125" style="637" customWidth="1"/>
    <col min="3" max="3" width="35.5703125" style="637" customWidth="1"/>
    <col min="4" max="4" width="24" style="637" customWidth="1"/>
    <col min="5" max="9" width="12.140625" style="637" customWidth="1"/>
    <col min="10" max="16384" width="8.7109375" style="637"/>
  </cols>
  <sheetData>
    <row r="2" spans="2:9" ht="15">
      <c r="B2" s="764" t="s">
        <v>510</v>
      </c>
      <c r="C2" s="764"/>
      <c r="D2" s="764"/>
      <c r="E2" s="764"/>
      <c r="F2" s="71"/>
      <c r="G2" s="71"/>
      <c r="H2" s="71"/>
      <c r="I2" s="71"/>
    </row>
    <row r="3" spans="2:9" ht="15">
      <c r="B3" s="765" t="s">
        <v>556</v>
      </c>
      <c r="C3" s="765"/>
      <c r="D3" s="765"/>
      <c r="E3" s="765"/>
      <c r="F3" s="71"/>
      <c r="G3" s="71"/>
      <c r="H3" s="71"/>
      <c r="I3" s="71"/>
    </row>
    <row r="4" spans="2:9" ht="15">
      <c r="B4" s="210"/>
      <c r="C4" s="71"/>
      <c r="D4" s="71"/>
      <c r="E4" s="71"/>
      <c r="F4" s="71"/>
      <c r="G4" s="71"/>
      <c r="H4" s="71"/>
      <c r="I4" s="71"/>
    </row>
    <row r="5" spans="2:9" ht="15">
      <c r="B5" s="441" t="s">
        <v>511</v>
      </c>
      <c r="C5" s="71"/>
      <c r="D5" s="71"/>
      <c r="E5" s="71"/>
      <c r="F5" s="71"/>
      <c r="G5" s="71"/>
      <c r="H5" s="71"/>
      <c r="I5" s="71"/>
    </row>
    <row r="6" spans="2:9" ht="15">
      <c r="B6" s="210"/>
      <c r="C6" s="71"/>
      <c r="D6" s="71"/>
      <c r="E6" s="71"/>
      <c r="F6" s="71"/>
      <c r="G6" s="71"/>
      <c r="H6" s="71"/>
      <c r="I6" s="71"/>
    </row>
    <row r="7" spans="2:9" ht="15">
      <c r="B7" s="221" t="s">
        <v>512</v>
      </c>
      <c r="C7" s="638" t="s">
        <v>580</v>
      </c>
      <c r="D7" s="71"/>
      <c r="E7" s="71"/>
      <c r="F7" s="71"/>
      <c r="G7" s="71"/>
      <c r="H7" s="71"/>
      <c r="I7" s="71"/>
    </row>
    <row r="8" spans="2:9" ht="15">
      <c r="B8" s="221" t="s">
        <v>513</v>
      </c>
      <c r="C8" s="638" t="s">
        <v>569</v>
      </c>
      <c r="D8" s="71"/>
      <c r="E8" s="71"/>
      <c r="F8" s="71"/>
      <c r="G8" s="71"/>
      <c r="H8" s="71"/>
      <c r="I8" s="71"/>
    </row>
    <row r="9" spans="2:9" ht="15">
      <c r="B9" s="221" t="s">
        <v>514</v>
      </c>
      <c r="C9" s="638" t="s">
        <v>568</v>
      </c>
      <c r="D9" s="71"/>
      <c r="E9" s="71"/>
      <c r="F9" s="71"/>
      <c r="G9" s="71"/>
      <c r="H9" s="71"/>
      <c r="I9" s="71"/>
    </row>
    <row r="10" spans="2:9" ht="15">
      <c r="B10" s="221" t="s">
        <v>515</v>
      </c>
      <c r="C10" s="638" t="s">
        <v>516</v>
      </c>
      <c r="D10" s="71"/>
      <c r="E10" s="71"/>
      <c r="F10" s="71"/>
      <c r="G10" s="71"/>
      <c r="H10" s="71"/>
      <c r="I10" s="71"/>
    </row>
    <row r="11" spans="2:9" ht="15">
      <c r="B11" s="221" t="s">
        <v>517</v>
      </c>
      <c r="C11" s="758" t="s">
        <v>567</v>
      </c>
      <c r="D11" s="71"/>
      <c r="E11" s="71"/>
      <c r="F11" s="71"/>
      <c r="G11" s="71"/>
      <c r="H11" s="71"/>
      <c r="I11" s="71"/>
    </row>
    <row r="12" spans="2:9" ht="15">
      <c r="B12" s="221" t="s">
        <v>518</v>
      </c>
      <c r="C12" s="758" t="s">
        <v>572</v>
      </c>
      <c r="D12" s="71"/>
      <c r="E12" s="71"/>
      <c r="F12" s="71"/>
      <c r="G12" s="71"/>
      <c r="H12" s="71"/>
      <c r="I12" s="71"/>
    </row>
    <row r="13" spans="2:9" ht="15">
      <c r="B13" s="221" t="s">
        <v>519</v>
      </c>
      <c r="C13" s="638" t="s">
        <v>566</v>
      </c>
      <c r="D13" s="71"/>
      <c r="E13" s="71"/>
      <c r="F13" s="71"/>
      <c r="G13" s="71"/>
      <c r="H13" s="71"/>
      <c r="I13" s="71"/>
    </row>
    <row r="14" spans="2:9" ht="15">
      <c r="B14" s="639"/>
      <c r="C14" s="71"/>
      <c r="D14" s="71"/>
      <c r="E14" s="71"/>
      <c r="F14" s="71"/>
      <c r="G14" s="71"/>
      <c r="H14" s="71"/>
      <c r="I14" s="71"/>
    </row>
    <row r="15" spans="2:9" ht="15">
      <c r="B15" s="441" t="s">
        <v>520</v>
      </c>
      <c r="C15" s="71"/>
      <c r="D15" s="71"/>
      <c r="E15" s="71"/>
      <c r="F15" s="71"/>
      <c r="G15" s="71"/>
      <c r="H15" s="71"/>
      <c r="I15" s="71"/>
    </row>
    <row r="16" spans="2:9" ht="15">
      <c r="B16" s="210"/>
      <c r="C16" s="71"/>
      <c r="D16" s="71"/>
      <c r="E16" s="71"/>
      <c r="F16" s="71"/>
      <c r="G16" s="71"/>
      <c r="H16" s="71"/>
      <c r="I16" s="71"/>
    </row>
    <row r="17" spans="2:9" ht="15">
      <c r="B17" s="221" t="s">
        <v>521</v>
      </c>
      <c r="C17" s="638" t="s">
        <v>565</v>
      </c>
      <c r="D17" s="71"/>
      <c r="E17" s="71"/>
      <c r="F17" s="71"/>
      <c r="G17" s="71"/>
      <c r="H17" s="71"/>
      <c r="I17" s="71"/>
    </row>
    <row r="18" spans="2:9" ht="15">
      <c r="B18" s="221" t="s">
        <v>522</v>
      </c>
      <c r="C18" s="638" t="s">
        <v>564</v>
      </c>
      <c r="D18" s="71"/>
      <c r="E18" s="71"/>
      <c r="F18" s="71"/>
      <c r="G18" s="71"/>
      <c r="H18" s="71"/>
      <c r="I18" s="71"/>
    </row>
    <row r="19" spans="2:9" ht="15">
      <c r="B19" s="221" t="s">
        <v>523</v>
      </c>
      <c r="C19" s="638"/>
      <c r="D19" s="71"/>
      <c r="E19" s="71"/>
      <c r="F19" s="71"/>
      <c r="G19" s="71"/>
      <c r="H19" s="71"/>
      <c r="I19" s="71"/>
    </row>
    <row r="20" spans="2:9" ht="15">
      <c r="B20" s="221" t="s">
        <v>521</v>
      </c>
      <c r="C20" s="638" t="s">
        <v>214</v>
      </c>
      <c r="D20" s="71"/>
      <c r="E20" s="71"/>
      <c r="F20" s="71"/>
      <c r="G20" s="71"/>
      <c r="H20" s="71"/>
      <c r="I20" s="71"/>
    </row>
    <row r="21" spans="2:9">
      <c r="B21" s="221" t="s">
        <v>522</v>
      </c>
      <c r="C21" s="638" t="s">
        <v>214</v>
      </c>
    </row>
    <row r="23" spans="2:9">
      <c r="B23" s="219" t="s">
        <v>524</v>
      </c>
    </row>
    <row r="24" spans="2:9" ht="13.5" thickBot="1"/>
    <row r="25" spans="2:9" ht="13.5" thickBot="1">
      <c r="B25" s="717" t="s">
        <v>525</v>
      </c>
      <c r="C25" s="718" t="s">
        <v>526</v>
      </c>
    </row>
    <row r="26" spans="2:9" ht="13.5" thickBot="1">
      <c r="B26" s="759" t="s">
        <v>527</v>
      </c>
      <c r="C26" s="640" t="s">
        <v>528</v>
      </c>
    </row>
    <row r="27" spans="2:9" ht="13.5" thickBot="1">
      <c r="B27" s="760"/>
      <c r="C27" s="640" t="s">
        <v>529</v>
      </c>
    </row>
    <row r="28" spans="2:9" ht="13.5" thickBot="1">
      <c r="B28" s="641" t="s">
        <v>530</v>
      </c>
      <c r="C28" s="642"/>
    </row>
    <row r="29" spans="2:9" ht="13.5" thickBot="1">
      <c r="B29" s="643" t="s">
        <v>57</v>
      </c>
      <c r="C29" s="644" t="s">
        <v>528</v>
      </c>
    </row>
    <row r="30" spans="2:9" ht="13.5" thickBot="1">
      <c r="B30" s="643" t="s">
        <v>150</v>
      </c>
      <c r="C30" s="644" t="s">
        <v>529</v>
      </c>
    </row>
    <row r="31" spans="2:9" ht="13.5" thickBot="1">
      <c r="B31" s="643" t="s">
        <v>531</v>
      </c>
      <c r="C31" s="644" t="s">
        <v>532</v>
      </c>
    </row>
    <row r="32" spans="2:9" ht="13.5" thickBot="1">
      <c r="B32" s="643" t="s">
        <v>533</v>
      </c>
      <c r="C32" s="644" t="s">
        <v>534</v>
      </c>
    </row>
    <row r="33" spans="2:9" ht="13.5" thickBot="1">
      <c r="B33" s="643" t="s">
        <v>535</v>
      </c>
      <c r="C33" s="644" t="s">
        <v>563</v>
      </c>
    </row>
    <row r="34" spans="2:9" ht="13.5" thickBot="1">
      <c r="B34" s="641" t="s">
        <v>536</v>
      </c>
      <c r="C34" s="642"/>
    </row>
    <row r="35" spans="2:9" ht="13.5" thickBot="1">
      <c r="B35" s="643" t="s">
        <v>537</v>
      </c>
      <c r="C35" s="644" t="s">
        <v>573</v>
      </c>
    </row>
    <row r="37" spans="2:9">
      <c r="B37" s="210" t="s">
        <v>538</v>
      </c>
    </row>
    <row r="39" spans="2:9">
      <c r="B39" s="440" t="s">
        <v>570</v>
      </c>
    </row>
    <row r="41" spans="2:9">
      <c r="B41" s="645" t="s">
        <v>539</v>
      </c>
      <c r="C41" s="646">
        <v>5000000000</v>
      </c>
    </row>
    <row r="42" spans="2:9">
      <c r="B42" s="645" t="s">
        <v>540</v>
      </c>
      <c r="C42" s="646">
        <v>5000000000</v>
      </c>
    </row>
    <row r="43" spans="2:9">
      <c r="B43" s="645" t="s">
        <v>246</v>
      </c>
      <c r="C43" s="646">
        <v>3500000000</v>
      </c>
    </row>
    <row r="44" spans="2:9">
      <c r="B44" s="645" t="s">
        <v>541</v>
      </c>
      <c r="C44" s="646">
        <v>1000000</v>
      </c>
    </row>
    <row r="46" spans="2:9" ht="13.5" thickBot="1"/>
    <row r="47" spans="2:9" ht="13.5" thickBot="1">
      <c r="B47" s="761" t="s">
        <v>361</v>
      </c>
      <c r="C47" s="762"/>
      <c r="D47" s="762"/>
      <c r="E47" s="762"/>
      <c r="F47" s="762"/>
      <c r="G47" s="762"/>
      <c r="H47" s="762"/>
      <c r="I47" s="763"/>
    </row>
    <row r="48" spans="2:9" ht="48.75" thickBot="1">
      <c r="B48" s="713" t="s">
        <v>542</v>
      </c>
      <c r="C48" s="714" t="s">
        <v>506</v>
      </c>
      <c r="D48" s="714" t="s">
        <v>543</v>
      </c>
      <c r="E48" s="714" t="s">
        <v>544</v>
      </c>
      <c r="F48" s="714" t="s">
        <v>211</v>
      </c>
      <c r="G48" s="714" t="s">
        <v>545</v>
      </c>
      <c r="H48" s="714" t="s">
        <v>212</v>
      </c>
      <c r="I48" s="714" t="s">
        <v>546</v>
      </c>
    </row>
    <row r="49" spans="2:9" ht="13.5" thickBot="1">
      <c r="B49" s="647">
        <v>1</v>
      </c>
      <c r="C49" s="648" t="s">
        <v>508</v>
      </c>
      <c r="D49" s="649">
        <v>3499</v>
      </c>
      <c r="E49" s="649">
        <v>3499</v>
      </c>
      <c r="F49" s="650" t="s">
        <v>547</v>
      </c>
      <c r="G49" s="649">
        <v>3499</v>
      </c>
      <c r="H49" s="651">
        <v>3499000000</v>
      </c>
      <c r="I49" s="652">
        <v>0.99971428571428567</v>
      </c>
    </row>
    <row r="50" spans="2:9" ht="13.5" thickBot="1">
      <c r="B50" s="647">
        <v>2</v>
      </c>
      <c r="C50" s="648" t="s">
        <v>562</v>
      </c>
      <c r="D50" s="650">
        <v>1</v>
      </c>
      <c r="E50" s="650">
        <v>1</v>
      </c>
      <c r="F50" s="650" t="s">
        <v>547</v>
      </c>
      <c r="G50" s="650">
        <v>1</v>
      </c>
      <c r="H50" s="651">
        <v>1000000</v>
      </c>
      <c r="I50" s="652">
        <v>2.8571428571428574E-4</v>
      </c>
    </row>
    <row r="51" spans="2:9" ht="13.5" thickBot="1">
      <c r="H51" s="657"/>
    </row>
    <row r="52" spans="2:9" ht="13.5" thickBot="1">
      <c r="B52" s="761" t="s">
        <v>548</v>
      </c>
      <c r="C52" s="762"/>
      <c r="D52" s="762"/>
      <c r="E52" s="762"/>
      <c r="F52" s="762"/>
      <c r="G52" s="762"/>
      <c r="H52" s="762"/>
      <c r="I52" s="763"/>
    </row>
    <row r="53" spans="2:9" ht="48.75" thickBot="1">
      <c r="B53" s="713" t="s">
        <v>542</v>
      </c>
      <c r="C53" s="714" t="s">
        <v>506</v>
      </c>
      <c r="D53" s="714" t="s">
        <v>543</v>
      </c>
      <c r="E53" s="714" t="s">
        <v>544</v>
      </c>
      <c r="F53" s="714" t="s">
        <v>211</v>
      </c>
      <c r="G53" s="714" t="s">
        <v>545</v>
      </c>
      <c r="H53" s="714" t="s">
        <v>212</v>
      </c>
      <c r="I53" s="714" t="s">
        <v>549</v>
      </c>
    </row>
    <row r="54" spans="2:9" ht="13.5" thickBot="1">
      <c r="B54" s="647">
        <v>1</v>
      </c>
      <c r="C54" s="648" t="s">
        <v>508</v>
      </c>
      <c r="D54" s="649">
        <v>4999</v>
      </c>
      <c r="E54" s="649">
        <v>4999</v>
      </c>
      <c r="F54" s="650" t="s">
        <v>547</v>
      </c>
      <c r="G54" s="649">
        <v>4999</v>
      </c>
      <c r="H54" s="651">
        <v>4999000000</v>
      </c>
      <c r="I54" s="652">
        <v>0.99980000000000002</v>
      </c>
    </row>
    <row r="55" spans="2:9" ht="13.5" thickBot="1">
      <c r="B55" s="647">
        <v>2</v>
      </c>
      <c r="C55" s="648" t="s">
        <v>562</v>
      </c>
      <c r="D55" s="650">
        <v>1</v>
      </c>
      <c r="E55" s="650">
        <v>1</v>
      </c>
      <c r="F55" s="650" t="s">
        <v>547</v>
      </c>
      <c r="G55" s="650">
        <v>1</v>
      </c>
      <c r="H55" s="651">
        <v>1000000</v>
      </c>
      <c r="I55" s="652">
        <v>2.0000000000000001E-4</v>
      </c>
    </row>
    <row r="57" spans="2:9">
      <c r="B57" s="653" t="s">
        <v>550</v>
      </c>
    </row>
    <row r="59" spans="2:9">
      <c r="B59" s="653" t="s">
        <v>561</v>
      </c>
    </row>
    <row r="60" spans="2:9">
      <c r="B60" s="653" t="s">
        <v>560</v>
      </c>
    </row>
    <row r="62" spans="2:9">
      <c r="B62" s="653" t="s">
        <v>551</v>
      </c>
    </row>
    <row r="63" spans="2:9" ht="13.5" thickBot="1"/>
    <row r="64" spans="2:9" ht="13.5" thickBot="1">
      <c r="B64" s="715" t="s">
        <v>552</v>
      </c>
      <c r="C64" s="716" t="s">
        <v>553</v>
      </c>
    </row>
    <row r="65" spans="2:3" ht="13.5" thickBot="1">
      <c r="B65" s="654" t="s">
        <v>528</v>
      </c>
      <c r="C65" s="655" t="s">
        <v>57</v>
      </c>
    </row>
    <row r="66" spans="2:3" ht="13.5" thickBot="1">
      <c r="B66" s="654" t="s">
        <v>529</v>
      </c>
      <c r="C66" s="655" t="s">
        <v>150</v>
      </c>
    </row>
    <row r="67" spans="2:3" ht="13.5" thickBot="1">
      <c r="B67" s="654" t="s">
        <v>532</v>
      </c>
      <c r="C67" s="655" t="s">
        <v>531</v>
      </c>
    </row>
    <row r="68" spans="2:3" ht="13.5" thickBot="1">
      <c r="B68" s="654" t="s">
        <v>534</v>
      </c>
      <c r="C68" s="655" t="s">
        <v>533</v>
      </c>
    </row>
    <row r="69" spans="2:3" ht="13.5" thickBot="1">
      <c r="B69" s="654" t="s">
        <v>563</v>
      </c>
      <c r="C69" s="655" t="s">
        <v>535</v>
      </c>
    </row>
    <row r="70" spans="2:3" ht="13.5" thickBot="1">
      <c r="B70" s="654" t="s">
        <v>508</v>
      </c>
      <c r="C70" s="655" t="s">
        <v>554</v>
      </c>
    </row>
    <row r="72" spans="2:3">
      <c r="B72" s="221" t="s">
        <v>559</v>
      </c>
    </row>
    <row r="73" spans="2:3">
      <c r="B73" s="221" t="s">
        <v>558</v>
      </c>
    </row>
    <row r="74" spans="2:3">
      <c r="B74" s="656" t="s">
        <v>555</v>
      </c>
    </row>
    <row r="75" spans="2:3">
      <c r="B75" s="221" t="s">
        <v>574</v>
      </c>
    </row>
    <row r="84" spans="2:6" ht="14.25">
      <c r="B84" s="497" t="s">
        <v>152</v>
      </c>
      <c r="C84" s="497" t="s">
        <v>151</v>
      </c>
      <c r="D84" s="497" t="s">
        <v>118</v>
      </c>
      <c r="F84" s="497" t="s">
        <v>579</v>
      </c>
    </row>
    <row r="85" spans="2:6" ht="15">
      <c r="B85" s="498" t="s">
        <v>57</v>
      </c>
      <c r="C85" s="498" t="s">
        <v>150</v>
      </c>
      <c r="D85" s="498" t="s">
        <v>28</v>
      </c>
      <c r="F85" s="498" t="s">
        <v>149</v>
      </c>
    </row>
  </sheetData>
  <mergeCells count="5">
    <mergeCell ref="B26:B27"/>
    <mergeCell ref="B47:I47"/>
    <mergeCell ref="B52:I52"/>
    <mergeCell ref="B2:E2"/>
    <mergeCell ref="B3:E3"/>
  </mergeCells>
  <hyperlinks>
    <hyperlink ref="C11" r:id="rId1" xr:uid="{DBCB4973-6B56-4F8E-A906-615E019F8CA7}"/>
    <hyperlink ref="C12" r:id="rId2" xr:uid="{47DEF530-35ED-4355-9498-F4469B380639}"/>
  </hyperlinks>
  <pageMargins left="0.75" right="0.75" top="1" bottom="1" header="0.5" footer="0.5"/>
  <pageSetup orientation="portrait" r:id="rId3"/>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99"/>
  </sheetPr>
  <dimension ref="B3:K70"/>
  <sheetViews>
    <sheetView showGridLines="0" tabSelected="1" zoomScale="90" zoomScaleNormal="90" zoomScaleSheetLayoutView="80" workbookViewId="0">
      <pane ySplit="7" topLeftCell="A50" activePane="bottomLeft" state="frozen"/>
      <selection pane="bottomLeft" activeCell="F56" sqref="F56"/>
    </sheetView>
  </sheetViews>
  <sheetFormatPr baseColWidth="10" defaultColWidth="11.42578125" defaultRowHeight="15.75"/>
  <cols>
    <col min="1" max="1" width="4.7109375" style="2" customWidth="1"/>
    <col min="2" max="2" width="41.7109375" style="2" customWidth="1"/>
    <col min="3" max="4" width="19.5703125" style="2" customWidth="1"/>
    <col min="5" max="5" width="42.28515625" style="2" customWidth="1"/>
    <col min="6" max="6" width="20.42578125" style="2" bestFit="1" customWidth="1"/>
    <col min="7" max="7" width="19.5703125" style="2" customWidth="1"/>
    <col min="8" max="8" width="2.5703125" style="2" customWidth="1"/>
    <col min="9" max="9" width="17.7109375" style="2" customWidth="1"/>
    <col min="10" max="10" width="16.7109375" style="1" customWidth="1"/>
    <col min="11" max="11" width="18.85546875" style="1" bestFit="1" customWidth="1"/>
    <col min="12" max="12" width="13.5703125" style="2" bestFit="1" customWidth="1"/>
    <col min="13" max="16384" width="11.42578125" style="2"/>
  </cols>
  <sheetData>
    <row r="3" spans="2:11" ht="24" customHeight="1">
      <c r="B3" s="769" t="s">
        <v>260</v>
      </c>
      <c r="C3" s="769"/>
      <c r="D3" s="769"/>
      <c r="E3" s="769"/>
      <c r="F3" s="769"/>
      <c r="G3" s="769"/>
    </row>
    <row r="4" spans="2:11">
      <c r="B4" s="770" t="s">
        <v>261</v>
      </c>
      <c r="C4" s="770"/>
      <c r="D4" s="770"/>
      <c r="E4" s="770"/>
      <c r="F4" s="770"/>
      <c r="G4" s="770"/>
    </row>
    <row r="5" spans="2:11">
      <c r="B5" s="771" t="s">
        <v>148</v>
      </c>
      <c r="C5" s="771"/>
      <c r="D5" s="771"/>
      <c r="E5" s="771"/>
      <c r="F5" s="771"/>
      <c r="G5" s="771"/>
    </row>
    <row r="6" spans="2:11" ht="7.5" customHeight="1" thickBot="1"/>
    <row r="7" spans="2:11" ht="45" customHeight="1" thickBot="1">
      <c r="B7" s="153" t="s">
        <v>3</v>
      </c>
      <c r="C7" s="154">
        <v>44104</v>
      </c>
      <c r="D7" s="154">
        <v>43830</v>
      </c>
      <c r="E7" s="153" t="s">
        <v>8</v>
      </c>
      <c r="F7" s="154">
        <v>44104</v>
      </c>
      <c r="G7" s="154">
        <v>43830</v>
      </c>
    </row>
    <row r="8" spans="2:11">
      <c r="B8" s="142" t="s">
        <v>4</v>
      </c>
      <c r="C8" s="658"/>
      <c r="D8" s="658"/>
      <c r="E8" s="143" t="s">
        <v>9</v>
      </c>
      <c r="F8" s="659"/>
      <c r="G8" s="659"/>
    </row>
    <row r="9" spans="2:11">
      <c r="B9" s="142" t="s">
        <v>465</v>
      </c>
      <c r="C9" s="719">
        <f>+SUM(C10:C11)</f>
        <v>502550859</v>
      </c>
      <c r="D9" s="719">
        <f>+SUM(D10:D11)</f>
        <v>0</v>
      </c>
      <c r="E9" s="720" t="s">
        <v>578</v>
      </c>
      <c r="F9" s="721">
        <f>SUMIF('Clasificación 06.20'!B:B,'Balance General'!E9,'Clasificación 06.20'!G:G)</f>
        <v>0</v>
      </c>
      <c r="G9" s="719">
        <v>0</v>
      </c>
    </row>
    <row r="10" spans="2:11">
      <c r="B10" s="144" t="s">
        <v>15</v>
      </c>
      <c r="C10" s="722">
        <f>SUMIF('Clasificación 06.20'!B:B,'Balance General'!B10,'Clasificación 06.20'!G:G)</f>
        <v>0</v>
      </c>
      <c r="D10" s="722">
        <v>0</v>
      </c>
      <c r="E10" s="772" t="s">
        <v>577</v>
      </c>
      <c r="F10" s="721"/>
      <c r="G10" s="721"/>
      <c r="J10" s="45"/>
      <c r="K10" s="45"/>
    </row>
    <row r="11" spans="2:11">
      <c r="B11" s="144" t="s">
        <v>16</v>
      </c>
      <c r="C11" s="722">
        <f>SUMIF('Clasificación 06.20'!B:B,'Balance General'!B11,'Clasificación 06.20'!G:G)</f>
        <v>502550859</v>
      </c>
      <c r="D11" s="722">
        <v>0</v>
      </c>
      <c r="E11" s="772"/>
      <c r="F11" s="721">
        <f>SUMIF('Clasificación 06.20'!B:B,'Balance General'!E10,'Clasificación 06.20'!G:G)</f>
        <v>6459083</v>
      </c>
      <c r="G11" s="722">
        <v>0</v>
      </c>
      <c r="J11" s="45"/>
      <c r="K11" s="45"/>
    </row>
    <row r="12" spans="2:11">
      <c r="B12" s="144"/>
      <c r="C12" s="722"/>
      <c r="D12" s="722"/>
      <c r="E12" s="720" t="s">
        <v>424</v>
      </c>
      <c r="F12" s="721">
        <f>SUMIF('Clasificación 06.20'!B:B,'Balance General'!E12,'Clasificación 06.20'!G:G)</f>
        <v>8712111</v>
      </c>
      <c r="G12" s="722">
        <v>0</v>
      </c>
      <c r="J12" s="45"/>
      <c r="K12" s="45"/>
    </row>
    <row r="13" spans="2:11">
      <c r="B13" s="142" t="s">
        <v>466</v>
      </c>
      <c r="C13" s="719">
        <f>+SUM(C14:C17)</f>
        <v>3006090660</v>
      </c>
      <c r="D13" s="719">
        <v>0</v>
      </c>
      <c r="E13" s="720" t="s">
        <v>263</v>
      </c>
      <c r="F13" s="721">
        <f>SUMIF('Clasificación 06.20'!B:B,'Balance General'!E13,'Clasificación 06.20'!G:G)</f>
        <v>0</v>
      </c>
      <c r="G13" s="722">
        <v>0</v>
      </c>
      <c r="K13" s="45"/>
    </row>
    <row r="14" spans="2:11">
      <c r="B14" s="144" t="s">
        <v>46</v>
      </c>
      <c r="C14" s="719">
        <f>SUMIF('Clasificación 06.20'!B:B,'Balance General'!B14,'Clasificación 06.20'!G:G)</f>
        <v>0</v>
      </c>
      <c r="D14" s="722">
        <v>0</v>
      </c>
      <c r="E14" s="6"/>
      <c r="F14" s="722"/>
      <c r="G14" s="722"/>
    </row>
    <row r="15" spans="2:11">
      <c r="B15" s="144" t="s">
        <v>48</v>
      </c>
      <c r="C15" s="722">
        <f>SUMIF('Clasificación 06.20'!B:B,'Balance General'!B15,'Clasificación 06.20'!G:G)</f>
        <v>3006090660</v>
      </c>
      <c r="D15" s="722">
        <v>0</v>
      </c>
      <c r="E15" s="6"/>
      <c r="F15" s="722"/>
      <c r="G15" s="722"/>
      <c r="J15" s="45"/>
      <c r="K15" s="45"/>
    </row>
    <row r="16" spans="2:11">
      <c r="B16" s="144"/>
      <c r="C16" s="722"/>
      <c r="D16" s="722"/>
      <c r="E16" s="723"/>
      <c r="F16" s="722"/>
      <c r="G16" s="722"/>
      <c r="J16" s="45"/>
      <c r="K16" s="45"/>
    </row>
    <row r="17" spans="2:11">
      <c r="B17" s="144" t="s">
        <v>47</v>
      </c>
      <c r="C17" s="722">
        <f>SUMIF('Clasificación 06.20'!B:B,'Balance General'!B17,'Clasificación 06.20'!G:G)</f>
        <v>0</v>
      </c>
      <c r="D17" s="722">
        <v>0</v>
      </c>
      <c r="E17" s="724"/>
      <c r="F17" s="719"/>
      <c r="G17" s="719"/>
      <c r="J17" s="45"/>
      <c r="K17" s="45"/>
    </row>
    <row r="18" spans="2:11">
      <c r="B18" s="144"/>
      <c r="C18" s="722"/>
      <c r="D18" s="722"/>
      <c r="E18" s="720"/>
      <c r="F18" s="722"/>
      <c r="G18" s="722"/>
    </row>
    <row r="19" spans="2:11">
      <c r="B19" s="142" t="s">
        <v>467</v>
      </c>
      <c r="C19" s="722">
        <f>SUM(C20:C24)</f>
        <v>0</v>
      </c>
      <c r="D19" s="719">
        <v>0</v>
      </c>
      <c r="E19" s="720"/>
      <c r="F19" s="722"/>
      <c r="G19" s="722"/>
    </row>
    <row r="20" spans="2:11">
      <c r="B20" s="144" t="s">
        <v>49</v>
      </c>
      <c r="C20" s="722">
        <f>SUMIF('Clasificación 06.20'!B:B,'Balance General'!B20,'Clasificación 06.20'!G:G)</f>
        <v>0</v>
      </c>
      <c r="D20" s="722">
        <v>0</v>
      </c>
      <c r="E20" s="724"/>
      <c r="F20" s="719"/>
      <c r="G20" s="719"/>
      <c r="J20" s="45"/>
      <c r="K20" s="45"/>
    </row>
    <row r="21" spans="2:11">
      <c r="B21" s="144" t="s">
        <v>50</v>
      </c>
      <c r="C21" s="722">
        <f>SUMIF('Clasificación 06.20'!B:B,'Balance General'!B21,'Clasificación 06.20'!G:G)</f>
        <v>0</v>
      </c>
      <c r="D21" s="722">
        <v>0</v>
      </c>
      <c r="E21" s="720"/>
      <c r="F21" s="722"/>
      <c r="G21" s="722"/>
      <c r="J21" s="45"/>
      <c r="K21" s="45"/>
    </row>
    <row r="22" spans="2:11">
      <c r="B22" s="144" t="s">
        <v>110</v>
      </c>
      <c r="C22" s="722">
        <f>SUMIF('Clasificación 06.20'!B:B,'Balance General'!B22,'Clasificación 06.20'!G:G)</f>
        <v>0</v>
      </c>
      <c r="D22" s="722">
        <v>0</v>
      </c>
      <c r="E22" s="720"/>
      <c r="F22" s="722"/>
      <c r="G22" s="722"/>
      <c r="J22" s="51"/>
      <c r="K22" s="45"/>
    </row>
    <row r="23" spans="2:11" ht="31.5">
      <c r="B23" s="284" t="s">
        <v>17</v>
      </c>
      <c r="C23" s="721">
        <f>SUMIF('Clasificación 06.20'!B:B,'Balance General'!B23,'Clasificación 06.20'!G:G)</f>
        <v>0</v>
      </c>
      <c r="D23" s="721">
        <v>0</v>
      </c>
      <c r="E23" s="725"/>
      <c r="F23" s="721"/>
      <c r="G23" s="721"/>
      <c r="J23" s="51"/>
    </row>
    <row r="24" spans="2:11" ht="31.5">
      <c r="B24" s="284" t="s">
        <v>262</v>
      </c>
      <c r="C24" s="721">
        <f>SUMIF('Clasificación 06.20'!B:B,'Balance General'!B24,'Clasificación 06.20'!G:G)</f>
        <v>0</v>
      </c>
      <c r="D24" s="721">
        <v>0</v>
      </c>
      <c r="E24" s="725"/>
      <c r="F24" s="721"/>
      <c r="G24" s="721"/>
      <c r="J24" s="51"/>
    </row>
    <row r="25" spans="2:11" s="167" customFormat="1">
      <c r="B25" s="142" t="s">
        <v>422</v>
      </c>
      <c r="C25" s="719">
        <f>SUMIF('Clasificación 06.20'!B:B,'Balance General'!B25,'Clasificación 06.20'!G:G)</f>
        <v>1359604</v>
      </c>
      <c r="D25" s="719">
        <v>0</v>
      </c>
      <c r="E25" s="726"/>
      <c r="F25" s="719"/>
      <c r="G25" s="719"/>
      <c r="J25" s="285"/>
      <c r="K25" s="286"/>
    </row>
    <row r="26" spans="2:11" ht="16.5" thickBot="1">
      <c r="B26" s="144"/>
      <c r="C26" s="722"/>
      <c r="D26" s="722"/>
      <c r="E26" s="720"/>
      <c r="F26" s="722"/>
      <c r="G26" s="722"/>
      <c r="J26" s="45"/>
    </row>
    <row r="27" spans="2:11" ht="16.5" thickBot="1">
      <c r="B27" s="287" t="s">
        <v>18</v>
      </c>
      <c r="C27" s="727">
        <f>+C19+C13+C9+C25</f>
        <v>3510001123</v>
      </c>
      <c r="D27" s="727">
        <v>0</v>
      </c>
      <c r="E27" s="728" t="s">
        <v>23</v>
      </c>
      <c r="F27" s="727">
        <f>SUM(F9:F26)</f>
        <v>15171194</v>
      </c>
      <c r="G27" s="727">
        <v>0</v>
      </c>
    </row>
    <row r="28" spans="2:11" ht="16.5" thickBot="1">
      <c r="B28" s="287" t="s">
        <v>7</v>
      </c>
      <c r="C28" s="729"/>
      <c r="D28" s="729"/>
      <c r="E28" s="730" t="s">
        <v>53</v>
      </c>
      <c r="F28" s="729"/>
      <c r="G28" s="729"/>
    </row>
    <row r="29" spans="2:11" ht="31.5">
      <c r="B29" s="142" t="s">
        <v>620</v>
      </c>
      <c r="C29" s="719">
        <f>+SUM(C30:C33)</f>
        <v>0</v>
      </c>
      <c r="D29" s="719">
        <v>0</v>
      </c>
      <c r="E29" s="731" t="s">
        <v>575</v>
      </c>
      <c r="F29" s="721">
        <f>+SUM(F30:F35)</f>
        <v>0</v>
      </c>
      <c r="G29" s="721">
        <v>0</v>
      </c>
    </row>
    <row r="30" spans="2:11">
      <c r="B30" s="144" t="s">
        <v>46</v>
      </c>
      <c r="C30" s="722">
        <f>SUMIF('Clasificación 06.20'!B:B,'Balance General'!B30,'Clasificación 06.20'!G:G)</f>
        <v>0</v>
      </c>
      <c r="D30" s="722">
        <v>0</v>
      </c>
      <c r="E30" s="732" t="s">
        <v>266</v>
      </c>
      <c r="F30" s="722">
        <v>0</v>
      </c>
      <c r="G30" s="722">
        <v>0</v>
      </c>
      <c r="J30" s="45"/>
    </row>
    <row r="31" spans="2:11">
      <c r="B31" s="144" t="s">
        <v>48</v>
      </c>
      <c r="C31" s="722">
        <v>0</v>
      </c>
      <c r="D31" s="722">
        <v>0</v>
      </c>
      <c r="E31" s="733" t="s">
        <v>576</v>
      </c>
      <c r="F31" s="722">
        <f>+SUMIF('Clasificación 06.20'!B:B,'Balance General'!E31,'Clasificación 06.20'!G:G)</f>
        <v>0</v>
      </c>
      <c r="G31" s="722">
        <v>0</v>
      </c>
      <c r="J31" s="45"/>
    </row>
    <row r="32" spans="2:11">
      <c r="B32" s="144" t="s">
        <v>47</v>
      </c>
      <c r="C32" s="722">
        <f>SUMIF('Clasificación 06.20'!B:B,'Balance General'!B32,'Clasificación 06.20'!G:G)</f>
        <v>0</v>
      </c>
      <c r="D32" s="722">
        <v>0</v>
      </c>
      <c r="E32" s="732" t="s">
        <v>54</v>
      </c>
      <c r="F32" s="722">
        <f>+SUMIF('Clasificación 06.20'!B:B,'Balance General'!E32,'Clasificación 06.20'!G:G)</f>
        <v>0</v>
      </c>
      <c r="G32" s="722">
        <v>0</v>
      </c>
      <c r="J32" s="45"/>
    </row>
    <row r="33" spans="2:10">
      <c r="B33" s="144"/>
      <c r="C33" s="722"/>
      <c r="D33" s="722"/>
      <c r="E33" s="732" t="s">
        <v>164</v>
      </c>
      <c r="F33" s="722">
        <v>0</v>
      </c>
      <c r="G33" s="722">
        <v>0</v>
      </c>
      <c r="J33" s="45"/>
    </row>
    <row r="34" spans="2:10">
      <c r="B34" s="144"/>
      <c r="C34" s="722"/>
      <c r="D34" s="722"/>
      <c r="E34" s="732"/>
      <c r="F34" s="722"/>
      <c r="G34" s="722"/>
    </row>
    <row r="35" spans="2:10">
      <c r="B35" s="142" t="s">
        <v>119</v>
      </c>
      <c r="C35" s="719">
        <f>+SUM(C36:C42)</f>
        <v>0</v>
      </c>
      <c r="D35" s="719">
        <v>0</v>
      </c>
      <c r="E35" s="734" t="s">
        <v>267</v>
      </c>
      <c r="F35" s="722"/>
      <c r="G35" s="722"/>
    </row>
    <row r="36" spans="2:10">
      <c r="B36" s="144" t="s">
        <v>264</v>
      </c>
      <c r="C36" s="722">
        <v>0</v>
      </c>
      <c r="D36" s="722">
        <v>0</v>
      </c>
      <c r="E36" s="732" t="s">
        <v>55</v>
      </c>
      <c r="F36" s="722">
        <v>0</v>
      </c>
      <c r="G36" s="722">
        <v>0</v>
      </c>
    </row>
    <row r="37" spans="2:10">
      <c r="B37" s="144" t="s">
        <v>92</v>
      </c>
      <c r="C37" s="722">
        <f>SUMIF('Clasificación 06.20'!B:B,'Balance General'!B37,'Clasificación 06.20'!G:G)</f>
        <v>0</v>
      </c>
      <c r="D37" s="722">
        <v>0</v>
      </c>
      <c r="E37" s="732" t="s">
        <v>121</v>
      </c>
      <c r="F37" s="722">
        <f>+SUMIF('Clasificación 06.20'!B:B,'Balance General'!E37,'Clasificación 06.20'!G:G)</f>
        <v>0</v>
      </c>
      <c r="G37" s="722">
        <v>0</v>
      </c>
    </row>
    <row r="38" spans="2:10">
      <c r="B38" s="144" t="s">
        <v>51</v>
      </c>
      <c r="C38" s="722">
        <f>SUMIF('Clasificación 06.20'!B:B,'Balance General'!B38,'Clasificación 06.20'!G:G)</f>
        <v>0</v>
      </c>
      <c r="D38" s="722">
        <v>0</v>
      </c>
      <c r="E38" s="732" t="s">
        <v>120</v>
      </c>
      <c r="F38" s="722">
        <f>+SUMIF('Clasificación 06.20'!B:B,'Balance General'!E38,'Clasificación 06.20'!G:G)</f>
        <v>0</v>
      </c>
      <c r="G38" s="722">
        <v>0</v>
      </c>
    </row>
    <row r="39" spans="2:10">
      <c r="B39" s="144" t="s">
        <v>111</v>
      </c>
      <c r="C39" s="722">
        <f>SUMIF('Clasificación 06.20'!B:B,'Balance General'!B39,'Clasificación 06.20'!G:G)</f>
        <v>0</v>
      </c>
      <c r="D39" s="722">
        <v>0</v>
      </c>
      <c r="E39" s="732"/>
      <c r="F39" s="722"/>
      <c r="G39" s="722"/>
    </row>
    <row r="40" spans="2:10" ht="31.5">
      <c r="B40" s="288" t="s">
        <v>165</v>
      </c>
      <c r="C40" s="722">
        <f>SUMIF('Clasificación 06.20'!B:B,'Balance General'!B40,'Clasificación 06.20'!G:G)</f>
        <v>0</v>
      </c>
      <c r="D40" s="722">
        <v>0</v>
      </c>
      <c r="E40" s="724" t="s">
        <v>56</v>
      </c>
      <c r="F40" s="735">
        <v>0</v>
      </c>
      <c r="G40" s="735">
        <v>0</v>
      </c>
    </row>
    <row r="41" spans="2:10" ht="31.5">
      <c r="B41" s="284" t="s">
        <v>265</v>
      </c>
      <c r="C41" s="722">
        <f>SUMIF('Clasificación 06.20'!B:B,'Balance General'!B41,'Clasificación 06.20'!G:G)</f>
        <v>0</v>
      </c>
      <c r="D41" s="722"/>
      <c r="E41" s="734"/>
      <c r="F41" s="719"/>
      <c r="G41" s="719"/>
    </row>
    <row r="42" spans="2:10" ht="16.5" thickBot="1">
      <c r="B42" s="144"/>
      <c r="C42" s="722">
        <f>SUMIF('Clasificación 06.20'!B:B,'Balance General'!B42,'Clasificación 06.20'!G:G)</f>
        <v>0</v>
      </c>
      <c r="D42" s="722">
        <v>0</v>
      </c>
      <c r="E42" s="732"/>
      <c r="F42" s="722"/>
      <c r="G42" s="722"/>
    </row>
    <row r="43" spans="2:10">
      <c r="B43" s="289" t="s">
        <v>163</v>
      </c>
      <c r="C43" s="736">
        <v>0</v>
      </c>
      <c r="D43" s="736">
        <v>0</v>
      </c>
      <c r="E43" s="737" t="s">
        <v>20</v>
      </c>
      <c r="F43" s="736">
        <v>0</v>
      </c>
      <c r="G43" s="736">
        <v>0</v>
      </c>
    </row>
    <row r="44" spans="2:10" ht="26.25" thickBot="1">
      <c r="B44" s="290" t="s">
        <v>52</v>
      </c>
      <c r="C44" s="738">
        <v>0</v>
      </c>
      <c r="D44" s="738">
        <v>0</v>
      </c>
      <c r="E44" s="739" t="s">
        <v>268</v>
      </c>
      <c r="F44" s="740">
        <f>+'Patrimonio Neto'!J13</f>
        <v>3503190973</v>
      </c>
      <c r="G44" s="740">
        <v>0</v>
      </c>
      <c r="J44" s="45"/>
    </row>
    <row r="45" spans="2:10" ht="31.5">
      <c r="B45" s="291" t="s">
        <v>619</v>
      </c>
      <c r="C45" s="719">
        <f>SUMIF('Clasificación 06.20'!B:B,'Balance General'!B45,'Clasificación 06.20'!G:G)</f>
        <v>8361044</v>
      </c>
      <c r="D45" s="735">
        <v>0</v>
      </c>
      <c r="E45" s="723"/>
      <c r="F45" s="722"/>
      <c r="G45" s="722"/>
    </row>
    <row r="46" spans="2:10">
      <c r="B46" s="142" t="s">
        <v>621</v>
      </c>
      <c r="C46" s="719">
        <v>0</v>
      </c>
      <c r="D46" s="719">
        <v>0</v>
      </c>
      <c r="E46" s="719"/>
      <c r="F46" s="722"/>
      <c r="G46" s="722"/>
      <c r="H46" s="57"/>
      <c r="I46" s="57"/>
      <c r="J46" s="58"/>
    </row>
    <row r="47" spans="2:10">
      <c r="B47" s="142" t="s">
        <v>21</v>
      </c>
      <c r="C47" s="719">
        <f>+C29+C43+C45+C44</f>
        <v>8361044</v>
      </c>
      <c r="D47" s="719">
        <v>0</v>
      </c>
      <c r="E47" s="722"/>
      <c r="F47" s="722"/>
      <c r="G47" s="722"/>
      <c r="H47" s="57"/>
      <c r="I47" s="57"/>
      <c r="J47" s="248"/>
    </row>
    <row r="48" spans="2:10" ht="16.5" thickBot="1">
      <c r="B48" s="142"/>
      <c r="C48" s="719"/>
      <c r="D48" s="719"/>
      <c r="E48" s="722"/>
      <c r="F48" s="722"/>
      <c r="G48" s="722"/>
      <c r="H48" s="57"/>
      <c r="I48" s="57"/>
      <c r="J48" s="248"/>
    </row>
    <row r="49" spans="2:11" ht="16.5" thickBot="1">
      <c r="B49" s="287" t="s">
        <v>22</v>
      </c>
      <c r="C49" s="727">
        <f>+C47+C27</f>
        <v>3518362167</v>
      </c>
      <c r="D49" s="727">
        <v>0</v>
      </c>
      <c r="E49" s="728" t="s">
        <v>24</v>
      </c>
      <c r="F49" s="727">
        <f>+F44+F27</f>
        <v>3518362167</v>
      </c>
      <c r="G49" s="727">
        <v>0</v>
      </c>
      <c r="H49" s="57"/>
      <c r="I49" s="102"/>
      <c r="J49" s="102"/>
    </row>
    <row r="50" spans="2:11">
      <c r="C50" s="85"/>
      <c r="F50" s="60"/>
      <c r="H50" s="57"/>
      <c r="I50" s="102"/>
      <c r="J50" s="248"/>
    </row>
    <row r="51" spans="2:11">
      <c r="B51" s="768" t="s">
        <v>571</v>
      </c>
      <c r="C51" s="768"/>
      <c r="D51" s="768"/>
      <c r="E51" s="768"/>
      <c r="F51" s="768"/>
      <c r="G51" s="768"/>
      <c r="H51" s="57"/>
      <c r="I51" s="57"/>
      <c r="J51" s="58"/>
    </row>
    <row r="52" spans="2:11">
      <c r="H52" s="57"/>
      <c r="I52" s="57"/>
      <c r="J52" s="58"/>
    </row>
    <row r="53" spans="2:11">
      <c r="H53" s="57"/>
      <c r="I53" s="57"/>
      <c r="J53" s="58"/>
    </row>
    <row r="54" spans="2:11">
      <c r="C54" s="76"/>
      <c r="H54" s="57"/>
      <c r="I54" s="57"/>
      <c r="J54" s="58"/>
    </row>
    <row r="55" spans="2:11" ht="7.5" customHeight="1">
      <c r="B55" s="3"/>
    </row>
    <row r="56" spans="2:11" ht="7.5" customHeight="1">
      <c r="B56" s="3"/>
      <c r="F56" s="32"/>
    </row>
    <row r="57" spans="2:11" ht="7.5" customHeight="1">
      <c r="B57" s="3"/>
      <c r="F57" s="32"/>
    </row>
    <row r="58" spans="2:11" ht="7.5" customHeight="1">
      <c r="B58" s="3"/>
      <c r="F58" s="32"/>
    </row>
    <row r="59" spans="2:11">
      <c r="B59" s="3"/>
    </row>
    <row r="60" spans="2:11">
      <c r="B60" s="121"/>
      <c r="C60" s="121"/>
      <c r="D60" s="121"/>
      <c r="E60" s="121"/>
      <c r="F60" s="121"/>
      <c r="G60" s="121"/>
    </row>
    <row r="61" spans="2:11" s="148" customFormat="1">
      <c r="B61" s="147" t="s">
        <v>152</v>
      </c>
      <c r="C61" s="766" t="s">
        <v>151</v>
      </c>
      <c r="D61" s="766"/>
      <c r="E61" s="147" t="s">
        <v>118</v>
      </c>
      <c r="F61" s="147" t="s">
        <v>579</v>
      </c>
      <c r="G61" s="147"/>
      <c r="J61" s="160"/>
      <c r="K61" s="160"/>
    </row>
    <row r="62" spans="2:11" s="159" customFormat="1">
      <c r="B62" s="146" t="s">
        <v>57</v>
      </c>
      <c r="C62" s="767" t="s">
        <v>150</v>
      </c>
      <c r="D62" s="767"/>
      <c r="E62" s="146" t="s">
        <v>28</v>
      </c>
      <c r="F62" s="146" t="s">
        <v>149</v>
      </c>
      <c r="G62" s="146"/>
      <c r="J62" s="161"/>
      <c r="K62" s="161"/>
    </row>
    <row r="63" spans="2:11" ht="4.5" customHeight="1">
      <c r="B63" s="3"/>
    </row>
    <row r="64" spans="2:11">
      <c r="B64" s="3"/>
    </row>
    <row r="65" spans="2:6">
      <c r="B65" s="3"/>
    </row>
    <row r="66" spans="2:6">
      <c r="D66" s="4"/>
    </row>
    <row r="70" spans="2:6">
      <c r="F70" s="7"/>
    </row>
  </sheetData>
  <customSheetViews>
    <customSheetView guid="{F3648BCD-1CED-4BBB-AE63-37BDB925883F}" scale="80" showGridLines="0">
      <pane ySplit="7" topLeftCell="A8" activePane="bottomLeft" state="frozen"/>
      <selection pane="bottomLeft" activeCell="B38" sqref="B38"/>
      <colBreaks count="1" manualBreakCount="1">
        <brk id="7" max="1048575" man="1"/>
      </colBreaks>
      <pageMargins left="0.7" right="0.7" top="0.75" bottom="0.75" header="0.3" footer="0.3"/>
      <pageSetup paperSize="9" scale="46" orientation="portrait" r:id="rId1"/>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2"/>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3"/>
    </customSheetView>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4"/>
    </customSheetView>
  </customSheetViews>
  <mergeCells count="7">
    <mergeCell ref="C61:D61"/>
    <mergeCell ref="C62:D62"/>
    <mergeCell ref="B51:G51"/>
    <mergeCell ref="B3:G3"/>
    <mergeCell ref="B4:G4"/>
    <mergeCell ref="B5:G5"/>
    <mergeCell ref="E10:E11"/>
  </mergeCells>
  <pageMargins left="0.25" right="0.25" top="0.75" bottom="0.75" header="0.3" footer="0.3"/>
  <pageSetup paperSize="9" scale="46" orientation="portrait" r:id="rId5"/>
  <colBreaks count="1" manualBreakCount="1">
    <brk id="7" max="1048575" man="1"/>
  </colBreaks>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6699"/>
    <pageSetUpPr fitToPage="1"/>
  </sheetPr>
  <dimension ref="A1:K37"/>
  <sheetViews>
    <sheetView showGridLines="0" zoomScale="90" zoomScaleNormal="90" zoomScaleSheetLayoutView="90" workbookViewId="0">
      <pane ySplit="6" topLeftCell="A7" activePane="bottomLeft" state="frozen"/>
      <selection pane="bottomLeft" activeCell="A7" sqref="A7"/>
    </sheetView>
  </sheetViews>
  <sheetFormatPr baseColWidth="10" defaultColWidth="11.42578125" defaultRowHeight="15.75"/>
  <cols>
    <col min="1" max="1" width="6.7109375" style="2" customWidth="1"/>
    <col min="2" max="2" width="60.42578125" style="2" customWidth="1"/>
    <col min="3" max="3" width="11.140625" style="2" customWidth="1"/>
    <col min="4" max="4" width="15.42578125" style="2" customWidth="1"/>
    <col min="5" max="5" width="9.140625" style="5" customWidth="1"/>
    <col min="6" max="7" width="18.7109375" style="2" customWidth="1"/>
    <col min="8" max="9" width="17.85546875" style="2" bestFit="1" customWidth="1"/>
    <col min="10" max="10" width="6.85546875" style="2" customWidth="1"/>
    <col min="11" max="16384" width="11.42578125" style="2"/>
  </cols>
  <sheetData>
    <row r="1" spans="1:11">
      <c r="B1" s="773"/>
      <c r="C1" s="773"/>
      <c r="D1" s="773"/>
      <c r="E1" s="773"/>
      <c r="F1" s="773"/>
      <c r="G1" s="773"/>
      <c r="H1" s="8"/>
      <c r="I1" s="8"/>
      <c r="J1" s="8"/>
    </row>
    <row r="2" spans="1:11" ht="16.5">
      <c r="B2" s="774" t="s">
        <v>260</v>
      </c>
      <c r="C2" s="774"/>
      <c r="D2" s="774"/>
      <c r="E2" s="774"/>
      <c r="F2" s="774"/>
      <c r="G2" s="774"/>
      <c r="H2" s="8"/>
      <c r="I2" s="8"/>
      <c r="J2" s="8"/>
    </row>
    <row r="3" spans="1:11">
      <c r="B3" s="770" t="s">
        <v>269</v>
      </c>
      <c r="C3" s="770"/>
      <c r="D3" s="770"/>
      <c r="E3" s="770"/>
      <c r="F3" s="770"/>
      <c r="G3" s="770"/>
      <c r="H3" s="56"/>
      <c r="I3" s="56"/>
    </row>
    <row r="4" spans="1:11">
      <c r="B4" s="770" t="s">
        <v>148</v>
      </c>
      <c r="C4" s="770"/>
      <c r="D4" s="770"/>
      <c r="E4" s="770"/>
      <c r="F4" s="770"/>
      <c r="G4" s="770"/>
      <c r="H4" s="56"/>
      <c r="I4" s="56"/>
    </row>
    <row r="5" spans="1:11">
      <c r="B5" s="775"/>
      <c r="C5" s="775"/>
      <c r="D5" s="775"/>
      <c r="E5" s="775"/>
      <c r="F5" s="775"/>
      <c r="G5" s="775"/>
      <c r="H5" s="56"/>
      <c r="I5" s="56"/>
    </row>
    <row r="6" spans="1:11" ht="45" customHeight="1">
      <c r="B6" s="149"/>
      <c r="C6" s="150"/>
      <c r="D6" s="150"/>
      <c r="E6" s="151"/>
      <c r="F6" s="152">
        <v>44104</v>
      </c>
      <c r="G6" s="152">
        <v>43738</v>
      </c>
      <c r="I6" s="10"/>
      <c r="J6" s="5"/>
      <c r="K6" s="5"/>
    </row>
    <row r="7" spans="1:11" ht="15" customHeight="1">
      <c r="A7" s="11"/>
      <c r="B7" s="12" t="s">
        <v>85</v>
      </c>
      <c r="C7" s="63"/>
      <c r="D7" s="63"/>
      <c r="E7" s="13"/>
      <c r="F7" s="741">
        <f>SUM(F8:F11)</f>
        <v>56645864</v>
      </c>
      <c r="G7" s="741">
        <f>SUM(G8:G11)</f>
        <v>0</v>
      </c>
      <c r="H7" s="85"/>
      <c r="I7" s="165"/>
      <c r="J7" s="5"/>
      <c r="K7" s="5"/>
    </row>
    <row r="8" spans="1:11" ht="15" customHeight="1">
      <c r="A8" s="11"/>
      <c r="B8" s="19" t="s">
        <v>429</v>
      </c>
      <c r="C8" s="64"/>
      <c r="D8" s="64"/>
      <c r="E8" s="13"/>
      <c r="F8" s="742">
        <f>SUMIF('Clasificación 06.20'!B:B,'Estado de Resultados'!B8,'Clasificación 06.20'!G:G)</f>
        <v>0</v>
      </c>
      <c r="G8" s="742">
        <v>0</v>
      </c>
      <c r="H8" s="85"/>
      <c r="I8" s="165"/>
      <c r="J8" s="14"/>
      <c r="K8" s="5"/>
    </row>
    <row r="9" spans="1:11" ht="15" customHeight="1">
      <c r="A9" s="11"/>
      <c r="B9" s="61" t="s">
        <v>428</v>
      </c>
      <c r="C9" s="65"/>
      <c r="D9" s="65"/>
      <c r="E9" s="13"/>
      <c r="F9" s="742">
        <f>SUMIF('Clasificación 06.20'!B:B,'Estado de Resultados'!B9,'Clasificación 06.20'!G:G)</f>
        <v>0</v>
      </c>
      <c r="G9" s="742">
        <v>0</v>
      </c>
      <c r="I9" s="5"/>
      <c r="J9" s="14"/>
      <c r="K9" s="5"/>
    </row>
    <row r="10" spans="1:11" ht="15" customHeight="1">
      <c r="A10" s="11"/>
      <c r="B10" s="61" t="s">
        <v>427</v>
      </c>
      <c r="C10" s="65"/>
      <c r="D10" s="65"/>
      <c r="E10" s="13"/>
      <c r="F10" s="742">
        <f>SUMIF('Clasificación 06.20'!B:B,'Estado de Resultados'!B10,'Clasificación 06.20'!G:G)</f>
        <v>56645864</v>
      </c>
      <c r="G10" s="742">
        <v>0</v>
      </c>
      <c r="I10" s="5"/>
      <c r="J10" s="14"/>
      <c r="K10" s="5"/>
    </row>
    <row r="11" spans="1:11" ht="15" customHeight="1">
      <c r="A11" s="11"/>
      <c r="B11" s="19" t="s">
        <v>430</v>
      </c>
      <c r="C11" s="63"/>
      <c r="D11" s="63"/>
      <c r="E11" s="13"/>
      <c r="F11" s="742">
        <f>SUMIF('Clasificación 06.20'!B:B,'Estado de Resultados'!B11,'Clasificación 06.20'!G:G)</f>
        <v>0</v>
      </c>
      <c r="G11" s="742">
        <v>0</v>
      </c>
      <c r="I11" s="5"/>
      <c r="J11" s="14"/>
      <c r="K11" s="5"/>
    </row>
    <row r="12" spans="1:11" ht="15" customHeight="1">
      <c r="A12" s="11"/>
      <c r="B12" s="19"/>
      <c r="C12" s="63"/>
      <c r="D12" s="63"/>
      <c r="E12" s="13"/>
      <c r="F12" s="742"/>
      <c r="G12" s="742"/>
      <c r="I12" s="5"/>
      <c r="J12" s="14"/>
      <c r="K12" s="5"/>
    </row>
    <row r="13" spans="1:11" ht="15" customHeight="1">
      <c r="A13" s="11"/>
      <c r="B13" s="12" t="s">
        <v>91</v>
      </c>
      <c r="C13" s="64"/>
      <c r="D13" s="64"/>
      <c r="E13" s="13"/>
      <c r="F13" s="741">
        <f>SUM(F14:F19)</f>
        <v>53454891</v>
      </c>
      <c r="G13" s="741">
        <f>SUM(G14:G19)</f>
        <v>0</v>
      </c>
      <c r="I13" s="5"/>
      <c r="J13" s="14"/>
      <c r="K13" s="5"/>
    </row>
    <row r="14" spans="1:11" ht="15" customHeight="1">
      <c r="A14" s="11"/>
      <c r="B14" s="61" t="s">
        <v>433</v>
      </c>
      <c r="C14" s="65"/>
      <c r="D14" s="65"/>
      <c r="E14" s="13"/>
      <c r="F14" s="742">
        <f>SUMIF('Clasificación 06.20'!B:B,'Estado de Resultados'!B14,'Clasificación 06.20'!G:G)</f>
        <v>0</v>
      </c>
      <c r="G14" s="742">
        <v>0</v>
      </c>
      <c r="I14" s="5"/>
      <c r="J14" s="14"/>
      <c r="K14" s="5"/>
    </row>
    <row r="15" spans="1:11" ht="15" customHeight="1">
      <c r="A15" s="11"/>
      <c r="B15" s="61" t="s">
        <v>436</v>
      </c>
      <c r="C15" s="65"/>
      <c r="D15" s="65"/>
      <c r="E15" s="13"/>
      <c r="F15" s="742">
        <f>SUMIF('Clasificación 06.20'!B:B,'Estado de Resultados'!B15,'Clasificación 06.20'!G:G)</f>
        <v>5605902</v>
      </c>
      <c r="G15" s="742">
        <v>0</v>
      </c>
      <c r="I15" s="5"/>
      <c r="J15" s="14"/>
      <c r="K15" s="5"/>
    </row>
    <row r="16" spans="1:11" ht="15" customHeight="1">
      <c r="A16" s="11"/>
      <c r="B16" s="61" t="s">
        <v>435</v>
      </c>
      <c r="C16" s="65"/>
      <c r="D16" s="65"/>
      <c r="E16" s="13"/>
      <c r="F16" s="742">
        <f>SUMIF('Clasificación 06.20'!B:B,'Estado de Resultados'!B16,'Clasificación 06.20'!G:G)</f>
        <v>0</v>
      </c>
      <c r="G16" s="742"/>
      <c r="I16" s="5"/>
      <c r="J16" s="14"/>
      <c r="K16" s="5"/>
    </row>
    <row r="17" spans="1:11" ht="15" customHeight="1">
      <c r="A17" s="15"/>
      <c r="B17" s="19" t="s">
        <v>437</v>
      </c>
      <c r="C17" s="64"/>
      <c r="D17" s="64"/>
      <c r="E17" s="16"/>
      <c r="F17" s="742">
        <f>SUMIF('Clasificación 06.20'!B:B,'Estado de Resultados'!B17,'Clasificación 06.20'!G:G)</f>
        <v>0</v>
      </c>
      <c r="G17" s="742">
        <v>0</v>
      </c>
      <c r="I17" s="14"/>
      <c r="J17" s="5"/>
      <c r="K17" s="5"/>
    </row>
    <row r="18" spans="1:11" ht="15" customHeight="1">
      <c r="A18" s="31"/>
      <c r="B18" s="62" t="s">
        <v>438</v>
      </c>
      <c r="C18" s="66"/>
      <c r="D18" s="66"/>
      <c r="E18" s="17"/>
      <c r="F18" s="742">
        <f>SUMIF('Clasificación 06.20'!B:B,'Estado de Resultados'!B18,'Clasificación 06.20'!G:G)</f>
        <v>47848989</v>
      </c>
      <c r="G18" s="742">
        <v>0</v>
      </c>
      <c r="I18" s="5"/>
      <c r="J18" s="14"/>
      <c r="K18" s="5"/>
    </row>
    <row r="19" spans="1:11" ht="15" customHeight="1">
      <c r="A19" s="31"/>
      <c r="B19" s="62" t="s">
        <v>503</v>
      </c>
      <c r="C19" s="66"/>
      <c r="D19" s="66"/>
      <c r="E19" s="17"/>
      <c r="F19" s="742">
        <f>SUMIF('Clasificación 06.20'!B:B,'Estado de Resultados'!B19,'Clasificación 06.20'!G:G)</f>
        <v>0</v>
      </c>
      <c r="G19" s="742">
        <v>0</v>
      </c>
      <c r="I19" s="5"/>
      <c r="J19" s="14"/>
      <c r="K19" s="5"/>
    </row>
    <row r="20" spans="1:11" ht="15" customHeight="1">
      <c r="A20" s="18"/>
      <c r="B20" s="19"/>
      <c r="C20" s="67"/>
      <c r="D20" s="67"/>
      <c r="E20" s="20"/>
      <c r="F20" s="741"/>
      <c r="G20" s="741"/>
      <c r="I20" s="5"/>
      <c r="J20" s="5"/>
      <c r="K20" s="5"/>
    </row>
    <row r="21" spans="1:11" ht="15" customHeight="1">
      <c r="A21" s="11"/>
      <c r="B21" s="12" t="s">
        <v>270</v>
      </c>
      <c r="C21" s="63"/>
      <c r="D21" s="63"/>
      <c r="E21" s="13"/>
      <c r="F21" s="741">
        <f>+F7-F13</f>
        <v>3190973</v>
      </c>
      <c r="G21" s="741">
        <v>0</v>
      </c>
      <c r="I21" s="14"/>
      <c r="J21" s="5"/>
      <c r="K21" s="5"/>
    </row>
    <row r="22" spans="1:11" ht="15" customHeight="1">
      <c r="A22" s="11"/>
      <c r="B22" s="12"/>
      <c r="C22" s="63"/>
      <c r="D22" s="63"/>
      <c r="E22" s="13"/>
      <c r="F22" s="741"/>
      <c r="G22" s="741"/>
      <c r="I22" s="14"/>
      <c r="J22" s="5"/>
      <c r="K22" s="5"/>
    </row>
    <row r="23" spans="1:11" ht="15" customHeight="1">
      <c r="A23" s="11"/>
      <c r="B23" s="12" t="s">
        <v>14</v>
      </c>
      <c r="C23" s="63"/>
      <c r="D23" s="63"/>
      <c r="E23" s="13"/>
      <c r="F23" s="742">
        <v>0</v>
      </c>
      <c r="G23" s="742">
        <v>0</v>
      </c>
      <c r="I23" s="5"/>
      <c r="J23" s="5"/>
      <c r="K23" s="5"/>
    </row>
    <row r="24" spans="1:11" ht="15" customHeight="1">
      <c r="A24" s="11"/>
      <c r="B24" s="12"/>
      <c r="C24" s="63"/>
      <c r="D24" s="63"/>
      <c r="E24" s="13"/>
      <c r="F24" s="741"/>
      <c r="G24" s="741"/>
      <c r="I24" s="5"/>
      <c r="J24" s="5"/>
      <c r="K24" s="5"/>
    </row>
    <row r="25" spans="1:11" ht="15" customHeight="1">
      <c r="A25" s="75"/>
      <c r="B25" s="23" t="s">
        <v>12</v>
      </c>
      <c r="C25" s="68"/>
      <c r="D25" s="68"/>
      <c r="E25" s="24"/>
      <c r="F25" s="743">
        <f>F21-F23</f>
        <v>3190973</v>
      </c>
      <c r="G25" s="743">
        <v>0</v>
      </c>
      <c r="H25" s="21">
        <f>+F25-'BG 06.20'!C40</f>
        <v>0</v>
      </c>
      <c r="I25" s="14"/>
      <c r="J25" s="25"/>
      <c r="K25" s="5"/>
    </row>
    <row r="26" spans="1:11" ht="15" customHeight="1">
      <c r="F26" s="50"/>
      <c r="I26" s="5"/>
      <c r="J26" s="5"/>
      <c r="K26" s="5"/>
    </row>
    <row r="27" spans="1:11" ht="15" customHeight="1">
      <c r="B27" s="768" t="s">
        <v>571</v>
      </c>
      <c r="C27" s="768"/>
      <c r="D27" s="768"/>
      <c r="E27" s="768"/>
      <c r="F27" s="768"/>
      <c r="G27" s="768"/>
      <c r="J27" s="22"/>
    </row>
    <row r="28" spans="1:11" ht="15" customHeight="1">
      <c r="B28" s="26"/>
      <c r="C28" s="26"/>
      <c r="D28" s="26"/>
      <c r="E28" s="27"/>
      <c r="F28" s="22"/>
      <c r="H28" s="3"/>
      <c r="J28" s="28"/>
    </row>
    <row r="29" spans="1:11" ht="15" customHeight="1">
      <c r="B29" s="26"/>
      <c r="C29" s="26"/>
      <c r="D29" s="26"/>
      <c r="E29" s="27"/>
      <c r="F29" s="22"/>
      <c r="G29" s="76"/>
      <c r="H29" s="3"/>
      <c r="J29" s="28"/>
    </row>
    <row r="30" spans="1:11" ht="15" customHeight="1">
      <c r="B30" s="26"/>
      <c r="C30" s="26"/>
      <c r="D30" s="26"/>
      <c r="E30" s="27"/>
      <c r="F30" s="22"/>
      <c r="G30" s="76"/>
      <c r="H30" s="3"/>
      <c r="J30" s="28"/>
    </row>
    <row r="31" spans="1:11" ht="15" customHeight="1">
      <c r="B31" s="26"/>
      <c r="C31" s="26"/>
      <c r="D31" s="26"/>
      <c r="E31" s="27"/>
      <c r="F31" s="22"/>
      <c r="G31" s="76"/>
      <c r="H31" s="3"/>
      <c r="J31" s="28"/>
    </row>
    <row r="32" spans="1:11" ht="15" customHeight="1">
      <c r="B32" s="26"/>
      <c r="C32" s="26"/>
      <c r="D32" s="26"/>
      <c r="E32" s="27"/>
      <c r="F32" s="22"/>
      <c r="G32" s="76"/>
      <c r="H32" s="3"/>
      <c r="J32" s="28"/>
    </row>
    <row r="33" spans="2:10">
      <c r="B33" s="3"/>
      <c r="C33" s="3"/>
      <c r="D33" s="3"/>
      <c r="E33" s="29"/>
      <c r="F33" s="76"/>
      <c r="H33" s="3"/>
      <c r="J33" s="30"/>
    </row>
    <row r="34" spans="2:10">
      <c r="B34" s="3"/>
      <c r="C34" s="3"/>
      <c r="D34" s="3"/>
      <c r="E34" s="29"/>
      <c r="H34" s="3"/>
      <c r="J34" s="28"/>
    </row>
    <row r="35" spans="2:10">
      <c r="B35" s="3"/>
      <c r="C35" s="3"/>
      <c r="D35" s="3"/>
      <c r="E35" s="29"/>
      <c r="H35" s="3"/>
      <c r="J35" s="28"/>
    </row>
    <row r="36" spans="2:10">
      <c r="B36" s="117" t="s">
        <v>146</v>
      </c>
      <c r="C36" s="766" t="s">
        <v>581</v>
      </c>
      <c r="D36" s="766"/>
      <c r="E36" s="766"/>
      <c r="F36" s="766"/>
      <c r="G36" s="766"/>
      <c r="H36" s="3"/>
      <c r="J36" s="28"/>
    </row>
    <row r="37" spans="2:10">
      <c r="B37" s="118" t="s">
        <v>154</v>
      </c>
      <c r="C37" s="767" t="s">
        <v>153</v>
      </c>
      <c r="D37" s="767"/>
      <c r="E37" s="767"/>
      <c r="F37" s="767"/>
      <c r="G37" s="767"/>
      <c r="H37" s="3"/>
      <c r="J37" s="28"/>
    </row>
  </sheetData>
  <customSheetViews>
    <customSheetView guid="{F3648BCD-1CED-4BBB-AE63-37BDB925883F}" scale="80" showGridLines="0" fitToPage="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1"/>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2"/>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3"/>
    </customSheetView>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4"/>
    </customSheetView>
  </customSheetViews>
  <mergeCells count="8">
    <mergeCell ref="C37:G37"/>
    <mergeCell ref="B1:G1"/>
    <mergeCell ref="B2:G2"/>
    <mergeCell ref="B3:G3"/>
    <mergeCell ref="B27:G27"/>
    <mergeCell ref="B5:G5"/>
    <mergeCell ref="B4:G4"/>
    <mergeCell ref="C36:G36"/>
  </mergeCells>
  <printOptions horizontalCentered="1"/>
  <pageMargins left="0.48" right="0.39" top="0.74803149606299213" bottom="0.74803149606299213" header="0.31496062992125984" footer="0.31496062992125984"/>
  <pageSetup paperSize="9" scale="52"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99"/>
    <pageSetUpPr fitToPage="1"/>
  </sheetPr>
  <dimension ref="B2:K53"/>
  <sheetViews>
    <sheetView showGridLines="0" zoomScale="90" zoomScaleNormal="90" zoomScaleSheetLayoutView="90" workbookViewId="0">
      <pane ySplit="7" topLeftCell="A8" activePane="bottomLeft" state="frozen"/>
      <selection pane="bottomLeft" activeCell="A8" sqref="A8"/>
    </sheetView>
  </sheetViews>
  <sheetFormatPr baseColWidth="10" defaultColWidth="11.42578125" defaultRowHeight="15.75"/>
  <cols>
    <col min="1" max="1" width="6.28515625" style="2" customWidth="1"/>
    <col min="2" max="2" width="52.5703125" style="3" customWidth="1"/>
    <col min="3" max="3" width="17" style="3" bestFit="1" customWidth="1"/>
    <col min="4" max="4" width="10.42578125" style="29" customWidth="1"/>
    <col min="5" max="5" width="20.5703125" style="3" bestFit="1" customWidth="1"/>
    <col min="6" max="6" width="17.28515625" style="6" customWidth="1"/>
    <col min="7" max="8" width="3" style="2" customWidth="1"/>
    <col min="9" max="9" width="17.42578125" style="2" customWidth="1"/>
    <col min="10" max="10" width="19" style="2" bestFit="1" customWidth="1"/>
    <col min="11" max="16384" width="11.42578125" style="2"/>
  </cols>
  <sheetData>
    <row r="2" spans="2:9" s="53" customFormat="1">
      <c r="B2" s="776" t="s">
        <v>580</v>
      </c>
      <c r="C2" s="776"/>
      <c r="D2" s="776"/>
      <c r="E2" s="776"/>
      <c r="F2" s="776"/>
      <c r="G2" s="776"/>
      <c r="H2" s="52"/>
      <c r="I2" s="52"/>
    </row>
    <row r="3" spans="2:9" s="53" customFormat="1">
      <c r="B3" s="783" t="s">
        <v>145</v>
      </c>
      <c r="C3" s="783"/>
      <c r="D3" s="783"/>
      <c r="E3" s="783"/>
      <c r="F3" s="783"/>
      <c r="G3" s="48"/>
      <c r="H3" s="48"/>
      <c r="I3" s="48"/>
    </row>
    <row r="4" spans="2:9" s="53" customFormat="1">
      <c r="B4" s="783" t="s">
        <v>271</v>
      </c>
      <c r="C4" s="783"/>
      <c r="D4" s="783"/>
      <c r="E4" s="783"/>
      <c r="F4" s="783"/>
      <c r="G4" s="48"/>
      <c r="H4" s="48"/>
      <c r="I4" s="48"/>
    </row>
    <row r="5" spans="2:9" s="53" customFormat="1">
      <c r="B5" s="783" t="s">
        <v>148</v>
      </c>
      <c r="C5" s="783"/>
      <c r="D5" s="783"/>
      <c r="E5" s="783"/>
      <c r="F5" s="783"/>
      <c r="G5" s="48"/>
      <c r="H5" s="48"/>
      <c r="I5" s="48"/>
    </row>
    <row r="6" spans="2:9">
      <c r="B6" s="9"/>
      <c r="C6" s="9"/>
      <c r="D6" s="9"/>
      <c r="E6" s="9"/>
      <c r="F6" s="33"/>
      <c r="G6" s="3"/>
    </row>
    <row r="7" spans="2:9" ht="45" customHeight="1">
      <c r="B7" s="149"/>
      <c r="C7" s="150"/>
      <c r="D7" s="151"/>
      <c r="E7" s="152">
        <v>44104</v>
      </c>
      <c r="F7" s="152">
        <v>44104</v>
      </c>
    </row>
    <row r="8" spans="2:9" s="5" customFormat="1" ht="7.15" customHeight="1">
      <c r="B8" s="499"/>
      <c r="C8" s="500"/>
      <c r="D8" s="500"/>
      <c r="E8" s="660"/>
      <c r="F8" s="661"/>
    </row>
    <row r="9" spans="2:9">
      <c r="B9" s="784" t="s">
        <v>582</v>
      </c>
      <c r="C9" s="785"/>
      <c r="D9" s="786"/>
      <c r="E9" s="660"/>
      <c r="F9" s="661"/>
    </row>
    <row r="10" spans="2:9" ht="7.15" customHeight="1">
      <c r="B10" s="499"/>
      <c r="C10" s="500"/>
      <c r="D10" s="500"/>
      <c r="E10" s="660"/>
      <c r="F10" s="661"/>
    </row>
    <row r="11" spans="2:9" s="28" customFormat="1">
      <c r="B11" s="34" t="s">
        <v>272</v>
      </c>
      <c r="C11" s="35"/>
      <c r="D11" s="35"/>
      <c r="E11" s="744">
        <f>+'CA EF'!G74</f>
        <v>0</v>
      </c>
      <c r="F11" s="744">
        <v>0</v>
      </c>
    </row>
    <row r="12" spans="2:9" s="28" customFormat="1">
      <c r="B12" s="34" t="s">
        <v>273</v>
      </c>
      <c r="C12" s="35"/>
      <c r="D12" s="35"/>
      <c r="E12" s="744">
        <f>+'CA EF'!H74</f>
        <v>-2997293785</v>
      </c>
      <c r="F12" s="744">
        <v>0</v>
      </c>
    </row>
    <row r="13" spans="2:9" s="28" customFormat="1">
      <c r="B13" s="34" t="s">
        <v>31</v>
      </c>
      <c r="C13" s="35"/>
      <c r="D13" s="35"/>
      <c r="E13" s="744">
        <f>+'CA EF'!I74</f>
        <v>0</v>
      </c>
      <c r="F13" s="744">
        <v>0</v>
      </c>
    </row>
    <row r="14" spans="2:9" s="28" customFormat="1">
      <c r="B14" s="34" t="s">
        <v>69</v>
      </c>
      <c r="C14" s="35"/>
      <c r="D14" s="35"/>
      <c r="E14" s="744">
        <f>+'CA EF'!J74</f>
        <v>0</v>
      </c>
      <c r="F14" s="744">
        <v>0</v>
      </c>
    </row>
    <row r="15" spans="2:9" s="28" customFormat="1" ht="31.5" customHeight="1">
      <c r="B15" s="780" t="s">
        <v>32</v>
      </c>
      <c r="C15" s="781"/>
      <c r="D15" s="782"/>
      <c r="E15" s="745">
        <f>SUM(E11:E14)</f>
        <v>-2997293785</v>
      </c>
      <c r="F15" s="745">
        <v>0</v>
      </c>
    </row>
    <row r="16" spans="2:9" s="28" customFormat="1">
      <c r="B16" s="36" t="s">
        <v>70</v>
      </c>
      <c r="C16" s="37"/>
      <c r="D16" s="37"/>
      <c r="E16" s="745">
        <f>+E17</f>
        <v>0</v>
      </c>
      <c r="F16" s="745">
        <f>+F17</f>
        <v>0</v>
      </c>
    </row>
    <row r="17" spans="2:9" s="28" customFormat="1">
      <c r="B17" s="34" t="s">
        <v>71</v>
      </c>
      <c r="C17" s="35"/>
      <c r="D17" s="37"/>
      <c r="E17" s="744">
        <f>+'CA EF'!L74</f>
        <v>0</v>
      </c>
      <c r="F17" s="744">
        <v>0</v>
      </c>
    </row>
    <row r="18" spans="2:9" s="28" customFormat="1">
      <c r="B18" s="36" t="s">
        <v>72</v>
      </c>
      <c r="C18" s="37"/>
      <c r="D18" s="37"/>
      <c r="E18" s="745"/>
      <c r="F18" s="745"/>
    </row>
    <row r="19" spans="2:9" s="28" customFormat="1">
      <c r="B19" s="34" t="s">
        <v>33</v>
      </c>
      <c r="C19" s="35"/>
      <c r="D19" s="35"/>
      <c r="E19" s="744">
        <f>+'CA EF'!M74</f>
        <v>-155356</v>
      </c>
      <c r="F19" s="744">
        <v>0</v>
      </c>
      <c r="H19" s="38"/>
    </row>
    <row r="20" spans="2:9" s="28" customFormat="1">
      <c r="B20" s="780" t="s">
        <v>73</v>
      </c>
      <c r="C20" s="781"/>
      <c r="D20" s="782"/>
      <c r="E20" s="745">
        <f>+SUM(E15:E19)</f>
        <v>-2997449141</v>
      </c>
      <c r="F20" s="745">
        <v>0</v>
      </c>
      <c r="H20" s="38"/>
    </row>
    <row r="21" spans="2:9" s="28" customFormat="1">
      <c r="B21" s="34" t="s">
        <v>45</v>
      </c>
      <c r="C21" s="35"/>
      <c r="D21" s="37"/>
      <c r="E21" s="746">
        <f>+'CA EF'!N74</f>
        <v>0</v>
      </c>
      <c r="F21" s="744">
        <v>0</v>
      </c>
      <c r="H21" s="38"/>
    </row>
    <row r="22" spans="2:9" s="28" customFormat="1">
      <c r="B22" s="36" t="s">
        <v>34</v>
      </c>
      <c r="C22" s="37"/>
      <c r="D22" s="37"/>
      <c r="E22" s="747">
        <f>SUM(E20:E21)</f>
        <v>-2997449141</v>
      </c>
      <c r="F22" s="747">
        <v>0</v>
      </c>
      <c r="H22" s="38"/>
    </row>
    <row r="23" spans="2:9" s="28" customFormat="1">
      <c r="B23" s="36"/>
      <c r="C23" s="37"/>
      <c r="D23" s="37"/>
      <c r="E23" s="748"/>
      <c r="F23" s="745"/>
      <c r="H23" s="38"/>
    </row>
    <row r="24" spans="2:9" s="28" customFormat="1">
      <c r="B24" s="784" t="s">
        <v>583</v>
      </c>
      <c r="C24" s="785"/>
      <c r="D24" s="786"/>
      <c r="E24" s="749"/>
      <c r="F24" s="750"/>
      <c r="H24" s="38"/>
      <c r="I24" s="2"/>
    </row>
    <row r="25" spans="2:9" ht="7.15" customHeight="1">
      <c r="B25" s="499"/>
      <c r="C25" s="500"/>
      <c r="D25" s="500"/>
      <c r="E25" s="751"/>
      <c r="F25" s="752"/>
    </row>
    <row r="26" spans="2:9" s="28" customFormat="1">
      <c r="B26" s="69" t="s">
        <v>74</v>
      </c>
      <c r="C26" s="70"/>
      <c r="D26" s="37"/>
      <c r="E26" s="744">
        <f>+'CA EF'!O74</f>
        <v>0</v>
      </c>
      <c r="F26" s="744">
        <v>0</v>
      </c>
      <c r="H26" s="38"/>
    </row>
    <row r="27" spans="2:9" s="28" customFormat="1">
      <c r="B27" s="69" t="s">
        <v>75</v>
      </c>
      <c r="C27" s="70"/>
      <c r="D27" s="37"/>
      <c r="E27" s="744">
        <f>+'CA EF'!P74</f>
        <v>0</v>
      </c>
      <c r="F27" s="744">
        <v>0</v>
      </c>
      <c r="H27" s="38"/>
    </row>
    <row r="28" spans="2:9" s="28" customFormat="1">
      <c r="B28" s="777" t="s">
        <v>274</v>
      </c>
      <c r="C28" s="778"/>
      <c r="D28" s="779"/>
      <c r="E28" s="744">
        <f>+'CA EF'!Q74</f>
        <v>0</v>
      </c>
      <c r="F28" s="744">
        <v>0</v>
      </c>
      <c r="H28" s="38"/>
    </row>
    <row r="29" spans="2:9" s="28" customFormat="1">
      <c r="B29" s="34" t="s">
        <v>76</v>
      </c>
      <c r="C29" s="35"/>
      <c r="D29" s="35"/>
      <c r="E29" s="744">
        <f>+'CA EF'!R74</f>
        <v>0</v>
      </c>
      <c r="F29" s="744">
        <v>0</v>
      </c>
      <c r="H29" s="38"/>
    </row>
    <row r="30" spans="2:9" s="28" customFormat="1">
      <c r="B30" s="34" t="s">
        <v>77</v>
      </c>
      <c r="C30" s="35"/>
      <c r="D30" s="35"/>
      <c r="E30" s="744">
        <f>+'CA EF'!S74</f>
        <v>0</v>
      </c>
      <c r="F30" s="744">
        <v>0</v>
      </c>
      <c r="H30" s="38"/>
    </row>
    <row r="31" spans="2:9" s="28" customFormat="1">
      <c r="B31" s="36" t="s">
        <v>78</v>
      </c>
      <c r="C31" s="37"/>
      <c r="D31" s="37"/>
      <c r="E31" s="745">
        <f>SUM(E26:E30)</f>
        <v>0</v>
      </c>
      <c r="F31" s="745">
        <v>0</v>
      </c>
    </row>
    <row r="32" spans="2:9" s="28" customFormat="1">
      <c r="B32" s="36"/>
      <c r="C32" s="37"/>
      <c r="D32" s="37"/>
      <c r="E32" s="744"/>
      <c r="F32" s="744"/>
    </row>
    <row r="33" spans="2:11" s="28" customFormat="1" ht="31.5" customHeight="1">
      <c r="B33" s="784" t="s">
        <v>584</v>
      </c>
      <c r="C33" s="785"/>
      <c r="D33" s="786"/>
      <c r="E33" s="744"/>
      <c r="F33" s="744"/>
      <c r="I33" s="2"/>
    </row>
    <row r="34" spans="2:11" s="28" customFormat="1">
      <c r="B34" s="34" t="s">
        <v>79</v>
      </c>
      <c r="C34" s="35"/>
      <c r="D34" s="35"/>
      <c r="E34" s="744">
        <f>+'CA EF'!T74</f>
        <v>3500000000</v>
      </c>
      <c r="F34" s="744">
        <v>0</v>
      </c>
    </row>
    <row r="35" spans="2:11" s="28" customFormat="1">
      <c r="B35" s="34" t="s">
        <v>35</v>
      </c>
      <c r="C35" s="35"/>
      <c r="D35" s="35"/>
      <c r="E35" s="744">
        <f>+'CA EF'!U74</f>
        <v>0</v>
      </c>
      <c r="F35" s="744">
        <v>0</v>
      </c>
    </row>
    <row r="36" spans="2:11" s="28" customFormat="1">
      <c r="B36" s="34" t="s">
        <v>80</v>
      </c>
      <c r="C36" s="35"/>
      <c r="D36" s="35"/>
      <c r="E36" s="753">
        <f>+'CA EF'!V74</f>
        <v>0</v>
      </c>
      <c r="F36" s="753">
        <v>0</v>
      </c>
      <c r="H36" s="39"/>
    </row>
    <row r="37" spans="2:11" s="28" customFormat="1">
      <c r="B37" s="34" t="s">
        <v>44</v>
      </c>
      <c r="C37" s="35"/>
      <c r="D37" s="35"/>
      <c r="E37" s="753">
        <f>+'CA EF'!W74</f>
        <v>0</v>
      </c>
      <c r="F37" s="753">
        <v>0</v>
      </c>
      <c r="H37" s="30"/>
    </row>
    <row r="38" spans="2:11" s="28" customFormat="1">
      <c r="B38" s="36" t="s">
        <v>36</v>
      </c>
      <c r="C38" s="37"/>
      <c r="D38" s="37"/>
      <c r="E38" s="747">
        <f>SUM(E34:E37)</f>
        <v>3500000000</v>
      </c>
      <c r="F38" s="750"/>
      <c r="H38" s="30"/>
      <c r="I38" s="40"/>
      <c r="J38" s="40"/>
      <c r="K38" s="40"/>
    </row>
    <row r="39" spans="2:11" s="28" customFormat="1">
      <c r="B39" s="780" t="s">
        <v>37</v>
      </c>
      <c r="C39" s="781"/>
      <c r="D39" s="782"/>
      <c r="E39" s="747">
        <f>+E22+E31+E38</f>
        <v>502550859</v>
      </c>
      <c r="F39" s="747">
        <v>0</v>
      </c>
      <c r="I39" s="40"/>
      <c r="J39" s="40"/>
      <c r="K39" s="40"/>
    </row>
    <row r="40" spans="2:11" s="28" customFormat="1">
      <c r="B40" s="36" t="s">
        <v>38</v>
      </c>
      <c r="C40" s="37"/>
      <c r="D40" s="37"/>
      <c r="E40" s="753">
        <f>+F41</f>
        <v>0</v>
      </c>
      <c r="F40" s="753">
        <v>0</v>
      </c>
      <c r="I40" s="40"/>
      <c r="J40" s="40"/>
      <c r="K40" s="40"/>
    </row>
    <row r="41" spans="2:11" s="28" customFormat="1">
      <c r="B41" s="41" t="s">
        <v>39</v>
      </c>
      <c r="C41" s="42"/>
      <c r="D41" s="42"/>
      <c r="E41" s="754">
        <f>+E39+E40</f>
        <v>502550859</v>
      </c>
      <c r="F41" s="754">
        <v>0</v>
      </c>
      <c r="I41" s="103"/>
      <c r="J41" s="43"/>
      <c r="K41" s="40"/>
    </row>
    <row r="42" spans="2:11" s="28" customFormat="1">
      <c r="B42" s="37"/>
      <c r="C42" s="37"/>
      <c r="D42" s="37"/>
      <c r="E42" s="59"/>
      <c r="F42" s="59"/>
      <c r="I42" s="103"/>
      <c r="J42" s="43"/>
      <c r="K42" s="40"/>
    </row>
    <row r="43" spans="2:11" s="28" customFormat="1">
      <c r="B43" s="768" t="s">
        <v>571</v>
      </c>
      <c r="C43" s="768"/>
      <c r="D43" s="768"/>
      <c r="E43" s="768"/>
      <c r="F43" s="768"/>
      <c r="I43" s="43"/>
      <c r="J43" s="43"/>
      <c r="K43" s="40"/>
    </row>
    <row r="44" spans="2:11">
      <c r="E44" s="2"/>
      <c r="F44" s="2"/>
      <c r="I44" s="44"/>
      <c r="J44" s="44"/>
      <c r="K44" s="44"/>
    </row>
    <row r="45" spans="2:11">
      <c r="B45" s="2"/>
      <c r="C45" s="2"/>
      <c r="D45" s="27"/>
      <c r="E45" s="2"/>
      <c r="F45" s="2"/>
      <c r="G45" s="3"/>
      <c r="I45" s="40"/>
      <c r="J45" s="44"/>
      <c r="K45" s="44"/>
    </row>
    <row r="46" spans="2:11">
      <c r="E46" s="76"/>
      <c r="F46" s="2"/>
      <c r="G46" s="3"/>
      <c r="I46" s="28"/>
    </row>
    <row r="47" spans="2:11">
      <c r="E47" s="2"/>
      <c r="F47" s="2"/>
      <c r="G47" s="3"/>
      <c r="I47" s="28"/>
    </row>
    <row r="48" spans="2:11">
      <c r="E48" s="2"/>
      <c r="F48" s="2"/>
      <c r="G48" s="3"/>
      <c r="I48" s="28"/>
    </row>
    <row r="49" spans="2:9">
      <c r="E49" s="2"/>
      <c r="F49" s="2"/>
      <c r="G49" s="3"/>
      <c r="I49" s="28"/>
    </row>
    <row r="50" spans="2:9">
      <c r="E50" s="2"/>
      <c r="F50" s="2"/>
      <c r="G50" s="3"/>
      <c r="I50" s="28"/>
    </row>
    <row r="51" spans="2:9">
      <c r="E51" s="2"/>
      <c r="F51" s="2"/>
      <c r="G51" s="3"/>
      <c r="I51" s="28"/>
    </row>
    <row r="52" spans="2:9">
      <c r="B52" s="117" t="s">
        <v>147</v>
      </c>
      <c r="C52" s="766" t="s">
        <v>587</v>
      </c>
      <c r="D52" s="766"/>
      <c r="E52" s="766"/>
      <c r="F52" s="766"/>
      <c r="G52" s="766"/>
      <c r="I52" s="28"/>
    </row>
    <row r="53" spans="2:9">
      <c r="B53" s="118" t="s">
        <v>155</v>
      </c>
      <c r="C53" s="767" t="s">
        <v>156</v>
      </c>
      <c r="D53" s="767"/>
      <c r="E53" s="767"/>
      <c r="F53" s="767"/>
      <c r="G53" s="767"/>
      <c r="I53" s="28"/>
    </row>
  </sheetData>
  <customSheetViews>
    <customSheetView guid="{F3648BCD-1CED-4BBB-AE63-37BDB925883F}" scale="80" showGridLines="0" fitToPage="1" hiddenRows="1">
      <pane ySplit="7" topLeftCell="A25" activePane="bottomLeft" state="frozen"/>
      <selection pane="bottomLeft" activeCell="B2" sqref="B2:G44"/>
      <pageMargins left="0.7" right="0.7" top="0.75" bottom="0.75" header="0.3" footer="0.3"/>
      <pageSetup paperSize="9" scale="71" fitToHeight="0" orientation="portrait" r:id="rId1"/>
    </customSheetView>
    <customSheetView guid="{5FCC9217-B3E9-4B91-A943-5F21728EBEE9}" scale="80" showPageBreaks="1" showGridLines="0" fitToPage="1" printArea="1" hiddenRows="1">
      <pane ySplit="7" topLeftCell="A33" activePane="bottomLeft" state="frozen"/>
      <selection pane="bottomLeft" activeCell="B7" sqref="B7:F42"/>
      <pageMargins left="0.7" right="0.7" top="0.75" bottom="0.75" header="0.3" footer="0.3"/>
      <pageSetup paperSize="9" scale="71" fitToHeight="0" orientation="portrait" r:id="rId2"/>
    </customSheetView>
    <customSheetView guid="{7015FC6D-0680-4B00-AA0E-B83DA1D0B666}" scale="80" showPageBreaks="1" showGridLines="0" fitToPage="1" printArea="1" hiddenRows="1">
      <pane ySplit="7" topLeftCell="A25" activePane="bottomLeft" state="frozen"/>
      <selection pane="bottomLeft" activeCell="B2" sqref="B2:G44"/>
      <pageMargins left="0.7" right="0.7" top="0.75" bottom="0.75" header="0.3" footer="0.3"/>
      <pageSetup paperSize="9" scale="71" fitToHeight="0" orientation="portrait" r:id="rId3"/>
    </customSheetView>
    <customSheetView guid="{B9F63820-5C32-455A-BC9D-0BE84D6B0867}" scale="80" showGridLines="0" fitToPage="1" hiddenRows="1" state="hidden">
      <pane ySplit="7" topLeftCell="A25" activePane="bottomLeft" state="frozen"/>
      <selection pane="bottomLeft" activeCell="B2" sqref="B2:G44"/>
      <pageMargins left="0.7" right="0.7" top="0.75" bottom="0.75" header="0.3" footer="0.3"/>
      <pageSetup paperSize="9" scale="71" fitToHeight="0" orientation="portrait" r:id="rId4"/>
    </customSheetView>
  </customSheetViews>
  <mergeCells count="14">
    <mergeCell ref="B2:G2"/>
    <mergeCell ref="B28:D28"/>
    <mergeCell ref="B39:D39"/>
    <mergeCell ref="C52:G52"/>
    <mergeCell ref="C53:G53"/>
    <mergeCell ref="B3:F3"/>
    <mergeCell ref="B5:F5"/>
    <mergeCell ref="B43:F43"/>
    <mergeCell ref="B4:F4"/>
    <mergeCell ref="B15:D15"/>
    <mergeCell ref="B20:D20"/>
    <mergeCell ref="B33:D33"/>
    <mergeCell ref="B24:D24"/>
    <mergeCell ref="B9:D9"/>
  </mergeCells>
  <pageMargins left="0.7" right="0.7" top="0.75" bottom="0.75" header="0.3" footer="0.3"/>
  <pageSetup paperSize="9" scale="71" fitToHeight="0"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Z80"/>
  <sheetViews>
    <sheetView zoomScale="90" zoomScaleNormal="90" workbookViewId="0">
      <pane xSplit="6" ySplit="3" topLeftCell="G4" activePane="bottomRight" state="frozen"/>
      <selection pane="topRight" activeCell="G1" sqref="G1"/>
      <selection pane="bottomLeft" activeCell="A4" sqref="A4"/>
      <selection pane="bottomRight" activeCell="K21" sqref="K21"/>
    </sheetView>
  </sheetViews>
  <sheetFormatPr baseColWidth="10" defaultColWidth="9.140625" defaultRowHeight="15" customHeight="1"/>
  <cols>
    <col min="1" max="1" width="33.7109375" style="71" customWidth="1"/>
    <col min="2" max="2" width="16" style="71" customWidth="1"/>
    <col min="3" max="4" width="15" style="71" bestFit="1" customWidth="1"/>
    <col min="5" max="5" width="16.5703125" style="479" bestFit="1" customWidth="1"/>
    <col min="6" max="6" width="13.28515625" style="479" bestFit="1" customWidth="1"/>
    <col min="7" max="7" width="17.5703125" style="71" bestFit="1" customWidth="1"/>
    <col min="8" max="8" width="18.140625" style="71" bestFit="1" customWidth="1"/>
    <col min="9" max="9" width="12.85546875" style="71" bestFit="1" customWidth="1"/>
    <col min="10" max="11" width="16.5703125" style="71" bestFit="1" customWidth="1"/>
    <col min="12" max="13" width="13.140625" style="71" bestFit="1" customWidth="1"/>
    <col min="14" max="14" width="15.5703125" style="71" bestFit="1" customWidth="1"/>
    <col min="15" max="19" width="15.5703125" style="71" customWidth="1"/>
    <col min="20" max="20" width="15.42578125" style="71" bestFit="1" customWidth="1"/>
    <col min="21" max="23" width="12.28515625" style="71" bestFit="1" customWidth="1"/>
    <col min="24" max="24" width="17.5703125" style="71" bestFit="1" customWidth="1"/>
    <col min="25" max="25" width="13.28515625" style="71" bestFit="1" customWidth="1"/>
    <col min="26" max="26" width="15.85546875" style="86" bestFit="1" customWidth="1"/>
    <col min="27" max="52" width="9.140625" style="86"/>
    <col min="53" max="260" width="9.140625" style="71"/>
    <col min="261" max="261" width="33.7109375" style="71" customWidth="1"/>
    <col min="262" max="262" width="16" style="71" customWidth="1"/>
    <col min="263" max="264" width="15" style="71" bestFit="1" customWidth="1"/>
    <col min="265" max="265" width="16.5703125" style="71" bestFit="1" customWidth="1"/>
    <col min="266" max="266" width="12.5703125" style="71" customWidth="1"/>
    <col min="267" max="267" width="17.5703125" style="71" bestFit="1" customWidth="1"/>
    <col min="268" max="269" width="18.140625" style="71" bestFit="1" customWidth="1"/>
    <col min="270" max="270" width="12.85546875" style="71" bestFit="1" customWidth="1"/>
    <col min="271" max="272" width="16.5703125" style="71" bestFit="1" customWidth="1"/>
    <col min="273" max="274" width="13.140625" style="71" bestFit="1" customWidth="1"/>
    <col min="275" max="275" width="15.5703125" style="71" bestFit="1" customWidth="1"/>
    <col min="276" max="276" width="13.7109375" style="71" bestFit="1" customWidth="1"/>
    <col min="277" max="279" width="12.28515625" style="71" bestFit="1" customWidth="1"/>
    <col min="280" max="280" width="17.5703125" style="71" bestFit="1" customWidth="1"/>
    <col min="281" max="281" width="12.28515625" style="71" bestFit="1" customWidth="1"/>
    <col min="282" max="282" width="13.42578125" style="71" bestFit="1" customWidth="1"/>
    <col min="283" max="516" width="9.140625" style="71"/>
    <col min="517" max="517" width="33.7109375" style="71" customWidth="1"/>
    <col min="518" max="518" width="16" style="71" customWidth="1"/>
    <col min="519" max="520" width="15" style="71" bestFit="1" customWidth="1"/>
    <col min="521" max="521" width="16.5703125" style="71" bestFit="1" customWidth="1"/>
    <col min="522" max="522" width="12.5703125" style="71" customWidth="1"/>
    <col min="523" max="523" width="17.5703125" style="71" bestFit="1" customWidth="1"/>
    <col min="524" max="525" width="18.140625" style="71" bestFit="1" customWidth="1"/>
    <col min="526" max="526" width="12.85546875" style="71" bestFit="1" customWidth="1"/>
    <col min="527" max="528" width="16.5703125" style="71" bestFit="1" customWidth="1"/>
    <col min="529" max="530" width="13.140625" style="71" bestFit="1" customWidth="1"/>
    <col min="531" max="531" width="15.5703125" style="71" bestFit="1" customWidth="1"/>
    <col min="532" max="532" width="13.7109375" style="71" bestFit="1" customWidth="1"/>
    <col min="533" max="535" width="12.28515625" style="71" bestFit="1" customWidth="1"/>
    <col min="536" max="536" width="17.5703125" style="71" bestFit="1" customWidth="1"/>
    <col min="537" max="537" width="12.28515625" style="71" bestFit="1" customWidth="1"/>
    <col min="538" max="538" width="13.42578125" style="71" bestFit="1" customWidth="1"/>
    <col min="539" max="772" width="9.140625" style="71"/>
    <col min="773" max="773" width="33.7109375" style="71" customWidth="1"/>
    <col min="774" max="774" width="16" style="71" customWidth="1"/>
    <col min="775" max="776" width="15" style="71" bestFit="1" customWidth="1"/>
    <col min="777" max="777" width="16.5703125" style="71" bestFit="1" customWidth="1"/>
    <col min="778" max="778" width="12.5703125" style="71" customWidth="1"/>
    <col min="779" max="779" width="17.5703125" style="71" bestFit="1" customWidth="1"/>
    <col min="780" max="781" width="18.140625" style="71" bestFit="1" customWidth="1"/>
    <col min="782" max="782" width="12.85546875" style="71" bestFit="1" customWidth="1"/>
    <col min="783" max="784" width="16.5703125" style="71" bestFit="1" customWidth="1"/>
    <col min="785" max="786" width="13.140625" style="71" bestFit="1" customWidth="1"/>
    <col min="787" max="787" width="15.5703125" style="71" bestFit="1" customWidth="1"/>
    <col min="788" max="788" width="13.7109375" style="71" bestFit="1" customWidth="1"/>
    <col min="789" max="791" width="12.28515625" style="71" bestFit="1" customWidth="1"/>
    <col min="792" max="792" width="17.5703125" style="71" bestFit="1" customWidth="1"/>
    <col min="793" max="793" width="12.28515625" style="71" bestFit="1" customWidth="1"/>
    <col min="794" max="794" width="13.42578125" style="71" bestFit="1" customWidth="1"/>
    <col min="795" max="1028" width="9.140625" style="71"/>
    <col min="1029" max="1029" width="33.7109375" style="71" customWidth="1"/>
    <col min="1030" max="1030" width="16" style="71" customWidth="1"/>
    <col min="1031" max="1032" width="15" style="71" bestFit="1" customWidth="1"/>
    <col min="1033" max="1033" width="16.5703125" style="71" bestFit="1" customWidth="1"/>
    <col min="1034" max="1034" width="12.5703125" style="71" customWidth="1"/>
    <col min="1035" max="1035" width="17.5703125" style="71" bestFit="1" customWidth="1"/>
    <col min="1036" max="1037" width="18.140625" style="71" bestFit="1" customWidth="1"/>
    <col min="1038" max="1038" width="12.85546875" style="71" bestFit="1" customWidth="1"/>
    <col min="1039" max="1040" width="16.5703125" style="71" bestFit="1" customWidth="1"/>
    <col min="1041" max="1042" width="13.140625" style="71" bestFit="1" customWidth="1"/>
    <col min="1043" max="1043" width="15.5703125" style="71" bestFit="1" customWidth="1"/>
    <col min="1044" max="1044" width="13.7109375" style="71" bestFit="1" customWidth="1"/>
    <col min="1045" max="1047" width="12.28515625" style="71" bestFit="1" customWidth="1"/>
    <col min="1048" max="1048" width="17.5703125" style="71" bestFit="1" customWidth="1"/>
    <col min="1049" max="1049" width="12.28515625" style="71" bestFit="1" customWidth="1"/>
    <col min="1050" max="1050" width="13.42578125" style="71" bestFit="1" customWidth="1"/>
    <col min="1051" max="1284" width="9.140625" style="71"/>
    <col min="1285" max="1285" width="33.7109375" style="71" customWidth="1"/>
    <col min="1286" max="1286" width="16" style="71" customWidth="1"/>
    <col min="1287" max="1288" width="15" style="71" bestFit="1" customWidth="1"/>
    <col min="1289" max="1289" width="16.5703125" style="71" bestFit="1" customWidth="1"/>
    <col min="1290" max="1290" width="12.5703125" style="71" customWidth="1"/>
    <col min="1291" max="1291" width="17.5703125" style="71" bestFit="1" customWidth="1"/>
    <col min="1292" max="1293" width="18.140625" style="71" bestFit="1" customWidth="1"/>
    <col min="1294" max="1294" width="12.85546875" style="71" bestFit="1" customWidth="1"/>
    <col min="1295" max="1296" width="16.5703125" style="71" bestFit="1" customWidth="1"/>
    <col min="1297" max="1298" width="13.140625" style="71" bestFit="1" customWidth="1"/>
    <col min="1299" max="1299" width="15.5703125" style="71" bestFit="1" customWidth="1"/>
    <col min="1300" max="1300" width="13.7109375" style="71" bestFit="1" customWidth="1"/>
    <col min="1301" max="1303" width="12.28515625" style="71" bestFit="1" customWidth="1"/>
    <col min="1304" max="1304" width="17.5703125" style="71" bestFit="1" customWidth="1"/>
    <col min="1305" max="1305" width="12.28515625" style="71" bestFit="1" customWidth="1"/>
    <col min="1306" max="1306" width="13.42578125" style="71" bestFit="1" customWidth="1"/>
    <col min="1307" max="1540" width="9.140625" style="71"/>
    <col min="1541" max="1541" width="33.7109375" style="71" customWidth="1"/>
    <col min="1542" max="1542" width="16" style="71" customWidth="1"/>
    <col min="1543" max="1544" width="15" style="71" bestFit="1" customWidth="1"/>
    <col min="1545" max="1545" width="16.5703125" style="71" bestFit="1" customWidth="1"/>
    <col min="1546" max="1546" width="12.5703125" style="71" customWidth="1"/>
    <col min="1547" max="1547" width="17.5703125" style="71" bestFit="1" customWidth="1"/>
    <col min="1548" max="1549" width="18.140625" style="71" bestFit="1" customWidth="1"/>
    <col min="1550" max="1550" width="12.85546875" style="71" bestFit="1" customWidth="1"/>
    <col min="1551" max="1552" width="16.5703125" style="71" bestFit="1" customWidth="1"/>
    <col min="1553" max="1554" width="13.140625" style="71" bestFit="1" customWidth="1"/>
    <col min="1555" max="1555" width="15.5703125" style="71" bestFit="1" customWidth="1"/>
    <col min="1556" max="1556" width="13.7109375" style="71" bestFit="1" customWidth="1"/>
    <col min="1557" max="1559" width="12.28515625" style="71" bestFit="1" customWidth="1"/>
    <col min="1560" max="1560" width="17.5703125" style="71" bestFit="1" customWidth="1"/>
    <col min="1561" max="1561" width="12.28515625" style="71" bestFit="1" customWidth="1"/>
    <col min="1562" max="1562" width="13.42578125" style="71" bestFit="1" customWidth="1"/>
    <col min="1563" max="1796" width="9.140625" style="71"/>
    <col min="1797" max="1797" width="33.7109375" style="71" customWidth="1"/>
    <col min="1798" max="1798" width="16" style="71" customWidth="1"/>
    <col min="1799" max="1800" width="15" style="71" bestFit="1" customWidth="1"/>
    <col min="1801" max="1801" width="16.5703125" style="71" bestFit="1" customWidth="1"/>
    <col min="1802" max="1802" width="12.5703125" style="71" customWidth="1"/>
    <col min="1803" max="1803" width="17.5703125" style="71" bestFit="1" customWidth="1"/>
    <col min="1804" max="1805" width="18.140625" style="71" bestFit="1" customWidth="1"/>
    <col min="1806" max="1806" width="12.85546875" style="71" bestFit="1" customWidth="1"/>
    <col min="1807" max="1808" width="16.5703125" style="71" bestFit="1" customWidth="1"/>
    <col min="1809" max="1810" width="13.140625" style="71" bestFit="1" customWidth="1"/>
    <col min="1811" max="1811" width="15.5703125" style="71" bestFit="1" customWidth="1"/>
    <col min="1812" max="1812" width="13.7109375" style="71" bestFit="1" customWidth="1"/>
    <col min="1813" max="1815" width="12.28515625" style="71" bestFit="1" customWidth="1"/>
    <col min="1816" max="1816" width="17.5703125" style="71" bestFit="1" customWidth="1"/>
    <col min="1817" max="1817" width="12.28515625" style="71" bestFit="1" customWidth="1"/>
    <col min="1818" max="1818" width="13.42578125" style="71" bestFit="1" customWidth="1"/>
    <col min="1819" max="2052" width="9.140625" style="71"/>
    <col min="2053" max="2053" width="33.7109375" style="71" customWidth="1"/>
    <col min="2054" max="2054" width="16" style="71" customWidth="1"/>
    <col min="2055" max="2056" width="15" style="71" bestFit="1" customWidth="1"/>
    <col min="2057" max="2057" width="16.5703125" style="71" bestFit="1" customWidth="1"/>
    <col min="2058" max="2058" width="12.5703125" style="71" customWidth="1"/>
    <col min="2059" max="2059" width="17.5703125" style="71" bestFit="1" customWidth="1"/>
    <col min="2060" max="2061" width="18.140625" style="71" bestFit="1" customWidth="1"/>
    <col min="2062" max="2062" width="12.85546875" style="71" bestFit="1" customWidth="1"/>
    <col min="2063" max="2064" width="16.5703125" style="71" bestFit="1" customWidth="1"/>
    <col min="2065" max="2066" width="13.140625" style="71" bestFit="1" customWidth="1"/>
    <col min="2067" max="2067" width="15.5703125" style="71" bestFit="1" customWidth="1"/>
    <col min="2068" max="2068" width="13.7109375" style="71" bestFit="1" customWidth="1"/>
    <col min="2069" max="2071" width="12.28515625" style="71" bestFit="1" customWidth="1"/>
    <col min="2072" max="2072" width="17.5703125" style="71" bestFit="1" customWidth="1"/>
    <col min="2073" max="2073" width="12.28515625" style="71" bestFit="1" customWidth="1"/>
    <col min="2074" max="2074" width="13.42578125" style="71" bestFit="1" customWidth="1"/>
    <col min="2075" max="2308" width="9.140625" style="71"/>
    <col min="2309" max="2309" width="33.7109375" style="71" customWidth="1"/>
    <col min="2310" max="2310" width="16" style="71" customWidth="1"/>
    <col min="2311" max="2312" width="15" style="71" bestFit="1" customWidth="1"/>
    <col min="2313" max="2313" width="16.5703125" style="71" bestFit="1" customWidth="1"/>
    <col min="2314" max="2314" width="12.5703125" style="71" customWidth="1"/>
    <col min="2315" max="2315" width="17.5703125" style="71" bestFit="1" customWidth="1"/>
    <col min="2316" max="2317" width="18.140625" style="71" bestFit="1" customWidth="1"/>
    <col min="2318" max="2318" width="12.85546875" style="71" bestFit="1" customWidth="1"/>
    <col min="2319" max="2320" width="16.5703125" style="71" bestFit="1" customWidth="1"/>
    <col min="2321" max="2322" width="13.140625" style="71" bestFit="1" customWidth="1"/>
    <col min="2323" max="2323" width="15.5703125" style="71" bestFit="1" customWidth="1"/>
    <col min="2324" max="2324" width="13.7109375" style="71" bestFit="1" customWidth="1"/>
    <col min="2325" max="2327" width="12.28515625" style="71" bestFit="1" customWidth="1"/>
    <col min="2328" max="2328" width="17.5703125" style="71" bestFit="1" customWidth="1"/>
    <col min="2329" max="2329" width="12.28515625" style="71" bestFit="1" customWidth="1"/>
    <col min="2330" max="2330" width="13.42578125" style="71" bestFit="1" customWidth="1"/>
    <col min="2331" max="2564" width="9.140625" style="71"/>
    <col min="2565" max="2565" width="33.7109375" style="71" customWidth="1"/>
    <col min="2566" max="2566" width="16" style="71" customWidth="1"/>
    <col min="2567" max="2568" width="15" style="71" bestFit="1" customWidth="1"/>
    <col min="2569" max="2569" width="16.5703125" style="71" bestFit="1" customWidth="1"/>
    <col min="2570" max="2570" width="12.5703125" style="71" customWidth="1"/>
    <col min="2571" max="2571" width="17.5703125" style="71" bestFit="1" customWidth="1"/>
    <col min="2572" max="2573" width="18.140625" style="71" bestFit="1" customWidth="1"/>
    <col min="2574" max="2574" width="12.85546875" style="71" bestFit="1" customWidth="1"/>
    <col min="2575" max="2576" width="16.5703125" style="71" bestFit="1" customWidth="1"/>
    <col min="2577" max="2578" width="13.140625" style="71" bestFit="1" customWidth="1"/>
    <col min="2579" max="2579" width="15.5703125" style="71" bestFit="1" customWidth="1"/>
    <col min="2580" max="2580" width="13.7109375" style="71" bestFit="1" customWidth="1"/>
    <col min="2581" max="2583" width="12.28515625" style="71" bestFit="1" customWidth="1"/>
    <col min="2584" max="2584" width="17.5703125" style="71" bestFit="1" customWidth="1"/>
    <col min="2585" max="2585" width="12.28515625" style="71" bestFit="1" customWidth="1"/>
    <col min="2586" max="2586" width="13.42578125" style="71" bestFit="1" customWidth="1"/>
    <col min="2587" max="2820" width="9.140625" style="71"/>
    <col min="2821" max="2821" width="33.7109375" style="71" customWidth="1"/>
    <col min="2822" max="2822" width="16" style="71" customWidth="1"/>
    <col min="2823" max="2824" width="15" style="71" bestFit="1" customWidth="1"/>
    <col min="2825" max="2825" width="16.5703125" style="71" bestFit="1" customWidth="1"/>
    <col min="2826" max="2826" width="12.5703125" style="71" customWidth="1"/>
    <col min="2827" max="2827" width="17.5703125" style="71" bestFit="1" customWidth="1"/>
    <col min="2828" max="2829" width="18.140625" style="71" bestFit="1" customWidth="1"/>
    <col min="2830" max="2830" width="12.85546875" style="71" bestFit="1" customWidth="1"/>
    <col min="2831" max="2832" width="16.5703125" style="71" bestFit="1" customWidth="1"/>
    <col min="2833" max="2834" width="13.140625" style="71" bestFit="1" customWidth="1"/>
    <col min="2835" max="2835" width="15.5703125" style="71" bestFit="1" customWidth="1"/>
    <col min="2836" max="2836" width="13.7109375" style="71" bestFit="1" customWidth="1"/>
    <col min="2837" max="2839" width="12.28515625" style="71" bestFit="1" customWidth="1"/>
    <col min="2840" max="2840" width="17.5703125" style="71" bestFit="1" customWidth="1"/>
    <col min="2841" max="2841" width="12.28515625" style="71" bestFit="1" customWidth="1"/>
    <col min="2842" max="2842" width="13.42578125" style="71" bestFit="1" customWidth="1"/>
    <col min="2843" max="3076" width="9.140625" style="71"/>
    <col min="3077" max="3077" width="33.7109375" style="71" customWidth="1"/>
    <col min="3078" max="3078" width="16" style="71" customWidth="1"/>
    <col min="3079" max="3080" width="15" style="71" bestFit="1" customWidth="1"/>
    <col min="3081" max="3081" width="16.5703125" style="71" bestFit="1" customWidth="1"/>
    <col min="3082" max="3082" width="12.5703125" style="71" customWidth="1"/>
    <col min="3083" max="3083" width="17.5703125" style="71" bestFit="1" customWidth="1"/>
    <col min="3084" max="3085" width="18.140625" style="71" bestFit="1" customWidth="1"/>
    <col min="3086" max="3086" width="12.85546875" style="71" bestFit="1" customWidth="1"/>
    <col min="3087" max="3088" width="16.5703125" style="71" bestFit="1" customWidth="1"/>
    <col min="3089" max="3090" width="13.140625" style="71" bestFit="1" customWidth="1"/>
    <col min="3091" max="3091" width="15.5703125" style="71" bestFit="1" customWidth="1"/>
    <col min="3092" max="3092" width="13.7109375" style="71" bestFit="1" customWidth="1"/>
    <col min="3093" max="3095" width="12.28515625" style="71" bestFit="1" customWidth="1"/>
    <col min="3096" max="3096" width="17.5703125" style="71" bestFit="1" customWidth="1"/>
    <col min="3097" max="3097" width="12.28515625" style="71" bestFit="1" customWidth="1"/>
    <col min="3098" max="3098" width="13.42578125" style="71" bestFit="1" customWidth="1"/>
    <col min="3099" max="3332" width="9.140625" style="71"/>
    <col min="3333" max="3333" width="33.7109375" style="71" customWidth="1"/>
    <col min="3334" max="3334" width="16" style="71" customWidth="1"/>
    <col min="3335" max="3336" width="15" style="71" bestFit="1" customWidth="1"/>
    <col min="3337" max="3337" width="16.5703125" style="71" bestFit="1" customWidth="1"/>
    <col min="3338" max="3338" width="12.5703125" style="71" customWidth="1"/>
    <col min="3339" max="3339" width="17.5703125" style="71" bestFit="1" customWidth="1"/>
    <col min="3340" max="3341" width="18.140625" style="71" bestFit="1" customWidth="1"/>
    <col min="3342" max="3342" width="12.85546875" style="71" bestFit="1" customWidth="1"/>
    <col min="3343" max="3344" width="16.5703125" style="71" bestFit="1" customWidth="1"/>
    <col min="3345" max="3346" width="13.140625" style="71" bestFit="1" customWidth="1"/>
    <col min="3347" max="3347" width="15.5703125" style="71" bestFit="1" customWidth="1"/>
    <col min="3348" max="3348" width="13.7109375" style="71" bestFit="1" customWidth="1"/>
    <col min="3349" max="3351" width="12.28515625" style="71" bestFit="1" customWidth="1"/>
    <col min="3352" max="3352" width="17.5703125" style="71" bestFit="1" customWidth="1"/>
    <col min="3353" max="3353" width="12.28515625" style="71" bestFit="1" customWidth="1"/>
    <col min="3354" max="3354" width="13.42578125" style="71" bestFit="1" customWidth="1"/>
    <col min="3355" max="3588" width="9.140625" style="71"/>
    <col min="3589" max="3589" width="33.7109375" style="71" customWidth="1"/>
    <col min="3590" max="3590" width="16" style="71" customWidth="1"/>
    <col min="3591" max="3592" width="15" style="71" bestFit="1" customWidth="1"/>
    <col min="3593" max="3593" width="16.5703125" style="71" bestFit="1" customWidth="1"/>
    <col min="3594" max="3594" width="12.5703125" style="71" customWidth="1"/>
    <col min="3595" max="3595" width="17.5703125" style="71" bestFit="1" customWidth="1"/>
    <col min="3596" max="3597" width="18.140625" style="71" bestFit="1" customWidth="1"/>
    <col min="3598" max="3598" width="12.85546875" style="71" bestFit="1" customWidth="1"/>
    <col min="3599" max="3600" width="16.5703125" style="71" bestFit="1" customWidth="1"/>
    <col min="3601" max="3602" width="13.140625" style="71" bestFit="1" customWidth="1"/>
    <col min="3603" max="3603" width="15.5703125" style="71" bestFit="1" customWidth="1"/>
    <col min="3604" max="3604" width="13.7109375" style="71" bestFit="1" customWidth="1"/>
    <col min="3605" max="3607" width="12.28515625" style="71" bestFit="1" customWidth="1"/>
    <col min="3608" max="3608" width="17.5703125" style="71" bestFit="1" customWidth="1"/>
    <col min="3609" max="3609" width="12.28515625" style="71" bestFit="1" customWidth="1"/>
    <col min="3610" max="3610" width="13.42578125" style="71" bestFit="1" customWidth="1"/>
    <col min="3611" max="3844" width="9.140625" style="71"/>
    <col min="3845" max="3845" width="33.7109375" style="71" customWidth="1"/>
    <col min="3846" max="3846" width="16" style="71" customWidth="1"/>
    <col min="3847" max="3848" width="15" style="71" bestFit="1" customWidth="1"/>
    <col min="3849" max="3849" width="16.5703125" style="71" bestFit="1" customWidth="1"/>
    <col min="3850" max="3850" width="12.5703125" style="71" customWidth="1"/>
    <col min="3851" max="3851" width="17.5703125" style="71" bestFit="1" customWidth="1"/>
    <col min="3852" max="3853" width="18.140625" style="71" bestFit="1" customWidth="1"/>
    <col min="3854" max="3854" width="12.85546875" style="71" bestFit="1" customWidth="1"/>
    <col min="3855" max="3856" width="16.5703125" style="71" bestFit="1" customWidth="1"/>
    <col min="3857" max="3858" width="13.140625" style="71" bestFit="1" customWidth="1"/>
    <col min="3859" max="3859" width="15.5703125" style="71" bestFit="1" customWidth="1"/>
    <col min="3860" max="3860" width="13.7109375" style="71" bestFit="1" customWidth="1"/>
    <col min="3861" max="3863" width="12.28515625" style="71" bestFit="1" customWidth="1"/>
    <col min="3864" max="3864" width="17.5703125" style="71" bestFit="1" customWidth="1"/>
    <col min="3865" max="3865" width="12.28515625" style="71" bestFit="1" customWidth="1"/>
    <col min="3866" max="3866" width="13.42578125" style="71" bestFit="1" customWidth="1"/>
    <col min="3867" max="4100" width="9.140625" style="71"/>
    <col min="4101" max="4101" width="33.7109375" style="71" customWidth="1"/>
    <col min="4102" max="4102" width="16" style="71" customWidth="1"/>
    <col min="4103" max="4104" width="15" style="71" bestFit="1" customWidth="1"/>
    <col min="4105" max="4105" width="16.5703125" style="71" bestFit="1" customWidth="1"/>
    <col min="4106" max="4106" width="12.5703125" style="71" customWidth="1"/>
    <col min="4107" max="4107" width="17.5703125" style="71" bestFit="1" customWidth="1"/>
    <col min="4108" max="4109" width="18.140625" style="71" bestFit="1" customWidth="1"/>
    <col min="4110" max="4110" width="12.85546875" style="71" bestFit="1" customWidth="1"/>
    <col min="4111" max="4112" width="16.5703125" style="71" bestFit="1" customWidth="1"/>
    <col min="4113" max="4114" width="13.140625" style="71" bestFit="1" customWidth="1"/>
    <col min="4115" max="4115" width="15.5703125" style="71" bestFit="1" customWidth="1"/>
    <col min="4116" max="4116" width="13.7109375" style="71" bestFit="1" customWidth="1"/>
    <col min="4117" max="4119" width="12.28515625" style="71" bestFit="1" customWidth="1"/>
    <col min="4120" max="4120" width="17.5703125" style="71" bestFit="1" customWidth="1"/>
    <col min="4121" max="4121" width="12.28515625" style="71" bestFit="1" customWidth="1"/>
    <col min="4122" max="4122" width="13.42578125" style="71" bestFit="1" customWidth="1"/>
    <col min="4123" max="4356" width="9.140625" style="71"/>
    <col min="4357" max="4357" width="33.7109375" style="71" customWidth="1"/>
    <col min="4358" max="4358" width="16" style="71" customWidth="1"/>
    <col min="4359" max="4360" width="15" style="71" bestFit="1" customWidth="1"/>
    <col min="4361" max="4361" width="16.5703125" style="71" bestFit="1" customWidth="1"/>
    <col min="4362" max="4362" width="12.5703125" style="71" customWidth="1"/>
    <col min="4363" max="4363" width="17.5703125" style="71" bestFit="1" customWidth="1"/>
    <col min="4364" max="4365" width="18.140625" style="71" bestFit="1" customWidth="1"/>
    <col min="4366" max="4366" width="12.85546875" style="71" bestFit="1" customWidth="1"/>
    <col min="4367" max="4368" width="16.5703125" style="71" bestFit="1" customWidth="1"/>
    <col min="4369" max="4370" width="13.140625" style="71" bestFit="1" customWidth="1"/>
    <col min="4371" max="4371" width="15.5703125" style="71" bestFit="1" customWidth="1"/>
    <col min="4372" max="4372" width="13.7109375" style="71" bestFit="1" customWidth="1"/>
    <col min="4373" max="4375" width="12.28515625" style="71" bestFit="1" customWidth="1"/>
    <col min="4376" max="4376" width="17.5703125" style="71" bestFit="1" customWidth="1"/>
    <col min="4377" max="4377" width="12.28515625" style="71" bestFit="1" customWidth="1"/>
    <col min="4378" max="4378" width="13.42578125" style="71" bestFit="1" customWidth="1"/>
    <col min="4379" max="4612" width="9.140625" style="71"/>
    <col min="4613" max="4613" width="33.7109375" style="71" customWidth="1"/>
    <col min="4614" max="4614" width="16" style="71" customWidth="1"/>
    <col min="4615" max="4616" width="15" style="71" bestFit="1" customWidth="1"/>
    <col min="4617" max="4617" width="16.5703125" style="71" bestFit="1" customWidth="1"/>
    <col min="4618" max="4618" width="12.5703125" style="71" customWidth="1"/>
    <col min="4619" max="4619" width="17.5703125" style="71" bestFit="1" customWidth="1"/>
    <col min="4620" max="4621" width="18.140625" style="71" bestFit="1" customWidth="1"/>
    <col min="4622" max="4622" width="12.85546875" style="71" bestFit="1" customWidth="1"/>
    <col min="4623" max="4624" width="16.5703125" style="71" bestFit="1" customWidth="1"/>
    <col min="4625" max="4626" width="13.140625" style="71" bestFit="1" customWidth="1"/>
    <col min="4627" max="4627" width="15.5703125" style="71" bestFit="1" customWidth="1"/>
    <col min="4628" max="4628" width="13.7109375" style="71" bestFit="1" customWidth="1"/>
    <col min="4629" max="4631" width="12.28515625" style="71" bestFit="1" customWidth="1"/>
    <col min="4632" max="4632" width="17.5703125" style="71" bestFit="1" customWidth="1"/>
    <col min="4633" max="4633" width="12.28515625" style="71" bestFit="1" customWidth="1"/>
    <col min="4634" max="4634" width="13.42578125" style="71" bestFit="1" customWidth="1"/>
    <col min="4635" max="4868" width="9.140625" style="71"/>
    <col min="4869" max="4869" width="33.7109375" style="71" customWidth="1"/>
    <col min="4870" max="4870" width="16" style="71" customWidth="1"/>
    <col min="4871" max="4872" width="15" style="71" bestFit="1" customWidth="1"/>
    <col min="4873" max="4873" width="16.5703125" style="71" bestFit="1" customWidth="1"/>
    <col min="4874" max="4874" width="12.5703125" style="71" customWidth="1"/>
    <col min="4875" max="4875" width="17.5703125" style="71" bestFit="1" customWidth="1"/>
    <col min="4876" max="4877" width="18.140625" style="71" bestFit="1" customWidth="1"/>
    <col min="4878" max="4878" width="12.85546875" style="71" bestFit="1" customWidth="1"/>
    <col min="4879" max="4880" width="16.5703125" style="71" bestFit="1" customWidth="1"/>
    <col min="4881" max="4882" width="13.140625" style="71" bestFit="1" customWidth="1"/>
    <col min="4883" max="4883" width="15.5703125" style="71" bestFit="1" customWidth="1"/>
    <col min="4884" max="4884" width="13.7109375" style="71" bestFit="1" customWidth="1"/>
    <col min="4885" max="4887" width="12.28515625" style="71" bestFit="1" customWidth="1"/>
    <col min="4888" max="4888" width="17.5703125" style="71" bestFit="1" customWidth="1"/>
    <col min="4889" max="4889" width="12.28515625" style="71" bestFit="1" customWidth="1"/>
    <col min="4890" max="4890" width="13.42578125" style="71" bestFit="1" customWidth="1"/>
    <col min="4891" max="5124" width="9.140625" style="71"/>
    <col min="5125" max="5125" width="33.7109375" style="71" customWidth="1"/>
    <col min="5126" max="5126" width="16" style="71" customWidth="1"/>
    <col min="5127" max="5128" width="15" style="71" bestFit="1" customWidth="1"/>
    <col min="5129" max="5129" width="16.5703125" style="71" bestFit="1" customWidth="1"/>
    <col min="5130" max="5130" width="12.5703125" style="71" customWidth="1"/>
    <col min="5131" max="5131" width="17.5703125" style="71" bestFit="1" customWidth="1"/>
    <col min="5132" max="5133" width="18.140625" style="71" bestFit="1" customWidth="1"/>
    <col min="5134" max="5134" width="12.85546875" style="71" bestFit="1" customWidth="1"/>
    <col min="5135" max="5136" width="16.5703125" style="71" bestFit="1" customWidth="1"/>
    <col min="5137" max="5138" width="13.140625" style="71" bestFit="1" customWidth="1"/>
    <col min="5139" max="5139" width="15.5703125" style="71" bestFit="1" customWidth="1"/>
    <col min="5140" max="5140" width="13.7109375" style="71" bestFit="1" customWidth="1"/>
    <col min="5141" max="5143" width="12.28515625" style="71" bestFit="1" customWidth="1"/>
    <col min="5144" max="5144" width="17.5703125" style="71" bestFit="1" customWidth="1"/>
    <col min="5145" max="5145" width="12.28515625" style="71" bestFit="1" customWidth="1"/>
    <col min="5146" max="5146" width="13.42578125" style="71" bestFit="1" customWidth="1"/>
    <col min="5147" max="5380" width="9.140625" style="71"/>
    <col min="5381" max="5381" width="33.7109375" style="71" customWidth="1"/>
    <col min="5382" max="5382" width="16" style="71" customWidth="1"/>
    <col min="5383" max="5384" width="15" style="71" bestFit="1" customWidth="1"/>
    <col min="5385" max="5385" width="16.5703125" style="71" bestFit="1" customWidth="1"/>
    <col min="5386" max="5386" width="12.5703125" style="71" customWidth="1"/>
    <col min="5387" max="5387" width="17.5703125" style="71" bestFit="1" customWidth="1"/>
    <col min="5388" max="5389" width="18.140625" style="71" bestFit="1" customWidth="1"/>
    <col min="5390" max="5390" width="12.85546875" style="71" bestFit="1" customWidth="1"/>
    <col min="5391" max="5392" width="16.5703125" style="71" bestFit="1" customWidth="1"/>
    <col min="5393" max="5394" width="13.140625" style="71" bestFit="1" customWidth="1"/>
    <col min="5395" max="5395" width="15.5703125" style="71" bestFit="1" customWidth="1"/>
    <col min="5396" max="5396" width="13.7109375" style="71" bestFit="1" customWidth="1"/>
    <col min="5397" max="5399" width="12.28515625" style="71" bestFit="1" customWidth="1"/>
    <col min="5400" max="5400" width="17.5703125" style="71" bestFit="1" customWidth="1"/>
    <col min="5401" max="5401" width="12.28515625" style="71" bestFit="1" customWidth="1"/>
    <col min="5402" max="5402" width="13.42578125" style="71" bestFit="1" customWidth="1"/>
    <col min="5403" max="5636" width="9.140625" style="71"/>
    <col min="5637" max="5637" width="33.7109375" style="71" customWidth="1"/>
    <col min="5638" max="5638" width="16" style="71" customWidth="1"/>
    <col min="5639" max="5640" width="15" style="71" bestFit="1" customWidth="1"/>
    <col min="5641" max="5641" width="16.5703125" style="71" bestFit="1" customWidth="1"/>
    <col min="5642" max="5642" width="12.5703125" style="71" customWidth="1"/>
    <col min="5643" max="5643" width="17.5703125" style="71" bestFit="1" customWidth="1"/>
    <col min="5644" max="5645" width="18.140625" style="71" bestFit="1" customWidth="1"/>
    <col min="5646" max="5646" width="12.85546875" style="71" bestFit="1" customWidth="1"/>
    <col min="5647" max="5648" width="16.5703125" style="71" bestFit="1" customWidth="1"/>
    <col min="5649" max="5650" width="13.140625" style="71" bestFit="1" customWidth="1"/>
    <col min="5651" max="5651" width="15.5703125" style="71" bestFit="1" customWidth="1"/>
    <col min="5652" max="5652" width="13.7109375" style="71" bestFit="1" customWidth="1"/>
    <col min="5653" max="5655" width="12.28515625" style="71" bestFit="1" customWidth="1"/>
    <col min="5656" max="5656" width="17.5703125" style="71" bestFit="1" customWidth="1"/>
    <col min="5657" max="5657" width="12.28515625" style="71" bestFit="1" customWidth="1"/>
    <col min="5658" max="5658" width="13.42578125" style="71" bestFit="1" customWidth="1"/>
    <col min="5659" max="5892" width="9.140625" style="71"/>
    <col min="5893" max="5893" width="33.7109375" style="71" customWidth="1"/>
    <col min="5894" max="5894" width="16" style="71" customWidth="1"/>
    <col min="5895" max="5896" width="15" style="71" bestFit="1" customWidth="1"/>
    <col min="5897" max="5897" width="16.5703125" style="71" bestFit="1" customWidth="1"/>
    <col min="5898" max="5898" width="12.5703125" style="71" customWidth="1"/>
    <col min="5899" max="5899" width="17.5703125" style="71" bestFit="1" customWidth="1"/>
    <col min="5900" max="5901" width="18.140625" style="71" bestFit="1" customWidth="1"/>
    <col min="5902" max="5902" width="12.85546875" style="71" bestFit="1" customWidth="1"/>
    <col min="5903" max="5904" width="16.5703125" style="71" bestFit="1" customWidth="1"/>
    <col min="5905" max="5906" width="13.140625" style="71" bestFit="1" customWidth="1"/>
    <col min="5907" max="5907" width="15.5703125" style="71" bestFit="1" customWidth="1"/>
    <col min="5908" max="5908" width="13.7109375" style="71" bestFit="1" customWidth="1"/>
    <col min="5909" max="5911" width="12.28515625" style="71" bestFit="1" customWidth="1"/>
    <col min="5912" max="5912" width="17.5703125" style="71" bestFit="1" customWidth="1"/>
    <col min="5913" max="5913" width="12.28515625" style="71" bestFit="1" customWidth="1"/>
    <col min="5914" max="5914" width="13.42578125" style="71" bestFit="1" customWidth="1"/>
    <col min="5915" max="6148" width="9.140625" style="71"/>
    <col min="6149" max="6149" width="33.7109375" style="71" customWidth="1"/>
    <col min="6150" max="6150" width="16" style="71" customWidth="1"/>
    <col min="6151" max="6152" width="15" style="71" bestFit="1" customWidth="1"/>
    <col min="6153" max="6153" width="16.5703125" style="71" bestFit="1" customWidth="1"/>
    <col min="6154" max="6154" width="12.5703125" style="71" customWidth="1"/>
    <col min="6155" max="6155" width="17.5703125" style="71" bestFit="1" customWidth="1"/>
    <col min="6156" max="6157" width="18.140625" style="71" bestFit="1" customWidth="1"/>
    <col min="6158" max="6158" width="12.85546875" style="71" bestFit="1" customWidth="1"/>
    <col min="6159" max="6160" width="16.5703125" style="71" bestFit="1" customWidth="1"/>
    <col min="6161" max="6162" width="13.140625" style="71" bestFit="1" customWidth="1"/>
    <col min="6163" max="6163" width="15.5703125" style="71" bestFit="1" customWidth="1"/>
    <col min="6164" max="6164" width="13.7109375" style="71" bestFit="1" customWidth="1"/>
    <col min="6165" max="6167" width="12.28515625" style="71" bestFit="1" customWidth="1"/>
    <col min="6168" max="6168" width="17.5703125" style="71" bestFit="1" customWidth="1"/>
    <col min="6169" max="6169" width="12.28515625" style="71" bestFit="1" customWidth="1"/>
    <col min="6170" max="6170" width="13.42578125" style="71" bestFit="1" customWidth="1"/>
    <col min="6171" max="6404" width="9.140625" style="71"/>
    <col min="6405" max="6405" width="33.7109375" style="71" customWidth="1"/>
    <col min="6406" max="6406" width="16" style="71" customWidth="1"/>
    <col min="6407" max="6408" width="15" style="71" bestFit="1" customWidth="1"/>
    <col min="6409" max="6409" width="16.5703125" style="71" bestFit="1" customWidth="1"/>
    <col min="6410" max="6410" width="12.5703125" style="71" customWidth="1"/>
    <col min="6411" max="6411" width="17.5703125" style="71" bestFit="1" customWidth="1"/>
    <col min="6412" max="6413" width="18.140625" style="71" bestFit="1" customWidth="1"/>
    <col min="6414" max="6414" width="12.85546875" style="71" bestFit="1" customWidth="1"/>
    <col min="6415" max="6416" width="16.5703125" style="71" bestFit="1" customWidth="1"/>
    <col min="6417" max="6418" width="13.140625" style="71" bestFit="1" customWidth="1"/>
    <col min="6419" max="6419" width="15.5703125" style="71" bestFit="1" customWidth="1"/>
    <col min="6420" max="6420" width="13.7109375" style="71" bestFit="1" customWidth="1"/>
    <col min="6421" max="6423" width="12.28515625" style="71" bestFit="1" customWidth="1"/>
    <col min="6424" max="6424" width="17.5703125" style="71" bestFit="1" customWidth="1"/>
    <col min="6425" max="6425" width="12.28515625" style="71" bestFit="1" customWidth="1"/>
    <col min="6426" max="6426" width="13.42578125" style="71" bestFit="1" customWidth="1"/>
    <col min="6427" max="6660" width="9.140625" style="71"/>
    <col min="6661" max="6661" width="33.7109375" style="71" customWidth="1"/>
    <col min="6662" max="6662" width="16" style="71" customWidth="1"/>
    <col min="6663" max="6664" width="15" style="71" bestFit="1" customWidth="1"/>
    <col min="6665" max="6665" width="16.5703125" style="71" bestFit="1" customWidth="1"/>
    <col min="6666" max="6666" width="12.5703125" style="71" customWidth="1"/>
    <col min="6667" max="6667" width="17.5703125" style="71" bestFit="1" customWidth="1"/>
    <col min="6668" max="6669" width="18.140625" style="71" bestFit="1" customWidth="1"/>
    <col min="6670" max="6670" width="12.85546875" style="71" bestFit="1" customWidth="1"/>
    <col min="6671" max="6672" width="16.5703125" style="71" bestFit="1" customWidth="1"/>
    <col min="6673" max="6674" width="13.140625" style="71" bestFit="1" customWidth="1"/>
    <col min="6675" max="6675" width="15.5703125" style="71" bestFit="1" customWidth="1"/>
    <col min="6676" max="6676" width="13.7109375" style="71" bestFit="1" customWidth="1"/>
    <col min="6677" max="6679" width="12.28515625" style="71" bestFit="1" customWidth="1"/>
    <col min="6680" max="6680" width="17.5703125" style="71" bestFit="1" customWidth="1"/>
    <col min="6681" max="6681" width="12.28515625" style="71" bestFit="1" customWidth="1"/>
    <col min="6682" max="6682" width="13.42578125" style="71" bestFit="1" customWidth="1"/>
    <col min="6683" max="6916" width="9.140625" style="71"/>
    <col min="6917" max="6917" width="33.7109375" style="71" customWidth="1"/>
    <col min="6918" max="6918" width="16" style="71" customWidth="1"/>
    <col min="6919" max="6920" width="15" style="71" bestFit="1" customWidth="1"/>
    <col min="6921" max="6921" width="16.5703125" style="71" bestFit="1" customWidth="1"/>
    <col min="6922" max="6922" width="12.5703125" style="71" customWidth="1"/>
    <col min="6923" max="6923" width="17.5703125" style="71" bestFit="1" customWidth="1"/>
    <col min="6924" max="6925" width="18.140625" style="71" bestFit="1" customWidth="1"/>
    <col min="6926" max="6926" width="12.85546875" style="71" bestFit="1" customWidth="1"/>
    <col min="6927" max="6928" width="16.5703125" style="71" bestFit="1" customWidth="1"/>
    <col min="6929" max="6930" width="13.140625" style="71" bestFit="1" customWidth="1"/>
    <col min="6931" max="6931" width="15.5703125" style="71" bestFit="1" customWidth="1"/>
    <col min="6932" max="6932" width="13.7109375" style="71" bestFit="1" customWidth="1"/>
    <col min="6933" max="6935" width="12.28515625" style="71" bestFit="1" customWidth="1"/>
    <col min="6936" max="6936" width="17.5703125" style="71" bestFit="1" customWidth="1"/>
    <col min="6937" max="6937" width="12.28515625" style="71" bestFit="1" customWidth="1"/>
    <col min="6938" max="6938" width="13.42578125" style="71" bestFit="1" customWidth="1"/>
    <col min="6939" max="7172" width="9.140625" style="71"/>
    <col min="7173" max="7173" width="33.7109375" style="71" customWidth="1"/>
    <col min="7174" max="7174" width="16" style="71" customWidth="1"/>
    <col min="7175" max="7176" width="15" style="71" bestFit="1" customWidth="1"/>
    <col min="7177" max="7177" width="16.5703125" style="71" bestFit="1" customWidth="1"/>
    <col min="7178" max="7178" width="12.5703125" style="71" customWidth="1"/>
    <col min="7179" max="7179" width="17.5703125" style="71" bestFit="1" customWidth="1"/>
    <col min="7180" max="7181" width="18.140625" style="71" bestFit="1" customWidth="1"/>
    <col min="7182" max="7182" width="12.85546875" style="71" bestFit="1" customWidth="1"/>
    <col min="7183" max="7184" width="16.5703125" style="71" bestFit="1" customWidth="1"/>
    <col min="7185" max="7186" width="13.140625" style="71" bestFit="1" customWidth="1"/>
    <col min="7187" max="7187" width="15.5703125" style="71" bestFit="1" customWidth="1"/>
    <col min="7188" max="7188" width="13.7109375" style="71" bestFit="1" customWidth="1"/>
    <col min="7189" max="7191" width="12.28515625" style="71" bestFit="1" customWidth="1"/>
    <col min="7192" max="7192" width="17.5703125" style="71" bestFit="1" customWidth="1"/>
    <col min="7193" max="7193" width="12.28515625" style="71" bestFit="1" customWidth="1"/>
    <col min="7194" max="7194" width="13.42578125" style="71" bestFit="1" customWidth="1"/>
    <col min="7195" max="7428" width="9.140625" style="71"/>
    <col min="7429" max="7429" width="33.7109375" style="71" customWidth="1"/>
    <col min="7430" max="7430" width="16" style="71" customWidth="1"/>
    <col min="7431" max="7432" width="15" style="71" bestFit="1" customWidth="1"/>
    <col min="7433" max="7433" width="16.5703125" style="71" bestFit="1" customWidth="1"/>
    <col min="7434" max="7434" width="12.5703125" style="71" customWidth="1"/>
    <col min="7435" max="7435" width="17.5703125" style="71" bestFit="1" customWidth="1"/>
    <col min="7436" max="7437" width="18.140625" style="71" bestFit="1" customWidth="1"/>
    <col min="7438" max="7438" width="12.85546875" style="71" bestFit="1" customWidth="1"/>
    <col min="7439" max="7440" width="16.5703125" style="71" bestFit="1" customWidth="1"/>
    <col min="7441" max="7442" width="13.140625" style="71" bestFit="1" customWidth="1"/>
    <col min="7443" max="7443" width="15.5703125" style="71" bestFit="1" customWidth="1"/>
    <col min="7444" max="7444" width="13.7109375" style="71" bestFit="1" customWidth="1"/>
    <col min="7445" max="7447" width="12.28515625" style="71" bestFit="1" customWidth="1"/>
    <col min="7448" max="7448" width="17.5703125" style="71" bestFit="1" customWidth="1"/>
    <col min="7449" max="7449" width="12.28515625" style="71" bestFit="1" customWidth="1"/>
    <col min="7450" max="7450" width="13.42578125" style="71" bestFit="1" customWidth="1"/>
    <col min="7451" max="7684" width="9.140625" style="71"/>
    <col min="7685" max="7685" width="33.7109375" style="71" customWidth="1"/>
    <col min="7686" max="7686" width="16" style="71" customWidth="1"/>
    <col min="7687" max="7688" width="15" style="71" bestFit="1" customWidth="1"/>
    <col min="7689" max="7689" width="16.5703125" style="71" bestFit="1" customWidth="1"/>
    <col min="7690" max="7690" width="12.5703125" style="71" customWidth="1"/>
    <col min="7691" max="7691" width="17.5703125" style="71" bestFit="1" customWidth="1"/>
    <col min="7692" max="7693" width="18.140625" style="71" bestFit="1" customWidth="1"/>
    <col min="7694" max="7694" width="12.85546875" style="71" bestFit="1" customWidth="1"/>
    <col min="7695" max="7696" width="16.5703125" style="71" bestFit="1" customWidth="1"/>
    <col min="7697" max="7698" width="13.140625" style="71" bestFit="1" customWidth="1"/>
    <col min="7699" max="7699" width="15.5703125" style="71" bestFit="1" customWidth="1"/>
    <col min="7700" max="7700" width="13.7109375" style="71" bestFit="1" customWidth="1"/>
    <col min="7701" max="7703" width="12.28515625" style="71" bestFit="1" customWidth="1"/>
    <col min="7704" max="7704" width="17.5703125" style="71" bestFit="1" customWidth="1"/>
    <col min="7705" max="7705" width="12.28515625" style="71" bestFit="1" customWidth="1"/>
    <col min="7706" max="7706" width="13.42578125" style="71" bestFit="1" customWidth="1"/>
    <col min="7707" max="7940" width="9.140625" style="71"/>
    <col min="7941" max="7941" width="33.7109375" style="71" customWidth="1"/>
    <col min="7942" max="7942" width="16" style="71" customWidth="1"/>
    <col min="7943" max="7944" width="15" style="71" bestFit="1" customWidth="1"/>
    <col min="7945" max="7945" width="16.5703125" style="71" bestFit="1" customWidth="1"/>
    <col min="7946" max="7946" width="12.5703125" style="71" customWidth="1"/>
    <col min="7947" max="7947" width="17.5703125" style="71" bestFit="1" customWidth="1"/>
    <col min="7948" max="7949" width="18.140625" style="71" bestFit="1" customWidth="1"/>
    <col min="7950" max="7950" width="12.85546875" style="71" bestFit="1" customWidth="1"/>
    <col min="7951" max="7952" width="16.5703125" style="71" bestFit="1" customWidth="1"/>
    <col min="7953" max="7954" width="13.140625" style="71" bestFit="1" customWidth="1"/>
    <col min="7955" max="7955" width="15.5703125" style="71" bestFit="1" customWidth="1"/>
    <col min="7956" max="7956" width="13.7109375" style="71" bestFit="1" customWidth="1"/>
    <col min="7957" max="7959" width="12.28515625" style="71" bestFit="1" customWidth="1"/>
    <col min="7960" max="7960" width="17.5703125" style="71" bestFit="1" customWidth="1"/>
    <col min="7961" max="7961" width="12.28515625" style="71" bestFit="1" customWidth="1"/>
    <col min="7962" max="7962" width="13.42578125" style="71" bestFit="1" customWidth="1"/>
    <col min="7963" max="8196" width="9.140625" style="71"/>
    <col min="8197" max="8197" width="33.7109375" style="71" customWidth="1"/>
    <col min="8198" max="8198" width="16" style="71" customWidth="1"/>
    <col min="8199" max="8200" width="15" style="71" bestFit="1" customWidth="1"/>
    <col min="8201" max="8201" width="16.5703125" style="71" bestFit="1" customWidth="1"/>
    <col min="8202" max="8202" width="12.5703125" style="71" customWidth="1"/>
    <col min="8203" max="8203" width="17.5703125" style="71" bestFit="1" customWidth="1"/>
    <col min="8204" max="8205" width="18.140625" style="71" bestFit="1" customWidth="1"/>
    <col min="8206" max="8206" width="12.85546875" style="71" bestFit="1" customWidth="1"/>
    <col min="8207" max="8208" width="16.5703125" style="71" bestFit="1" customWidth="1"/>
    <col min="8209" max="8210" width="13.140625" style="71" bestFit="1" customWidth="1"/>
    <col min="8211" max="8211" width="15.5703125" style="71" bestFit="1" customWidth="1"/>
    <col min="8212" max="8212" width="13.7109375" style="71" bestFit="1" customWidth="1"/>
    <col min="8213" max="8215" width="12.28515625" style="71" bestFit="1" customWidth="1"/>
    <col min="8216" max="8216" width="17.5703125" style="71" bestFit="1" customWidth="1"/>
    <col min="8217" max="8217" width="12.28515625" style="71" bestFit="1" customWidth="1"/>
    <col min="8218" max="8218" width="13.42578125" style="71" bestFit="1" customWidth="1"/>
    <col min="8219" max="8452" width="9.140625" style="71"/>
    <col min="8453" max="8453" width="33.7109375" style="71" customWidth="1"/>
    <col min="8454" max="8454" width="16" style="71" customWidth="1"/>
    <col min="8455" max="8456" width="15" style="71" bestFit="1" customWidth="1"/>
    <col min="8457" max="8457" width="16.5703125" style="71" bestFit="1" customWidth="1"/>
    <col min="8458" max="8458" width="12.5703125" style="71" customWidth="1"/>
    <col min="8459" max="8459" width="17.5703125" style="71" bestFit="1" customWidth="1"/>
    <col min="8460" max="8461" width="18.140625" style="71" bestFit="1" customWidth="1"/>
    <col min="8462" max="8462" width="12.85546875" style="71" bestFit="1" customWidth="1"/>
    <col min="8463" max="8464" width="16.5703125" style="71" bestFit="1" customWidth="1"/>
    <col min="8465" max="8466" width="13.140625" style="71" bestFit="1" customWidth="1"/>
    <col min="8467" max="8467" width="15.5703125" style="71" bestFit="1" customWidth="1"/>
    <col min="8468" max="8468" width="13.7109375" style="71" bestFit="1" customWidth="1"/>
    <col min="8469" max="8471" width="12.28515625" style="71" bestFit="1" customWidth="1"/>
    <col min="8472" max="8472" width="17.5703125" style="71" bestFit="1" customWidth="1"/>
    <col min="8473" max="8473" width="12.28515625" style="71" bestFit="1" customWidth="1"/>
    <col min="8474" max="8474" width="13.42578125" style="71" bestFit="1" customWidth="1"/>
    <col min="8475" max="8708" width="9.140625" style="71"/>
    <col min="8709" max="8709" width="33.7109375" style="71" customWidth="1"/>
    <col min="8710" max="8710" width="16" style="71" customWidth="1"/>
    <col min="8711" max="8712" width="15" style="71" bestFit="1" customWidth="1"/>
    <col min="8713" max="8713" width="16.5703125" style="71" bestFit="1" customWidth="1"/>
    <col min="8714" max="8714" width="12.5703125" style="71" customWidth="1"/>
    <col min="8715" max="8715" width="17.5703125" style="71" bestFit="1" customWidth="1"/>
    <col min="8716" max="8717" width="18.140625" style="71" bestFit="1" customWidth="1"/>
    <col min="8718" max="8718" width="12.85546875" style="71" bestFit="1" customWidth="1"/>
    <col min="8719" max="8720" width="16.5703125" style="71" bestFit="1" customWidth="1"/>
    <col min="8721" max="8722" width="13.140625" style="71" bestFit="1" customWidth="1"/>
    <col min="8723" max="8723" width="15.5703125" style="71" bestFit="1" customWidth="1"/>
    <col min="8724" max="8724" width="13.7109375" style="71" bestFit="1" customWidth="1"/>
    <col min="8725" max="8727" width="12.28515625" style="71" bestFit="1" customWidth="1"/>
    <col min="8728" max="8728" width="17.5703125" style="71" bestFit="1" customWidth="1"/>
    <col min="8729" max="8729" width="12.28515625" style="71" bestFit="1" customWidth="1"/>
    <col min="8730" max="8730" width="13.42578125" style="71" bestFit="1" customWidth="1"/>
    <col min="8731" max="8964" width="9.140625" style="71"/>
    <col min="8965" max="8965" width="33.7109375" style="71" customWidth="1"/>
    <col min="8966" max="8966" width="16" style="71" customWidth="1"/>
    <col min="8967" max="8968" width="15" style="71" bestFit="1" customWidth="1"/>
    <col min="8969" max="8969" width="16.5703125" style="71" bestFit="1" customWidth="1"/>
    <col min="8970" max="8970" width="12.5703125" style="71" customWidth="1"/>
    <col min="8971" max="8971" width="17.5703125" style="71" bestFit="1" customWidth="1"/>
    <col min="8972" max="8973" width="18.140625" style="71" bestFit="1" customWidth="1"/>
    <col min="8974" max="8974" width="12.85546875" style="71" bestFit="1" customWidth="1"/>
    <col min="8975" max="8976" width="16.5703125" style="71" bestFit="1" customWidth="1"/>
    <col min="8977" max="8978" width="13.140625" style="71" bestFit="1" customWidth="1"/>
    <col min="8979" max="8979" width="15.5703125" style="71" bestFit="1" customWidth="1"/>
    <col min="8980" max="8980" width="13.7109375" style="71" bestFit="1" customWidth="1"/>
    <col min="8981" max="8983" width="12.28515625" style="71" bestFit="1" customWidth="1"/>
    <col min="8984" max="8984" width="17.5703125" style="71" bestFit="1" customWidth="1"/>
    <col min="8985" max="8985" width="12.28515625" style="71" bestFit="1" customWidth="1"/>
    <col min="8986" max="8986" width="13.42578125" style="71" bestFit="1" customWidth="1"/>
    <col min="8987" max="9220" width="9.140625" style="71"/>
    <col min="9221" max="9221" width="33.7109375" style="71" customWidth="1"/>
    <col min="9222" max="9222" width="16" style="71" customWidth="1"/>
    <col min="9223" max="9224" width="15" style="71" bestFit="1" customWidth="1"/>
    <col min="9225" max="9225" width="16.5703125" style="71" bestFit="1" customWidth="1"/>
    <col min="9226" max="9226" width="12.5703125" style="71" customWidth="1"/>
    <col min="9227" max="9227" width="17.5703125" style="71" bestFit="1" customWidth="1"/>
    <col min="9228" max="9229" width="18.140625" style="71" bestFit="1" customWidth="1"/>
    <col min="9230" max="9230" width="12.85546875" style="71" bestFit="1" customWidth="1"/>
    <col min="9231" max="9232" width="16.5703125" style="71" bestFit="1" customWidth="1"/>
    <col min="9233" max="9234" width="13.140625" style="71" bestFit="1" customWidth="1"/>
    <col min="9235" max="9235" width="15.5703125" style="71" bestFit="1" customWidth="1"/>
    <col min="9236" max="9236" width="13.7109375" style="71" bestFit="1" customWidth="1"/>
    <col min="9237" max="9239" width="12.28515625" style="71" bestFit="1" customWidth="1"/>
    <col min="9240" max="9240" width="17.5703125" style="71" bestFit="1" customWidth="1"/>
    <col min="9241" max="9241" width="12.28515625" style="71" bestFit="1" customWidth="1"/>
    <col min="9242" max="9242" width="13.42578125" style="71" bestFit="1" customWidth="1"/>
    <col min="9243" max="9476" width="9.140625" style="71"/>
    <col min="9477" max="9477" width="33.7109375" style="71" customWidth="1"/>
    <col min="9478" max="9478" width="16" style="71" customWidth="1"/>
    <col min="9479" max="9480" width="15" style="71" bestFit="1" customWidth="1"/>
    <col min="9481" max="9481" width="16.5703125" style="71" bestFit="1" customWidth="1"/>
    <col min="9482" max="9482" width="12.5703125" style="71" customWidth="1"/>
    <col min="9483" max="9483" width="17.5703125" style="71" bestFit="1" customWidth="1"/>
    <col min="9484" max="9485" width="18.140625" style="71" bestFit="1" customWidth="1"/>
    <col min="9486" max="9486" width="12.85546875" style="71" bestFit="1" customWidth="1"/>
    <col min="9487" max="9488" width="16.5703125" style="71" bestFit="1" customWidth="1"/>
    <col min="9489" max="9490" width="13.140625" style="71" bestFit="1" customWidth="1"/>
    <col min="9491" max="9491" width="15.5703125" style="71" bestFit="1" customWidth="1"/>
    <col min="9492" max="9492" width="13.7109375" style="71" bestFit="1" customWidth="1"/>
    <col min="9493" max="9495" width="12.28515625" style="71" bestFit="1" customWidth="1"/>
    <col min="9496" max="9496" width="17.5703125" style="71" bestFit="1" customWidth="1"/>
    <col min="9497" max="9497" width="12.28515625" style="71" bestFit="1" customWidth="1"/>
    <col min="9498" max="9498" width="13.42578125" style="71" bestFit="1" customWidth="1"/>
    <col min="9499" max="9732" width="9.140625" style="71"/>
    <col min="9733" max="9733" width="33.7109375" style="71" customWidth="1"/>
    <col min="9734" max="9734" width="16" style="71" customWidth="1"/>
    <col min="9735" max="9736" width="15" style="71" bestFit="1" customWidth="1"/>
    <col min="9737" max="9737" width="16.5703125" style="71" bestFit="1" customWidth="1"/>
    <col min="9738" max="9738" width="12.5703125" style="71" customWidth="1"/>
    <col min="9739" max="9739" width="17.5703125" style="71" bestFit="1" customWidth="1"/>
    <col min="9740" max="9741" width="18.140625" style="71" bestFit="1" customWidth="1"/>
    <col min="9742" max="9742" width="12.85546875" style="71" bestFit="1" customWidth="1"/>
    <col min="9743" max="9744" width="16.5703125" style="71" bestFit="1" customWidth="1"/>
    <col min="9745" max="9746" width="13.140625" style="71" bestFit="1" customWidth="1"/>
    <col min="9747" max="9747" width="15.5703125" style="71" bestFit="1" customWidth="1"/>
    <col min="9748" max="9748" width="13.7109375" style="71" bestFit="1" customWidth="1"/>
    <col min="9749" max="9751" width="12.28515625" style="71" bestFit="1" customWidth="1"/>
    <col min="9752" max="9752" width="17.5703125" style="71" bestFit="1" customWidth="1"/>
    <col min="9753" max="9753" width="12.28515625" style="71" bestFit="1" customWidth="1"/>
    <col min="9754" max="9754" width="13.42578125" style="71" bestFit="1" customWidth="1"/>
    <col min="9755" max="9988" width="9.140625" style="71"/>
    <col min="9989" max="9989" width="33.7109375" style="71" customWidth="1"/>
    <col min="9990" max="9990" width="16" style="71" customWidth="1"/>
    <col min="9991" max="9992" width="15" style="71" bestFit="1" customWidth="1"/>
    <col min="9993" max="9993" width="16.5703125" style="71" bestFit="1" customWidth="1"/>
    <col min="9994" max="9994" width="12.5703125" style="71" customWidth="1"/>
    <col min="9995" max="9995" width="17.5703125" style="71" bestFit="1" customWidth="1"/>
    <col min="9996" max="9997" width="18.140625" style="71" bestFit="1" customWidth="1"/>
    <col min="9998" max="9998" width="12.85546875" style="71" bestFit="1" customWidth="1"/>
    <col min="9999" max="10000" width="16.5703125" style="71" bestFit="1" customWidth="1"/>
    <col min="10001" max="10002" width="13.140625" style="71" bestFit="1" customWidth="1"/>
    <col min="10003" max="10003" width="15.5703125" style="71" bestFit="1" customWidth="1"/>
    <col min="10004" max="10004" width="13.7109375" style="71" bestFit="1" customWidth="1"/>
    <col min="10005" max="10007" width="12.28515625" style="71" bestFit="1" customWidth="1"/>
    <col min="10008" max="10008" width="17.5703125" style="71" bestFit="1" customWidth="1"/>
    <col min="10009" max="10009" width="12.28515625" style="71" bestFit="1" customWidth="1"/>
    <col min="10010" max="10010" width="13.42578125" style="71" bestFit="1" customWidth="1"/>
    <col min="10011" max="10244" width="9.140625" style="71"/>
    <col min="10245" max="10245" width="33.7109375" style="71" customWidth="1"/>
    <col min="10246" max="10246" width="16" style="71" customWidth="1"/>
    <col min="10247" max="10248" width="15" style="71" bestFit="1" customWidth="1"/>
    <col min="10249" max="10249" width="16.5703125" style="71" bestFit="1" customWidth="1"/>
    <col min="10250" max="10250" width="12.5703125" style="71" customWidth="1"/>
    <col min="10251" max="10251" width="17.5703125" style="71" bestFit="1" customWidth="1"/>
    <col min="10252" max="10253" width="18.140625" style="71" bestFit="1" customWidth="1"/>
    <col min="10254" max="10254" width="12.85546875" style="71" bestFit="1" customWidth="1"/>
    <col min="10255" max="10256" width="16.5703125" style="71" bestFit="1" customWidth="1"/>
    <col min="10257" max="10258" width="13.140625" style="71" bestFit="1" customWidth="1"/>
    <col min="10259" max="10259" width="15.5703125" style="71" bestFit="1" customWidth="1"/>
    <col min="10260" max="10260" width="13.7109375" style="71" bestFit="1" customWidth="1"/>
    <col min="10261" max="10263" width="12.28515625" style="71" bestFit="1" customWidth="1"/>
    <col min="10264" max="10264" width="17.5703125" style="71" bestFit="1" customWidth="1"/>
    <col min="10265" max="10265" width="12.28515625" style="71" bestFit="1" customWidth="1"/>
    <col min="10266" max="10266" width="13.42578125" style="71" bestFit="1" customWidth="1"/>
    <col min="10267" max="10500" width="9.140625" style="71"/>
    <col min="10501" max="10501" width="33.7109375" style="71" customWidth="1"/>
    <col min="10502" max="10502" width="16" style="71" customWidth="1"/>
    <col min="10503" max="10504" width="15" style="71" bestFit="1" customWidth="1"/>
    <col min="10505" max="10505" width="16.5703125" style="71" bestFit="1" customWidth="1"/>
    <col min="10506" max="10506" width="12.5703125" style="71" customWidth="1"/>
    <col min="10507" max="10507" width="17.5703125" style="71" bestFit="1" customWidth="1"/>
    <col min="10508" max="10509" width="18.140625" style="71" bestFit="1" customWidth="1"/>
    <col min="10510" max="10510" width="12.85546875" style="71" bestFit="1" customWidth="1"/>
    <col min="10511" max="10512" width="16.5703125" style="71" bestFit="1" customWidth="1"/>
    <col min="10513" max="10514" width="13.140625" style="71" bestFit="1" customWidth="1"/>
    <col min="10515" max="10515" width="15.5703125" style="71" bestFit="1" customWidth="1"/>
    <col min="10516" max="10516" width="13.7109375" style="71" bestFit="1" customWidth="1"/>
    <col min="10517" max="10519" width="12.28515625" style="71" bestFit="1" customWidth="1"/>
    <col min="10520" max="10520" width="17.5703125" style="71" bestFit="1" customWidth="1"/>
    <col min="10521" max="10521" width="12.28515625" style="71" bestFit="1" customWidth="1"/>
    <col min="10522" max="10522" width="13.42578125" style="71" bestFit="1" customWidth="1"/>
    <col min="10523" max="10756" width="9.140625" style="71"/>
    <col min="10757" max="10757" width="33.7109375" style="71" customWidth="1"/>
    <col min="10758" max="10758" width="16" style="71" customWidth="1"/>
    <col min="10759" max="10760" width="15" style="71" bestFit="1" customWidth="1"/>
    <col min="10761" max="10761" width="16.5703125" style="71" bestFit="1" customWidth="1"/>
    <col min="10762" max="10762" width="12.5703125" style="71" customWidth="1"/>
    <col min="10763" max="10763" width="17.5703125" style="71" bestFit="1" customWidth="1"/>
    <col min="10764" max="10765" width="18.140625" style="71" bestFit="1" customWidth="1"/>
    <col min="10766" max="10766" width="12.85546875" style="71" bestFit="1" customWidth="1"/>
    <col min="10767" max="10768" width="16.5703125" style="71" bestFit="1" customWidth="1"/>
    <col min="10769" max="10770" width="13.140625" style="71" bestFit="1" customWidth="1"/>
    <col min="10771" max="10771" width="15.5703125" style="71" bestFit="1" customWidth="1"/>
    <col min="10772" max="10772" width="13.7109375" style="71" bestFit="1" customWidth="1"/>
    <col min="10773" max="10775" width="12.28515625" style="71" bestFit="1" customWidth="1"/>
    <col min="10776" max="10776" width="17.5703125" style="71" bestFit="1" customWidth="1"/>
    <col min="10777" max="10777" width="12.28515625" style="71" bestFit="1" customWidth="1"/>
    <col min="10778" max="10778" width="13.42578125" style="71" bestFit="1" customWidth="1"/>
    <col min="10779" max="11012" width="9.140625" style="71"/>
    <col min="11013" max="11013" width="33.7109375" style="71" customWidth="1"/>
    <col min="11014" max="11014" width="16" style="71" customWidth="1"/>
    <col min="11015" max="11016" width="15" style="71" bestFit="1" customWidth="1"/>
    <col min="11017" max="11017" width="16.5703125" style="71" bestFit="1" customWidth="1"/>
    <col min="11018" max="11018" width="12.5703125" style="71" customWidth="1"/>
    <col min="11019" max="11019" width="17.5703125" style="71" bestFit="1" customWidth="1"/>
    <col min="11020" max="11021" width="18.140625" style="71" bestFit="1" customWidth="1"/>
    <col min="11022" max="11022" width="12.85546875" style="71" bestFit="1" customWidth="1"/>
    <col min="11023" max="11024" width="16.5703125" style="71" bestFit="1" customWidth="1"/>
    <col min="11025" max="11026" width="13.140625" style="71" bestFit="1" customWidth="1"/>
    <col min="11027" max="11027" width="15.5703125" style="71" bestFit="1" customWidth="1"/>
    <col min="11028" max="11028" width="13.7109375" style="71" bestFit="1" customWidth="1"/>
    <col min="11029" max="11031" width="12.28515625" style="71" bestFit="1" customWidth="1"/>
    <col min="11032" max="11032" width="17.5703125" style="71" bestFit="1" customWidth="1"/>
    <col min="11033" max="11033" width="12.28515625" style="71" bestFit="1" customWidth="1"/>
    <col min="11034" max="11034" width="13.42578125" style="71" bestFit="1" customWidth="1"/>
    <col min="11035" max="11268" width="9.140625" style="71"/>
    <col min="11269" max="11269" width="33.7109375" style="71" customWidth="1"/>
    <col min="11270" max="11270" width="16" style="71" customWidth="1"/>
    <col min="11271" max="11272" width="15" style="71" bestFit="1" customWidth="1"/>
    <col min="11273" max="11273" width="16.5703125" style="71" bestFit="1" customWidth="1"/>
    <col min="11274" max="11274" width="12.5703125" style="71" customWidth="1"/>
    <col min="11275" max="11275" width="17.5703125" style="71" bestFit="1" customWidth="1"/>
    <col min="11276" max="11277" width="18.140625" style="71" bestFit="1" customWidth="1"/>
    <col min="11278" max="11278" width="12.85546875" style="71" bestFit="1" customWidth="1"/>
    <col min="11279" max="11280" width="16.5703125" style="71" bestFit="1" customWidth="1"/>
    <col min="11281" max="11282" width="13.140625" style="71" bestFit="1" customWidth="1"/>
    <col min="11283" max="11283" width="15.5703125" style="71" bestFit="1" customWidth="1"/>
    <col min="11284" max="11284" width="13.7109375" style="71" bestFit="1" customWidth="1"/>
    <col min="11285" max="11287" width="12.28515625" style="71" bestFit="1" customWidth="1"/>
    <col min="11288" max="11288" width="17.5703125" style="71" bestFit="1" customWidth="1"/>
    <col min="11289" max="11289" width="12.28515625" style="71" bestFit="1" customWidth="1"/>
    <col min="11290" max="11290" width="13.42578125" style="71" bestFit="1" customWidth="1"/>
    <col min="11291" max="11524" width="9.140625" style="71"/>
    <col min="11525" max="11525" width="33.7109375" style="71" customWidth="1"/>
    <col min="11526" max="11526" width="16" style="71" customWidth="1"/>
    <col min="11527" max="11528" width="15" style="71" bestFit="1" customWidth="1"/>
    <col min="11529" max="11529" width="16.5703125" style="71" bestFit="1" customWidth="1"/>
    <col min="11530" max="11530" width="12.5703125" style="71" customWidth="1"/>
    <col min="11531" max="11531" width="17.5703125" style="71" bestFit="1" customWidth="1"/>
    <col min="11532" max="11533" width="18.140625" style="71" bestFit="1" customWidth="1"/>
    <col min="11534" max="11534" width="12.85546875" style="71" bestFit="1" customWidth="1"/>
    <col min="11535" max="11536" width="16.5703125" style="71" bestFit="1" customWidth="1"/>
    <col min="11537" max="11538" width="13.140625" style="71" bestFit="1" customWidth="1"/>
    <col min="11539" max="11539" width="15.5703125" style="71" bestFit="1" customWidth="1"/>
    <col min="11540" max="11540" width="13.7109375" style="71" bestFit="1" customWidth="1"/>
    <col min="11541" max="11543" width="12.28515625" style="71" bestFit="1" customWidth="1"/>
    <col min="11544" max="11544" width="17.5703125" style="71" bestFit="1" customWidth="1"/>
    <col min="11545" max="11545" width="12.28515625" style="71" bestFit="1" customWidth="1"/>
    <col min="11546" max="11546" width="13.42578125" style="71" bestFit="1" customWidth="1"/>
    <col min="11547" max="11780" width="9.140625" style="71"/>
    <col min="11781" max="11781" width="33.7109375" style="71" customWidth="1"/>
    <col min="11782" max="11782" width="16" style="71" customWidth="1"/>
    <col min="11783" max="11784" width="15" style="71" bestFit="1" customWidth="1"/>
    <col min="11785" max="11785" width="16.5703125" style="71" bestFit="1" customWidth="1"/>
    <col min="11786" max="11786" width="12.5703125" style="71" customWidth="1"/>
    <col min="11787" max="11787" width="17.5703125" style="71" bestFit="1" customWidth="1"/>
    <col min="11788" max="11789" width="18.140625" style="71" bestFit="1" customWidth="1"/>
    <col min="11790" max="11790" width="12.85546875" style="71" bestFit="1" customWidth="1"/>
    <col min="11791" max="11792" width="16.5703125" style="71" bestFit="1" customWidth="1"/>
    <col min="11793" max="11794" width="13.140625" style="71" bestFit="1" customWidth="1"/>
    <col min="11795" max="11795" width="15.5703125" style="71" bestFit="1" customWidth="1"/>
    <col min="11796" max="11796" width="13.7109375" style="71" bestFit="1" customWidth="1"/>
    <col min="11797" max="11799" width="12.28515625" style="71" bestFit="1" customWidth="1"/>
    <col min="11800" max="11800" width="17.5703125" style="71" bestFit="1" customWidth="1"/>
    <col min="11801" max="11801" width="12.28515625" style="71" bestFit="1" customWidth="1"/>
    <col min="11802" max="11802" width="13.42578125" style="71" bestFit="1" customWidth="1"/>
    <col min="11803" max="12036" width="9.140625" style="71"/>
    <col min="12037" max="12037" width="33.7109375" style="71" customWidth="1"/>
    <col min="12038" max="12038" width="16" style="71" customWidth="1"/>
    <col min="12039" max="12040" width="15" style="71" bestFit="1" customWidth="1"/>
    <col min="12041" max="12041" width="16.5703125" style="71" bestFit="1" customWidth="1"/>
    <col min="12042" max="12042" width="12.5703125" style="71" customWidth="1"/>
    <col min="12043" max="12043" width="17.5703125" style="71" bestFit="1" customWidth="1"/>
    <col min="12044" max="12045" width="18.140625" style="71" bestFit="1" customWidth="1"/>
    <col min="12046" max="12046" width="12.85546875" style="71" bestFit="1" customWidth="1"/>
    <col min="12047" max="12048" width="16.5703125" style="71" bestFit="1" customWidth="1"/>
    <col min="12049" max="12050" width="13.140625" style="71" bestFit="1" customWidth="1"/>
    <col min="12051" max="12051" width="15.5703125" style="71" bestFit="1" customWidth="1"/>
    <col min="12052" max="12052" width="13.7109375" style="71" bestFit="1" customWidth="1"/>
    <col min="12053" max="12055" width="12.28515625" style="71" bestFit="1" customWidth="1"/>
    <col min="12056" max="12056" width="17.5703125" style="71" bestFit="1" customWidth="1"/>
    <col min="12057" max="12057" width="12.28515625" style="71" bestFit="1" customWidth="1"/>
    <col min="12058" max="12058" width="13.42578125" style="71" bestFit="1" customWidth="1"/>
    <col min="12059" max="12292" width="9.140625" style="71"/>
    <col min="12293" max="12293" width="33.7109375" style="71" customWidth="1"/>
    <col min="12294" max="12294" width="16" style="71" customWidth="1"/>
    <col min="12295" max="12296" width="15" style="71" bestFit="1" customWidth="1"/>
    <col min="12297" max="12297" width="16.5703125" style="71" bestFit="1" customWidth="1"/>
    <col min="12298" max="12298" width="12.5703125" style="71" customWidth="1"/>
    <col min="12299" max="12299" width="17.5703125" style="71" bestFit="1" customWidth="1"/>
    <col min="12300" max="12301" width="18.140625" style="71" bestFit="1" customWidth="1"/>
    <col min="12302" max="12302" width="12.85546875" style="71" bestFit="1" customWidth="1"/>
    <col min="12303" max="12304" width="16.5703125" style="71" bestFit="1" customWidth="1"/>
    <col min="12305" max="12306" width="13.140625" style="71" bestFit="1" customWidth="1"/>
    <col min="12307" max="12307" width="15.5703125" style="71" bestFit="1" customWidth="1"/>
    <col min="12308" max="12308" width="13.7109375" style="71" bestFit="1" customWidth="1"/>
    <col min="12309" max="12311" width="12.28515625" style="71" bestFit="1" customWidth="1"/>
    <col min="12312" max="12312" width="17.5703125" style="71" bestFit="1" customWidth="1"/>
    <col min="12313" max="12313" width="12.28515625" style="71" bestFit="1" customWidth="1"/>
    <col min="12314" max="12314" width="13.42578125" style="71" bestFit="1" customWidth="1"/>
    <col min="12315" max="12548" width="9.140625" style="71"/>
    <col min="12549" max="12549" width="33.7109375" style="71" customWidth="1"/>
    <col min="12550" max="12550" width="16" style="71" customWidth="1"/>
    <col min="12551" max="12552" width="15" style="71" bestFit="1" customWidth="1"/>
    <col min="12553" max="12553" width="16.5703125" style="71" bestFit="1" customWidth="1"/>
    <col min="12554" max="12554" width="12.5703125" style="71" customWidth="1"/>
    <col min="12555" max="12555" width="17.5703125" style="71" bestFit="1" customWidth="1"/>
    <col min="12556" max="12557" width="18.140625" style="71" bestFit="1" customWidth="1"/>
    <col min="12558" max="12558" width="12.85546875" style="71" bestFit="1" customWidth="1"/>
    <col min="12559" max="12560" width="16.5703125" style="71" bestFit="1" customWidth="1"/>
    <col min="12561" max="12562" width="13.140625" style="71" bestFit="1" customWidth="1"/>
    <col min="12563" max="12563" width="15.5703125" style="71" bestFit="1" customWidth="1"/>
    <col min="12564" max="12564" width="13.7109375" style="71" bestFit="1" customWidth="1"/>
    <col min="12565" max="12567" width="12.28515625" style="71" bestFit="1" customWidth="1"/>
    <col min="12568" max="12568" width="17.5703125" style="71" bestFit="1" customWidth="1"/>
    <col min="12569" max="12569" width="12.28515625" style="71" bestFit="1" customWidth="1"/>
    <col min="12570" max="12570" width="13.42578125" style="71" bestFit="1" customWidth="1"/>
    <col min="12571" max="12804" width="9.140625" style="71"/>
    <col min="12805" max="12805" width="33.7109375" style="71" customWidth="1"/>
    <col min="12806" max="12806" width="16" style="71" customWidth="1"/>
    <col min="12807" max="12808" width="15" style="71" bestFit="1" customWidth="1"/>
    <col min="12809" max="12809" width="16.5703125" style="71" bestFit="1" customWidth="1"/>
    <col min="12810" max="12810" width="12.5703125" style="71" customWidth="1"/>
    <col min="12811" max="12811" width="17.5703125" style="71" bestFit="1" customWidth="1"/>
    <col min="12812" max="12813" width="18.140625" style="71" bestFit="1" customWidth="1"/>
    <col min="12814" max="12814" width="12.85546875" style="71" bestFit="1" customWidth="1"/>
    <col min="12815" max="12816" width="16.5703125" style="71" bestFit="1" customWidth="1"/>
    <col min="12817" max="12818" width="13.140625" style="71" bestFit="1" customWidth="1"/>
    <col min="12819" max="12819" width="15.5703125" style="71" bestFit="1" customWidth="1"/>
    <col min="12820" max="12820" width="13.7109375" style="71" bestFit="1" customWidth="1"/>
    <col min="12821" max="12823" width="12.28515625" style="71" bestFit="1" customWidth="1"/>
    <col min="12824" max="12824" width="17.5703125" style="71" bestFit="1" customWidth="1"/>
    <col min="12825" max="12825" width="12.28515625" style="71" bestFit="1" customWidth="1"/>
    <col min="12826" max="12826" width="13.42578125" style="71" bestFit="1" customWidth="1"/>
    <col min="12827" max="13060" width="9.140625" style="71"/>
    <col min="13061" max="13061" width="33.7109375" style="71" customWidth="1"/>
    <col min="13062" max="13062" width="16" style="71" customWidth="1"/>
    <col min="13063" max="13064" width="15" style="71" bestFit="1" customWidth="1"/>
    <col min="13065" max="13065" width="16.5703125" style="71" bestFit="1" customWidth="1"/>
    <col min="13066" max="13066" width="12.5703125" style="71" customWidth="1"/>
    <col min="13067" max="13067" width="17.5703125" style="71" bestFit="1" customWidth="1"/>
    <col min="13068" max="13069" width="18.140625" style="71" bestFit="1" customWidth="1"/>
    <col min="13070" max="13070" width="12.85546875" style="71" bestFit="1" customWidth="1"/>
    <col min="13071" max="13072" width="16.5703125" style="71" bestFit="1" customWidth="1"/>
    <col min="13073" max="13074" width="13.140625" style="71" bestFit="1" customWidth="1"/>
    <col min="13075" max="13075" width="15.5703125" style="71" bestFit="1" customWidth="1"/>
    <col min="13076" max="13076" width="13.7109375" style="71" bestFit="1" customWidth="1"/>
    <col min="13077" max="13079" width="12.28515625" style="71" bestFit="1" customWidth="1"/>
    <col min="13080" max="13080" width="17.5703125" style="71" bestFit="1" customWidth="1"/>
    <col min="13081" max="13081" width="12.28515625" style="71" bestFit="1" customWidth="1"/>
    <col min="13082" max="13082" width="13.42578125" style="71" bestFit="1" customWidth="1"/>
    <col min="13083" max="13316" width="9.140625" style="71"/>
    <col min="13317" max="13317" width="33.7109375" style="71" customWidth="1"/>
    <col min="13318" max="13318" width="16" style="71" customWidth="1"/>
    <col min="13319" max="13320" width="15" style="71" bestFit="1" customWidth="1"/>
    <col min="13321" max="13321" width="16.5703125" style="71" bestFit="1" customWidth="1"/>
    <col min="13322" max="13322" width="12.5703125" style="71" customWidth="1"/>
    <col min="13323" max="13323" width="17.5703125" style="71" bestFit="1" customWidth="1"/>
    <col min="13324" max="13325" width="18.140625" style="71" bestFit="1" customWidth="1"/>
    <col min="13326" max="13326" width="12.85546875" style="71" bestFit="1" customWidth="1"/>
    <col min="13327" max="13328" width="16.5703125" style="71" bestFit="1" customWidth="1"/>
    <col min="13329" max="13330" width="13.140625" style="71" bestFit="1" customWidth="1"/>
    <col min="13331" max="13331" width="15.5703125" style="71" bestFit="1" customWidth="1"/>
    <col min="13332" max="13332" width="13.7109375" style="71" bestFit="1" customWidth="1"/>
    <col min="13333" max="13335" width="12.28515625" style="71" bestFit="1" customWidth="1"/>
    <col min="13336" max="13336" width="17.5703125" style="71" bestFit="1" customWidth="1"/>
    <col min="13337" max="13337" width="12.28515625" style="71" bestFit="1" customWidth="1"/>
    <col min="13338" max="13338" width="13.42578125" style="71" bestFit="1" customWidth="1"/>
    <col min="13339" max="13572" width="9.140625" style="71"/>
    <col min="13573" max="13573" width="33.7109375" style="71" customWidth="1"/>
    <col min="13574" max="13574" width="16" style="71" customWidth="1"/>
    <col min="13575" max="13576" width="15" style="71" bestFit="1" customWidth="1"/>
    <col min="13577" max="13577" width="16.5703125" style="71" bestFit="1" customWidth="1"/>
    <col min="13578" max="13578" width="12.5703125" style="71" customWidth="1"/>
    <col min="13579" max="13579" width="17.5703125" style="71" bestFit="1" customWidth="1"/>
    <col min="13580" max="13581" width="18.140625" style="71" bestFit="1" customWidth="1"/>
    <col min="13582" max="13582" width="12.85546875" style="71" bestFit="1" customWidth="1"/>
    <col min="13583" max="13584" width="16.5703125" style="71" bestFit="1" customWidth="1"/>
    <col min="13585" max="13586" width="13.140625" style="71" bestFit="1" customWidth="1"/>
    <col min="13587" max="13587" width="15.5703125" style="71" bestFit="1" customWidth="1"/>
    <col min="13588" max="13588" width="13.7109375" style="71" bestFit="1" customWidth="1"/>
    <col min="13589" max="13591" width="12.28515625" style="71" bestFit="1" customWidth="1"/>
    <col min="13592" max="13592" width="17.5703125" style="71" bestFit="1" customWidth="1"/>
    <col min="13593" max="13593" width="12.28515625" style="71" bestFit="1" customWidth="1"/>
    <col min="13594" max="13594" width="13.42578125" style="71" bestFit="1" customWidth="1"/>
    <col min="13595" max="13828" width="9.140625" style="71"/>
    <col min="13829" max="13829" width="33.7109375" style="71" customWidth="1"/>
    <col min="13830" max="13830" width="16" style="71" customWidth="1"/>
    <col min="13831" max="13832" width="15" style="71" bestFit="1" customWidth="1"/>
    <col min="13833" max="13833" width="16.5703125" style="71" bestFit="1" customWidth="1"/>
    <col min="13834" max="13834" width="12.5703125" style="71" customWidth="1"/>
    <col min="13835" max="13835" width="17.5703125" style="71" bestFit="1" customWidth="1"/>
    <col min="13836" max="13837" width="18.140625" style="71" bestFit="1" customWidth="1"/>
    <col min="13838" max="13838" width="12.85546875" style="71" bestFit="1" customWidth="1"/>
    <col min="13839" max="13840" width="16.5703125" style="71" bestFit="1" customWidth="1"/>
    <col min="13841" max="13842" width="13.140625" style="71" bestFit="1" customWidth="1"/>
    <col min="13843" max="13843" width="15.5703125" style="71" bestFit="1" customWidth="1"/>
    <col min="13844" max="13844" width="13.7109375" style="71" bestFit="1" customWidth="1"/>
    <col min="13845" max="13847" width="12.28515625" style="71" bestFit="1" customWidth="1"/>
    <col min="13848" max="13848" width="17.5703125" style="71" bestFit="1" customWidth="1"/>
    <col min="13849" max="13849" width="12.28515625" style="71" bestFit="1" customWidth="1"/>
    <col min="13850" max="13850" width="13.42578125" style="71" bestFit="1" customWidth="1"/>
    <col min="13851" max="14084" width="9.140625" style="71"/>
    <col min="14085" max="14085" width="33.7109375" style="71" customWidth="1"/>
    <col min="14086" max="14086" width="16" style="71" customWidth="1"/>
    <col min="14087" max="14088" width="15" style="71" bestFit="1" customWidth="1"/>
    <col min="14089" max="14089" width="16.5703125" style="71" bestFit="1" customWidth="1"/>
    <col min="14090" max="14090" width="12.5703125" style="71" customWidth="1"/>
    <col min="14091" max="14091" width="17.5703125" style="71" bestFit="1" customWidth="1"/>
    <col min="14092" max="14093" width="18.140625" style="71" bestFit="1" customWidth="1"/>
    <col min="14094" max="14094" width="12.85546875" style="71" bestFit="1" customWidth="1"/>
    <col min="14095" max="14096" width="16.5703125" style="71" bestFit="1" customWidth="1"/>
    <col min="14097" max="14098" width="13.140625" style="71" bestFit="1" customWidth="1"/>
    <col min="14099" max="14099" width="15.5703125" style="71" bestFit="1" customWidth="1"/>
    <col min="14100" max="14100" width="13.7109375" style="71" bestFit="1" customWidth="1"/>
    <col min="14101" max="14103" width="12.28515625" style="71" bestFit="1" customWidth="1"/>
    <col min="14104" max="14104" width="17.5703125" style="71" bestFit="1" customWidth="1"/>
    <col min="14105" max="14105" width="12.28515625" style="71" bestFit="1" customWidth="1"/>
    <col min="14106" max="14106" width="13.42578125" style="71" bestFit="1" customWidth="1"/>
    <col min="14107" max="14340" width="9.140625" style="71"/>
    <col min="14341" max="14341" width="33.7109375" style="71" customWidth="1"/>
    <col min="14342" max="14342" width="16" style="71" customWidth="1"/>
    <col min="14343" max="14344" width="15" style="71" bestFit="1" customWidth="1"/>
    <col min="14345" max="14345" width="16.5703125" style="71" bestFit="1" customWidth="1"/>
    <col min="14346" max="14346" width="12.5703125" style="71" customWidth="1"/>
    <col min="14347" max="14347" width="17.5703125" style="71" bestFit="1" customWidth="1"/>
    <col min="14348" max="14349" width="18.140625" style="71" bestFit="1" customWidth="1"/>
    <col min="14350" max="14350" width="12.85546875" style="71" bestFit="1" customWidth="1"/>
    <col min="14351" max="14352" width="16.5703125" style="71" bestFit="1" customWidth="1"/>
    <col min="14353" max="14354" width="13.140625" style="71" bestFit="1" customWidth="1"/>
    <col min="14355" max="14355" width="15.5703125" style="71" bestFit="1" customWidth="1"/>
    <col min="14356" max="14356" width="13.7109375" style="71" bestFit="1" customWidth="1"/>
    <col min="14357" max="14359" width="12.28515625" style="71" bestFit="1" customWidth="1"/>
    <col min="14360" max="14360" width="17.5703125" style="71" bestFit="1" customWidth="1"/>
    <col min="14361" max="14361" width="12.28515625" style="71" bestFit="1" customWidth="1"/>
    <col min="14362" max="14362" width="13.42578125" style="71" bestFit="1" customWidth="1"/>
    <col min="14363" max="14596" width="9.140625" style="71"/>
    <col min="14597" max="14597" width="33.7109375" style="71" customWidth="1"/>
    <col min="14598" max="14598" width="16" style="71" customWidth="1"/>
    <col min="14599" max="14600" width="15" style="71" bestFit="1" customWidth="1"/>
    <col min="14601" max="14601" width="16.5703125" style="71" bestFit="1" customWidth="1"/>
    <col min="14602" max="14602" width="12.5703125" style="71" customWidth="1"/>
    <col min="14603" max="14603" width="17.5703125" style="71" bestFit="1" customWidth="1"/>
    <col min="14604" max="14605" width="18.140625" style="71" bestFit="1" customWidth="1"/>
    <col min="14606" max="14606" width="12.85546875" style="71" bestFit="1" customWidth="1"/>
    <col min="14607" max="14608" width="16.5703125" style="71" bestFit="1" customWidth="1"/>
    <col min="14609" max="14610" width="13.140625" style="71" bestFit="1" customWidth="1"/>
    <col min="14611" max="14611" width="15.5703125" style="71" bestFit="1" customWidth="1"/>
    <col min="14612" max="14612" width="13.7109375" style="71" bestFit="1" customWidth="1"/>
    <col min="14613" max="14615" width="12.28515625" style="71" bestFit="1" customWidth="1"/>
    <col min="14616" max="14616" width="17.5703125" style="71" bestFit="1" customWidth="1"/>
    <col min="14617" max="14617" width="12.28515625" style="71" bestFit="1" customWidth="1"/>
    <col min="14618" max="14618" width="13.42578125" style="71" bestFit="1" customWidth="1"/>
    <col min="14619" max="14852" width="9.140625" style="71"/>
    <col min="14853" max="14853" width="33.7109375" style="71" customWidth="1"/>
    <col min="14854" max="14854" width="16" style="71" customWidth="1"/>
    <col min="14855" max="14856" width="15" style="71" bestFit="1" customWidth="1"/>
    <col min="14857" max="14857" width="16.5703125" style="71" bestFit="1" customWidth="1"/>
    <col min="14858" max="14858" width="12.5703125" style="71" customWidth="1"/>
    <col min="14859" max="14859" width="17.5703125" style="71" bestFit="1" customWidth="1"/>
    <col min="14860" max="14861" width="18.140625" style="71" bestFit="1" customWidth="1"/>
    <col min="14862" max="14862" width="12.85546875" style="71" bestFit="1" customWidth="1"/>
    <col min="14863" max="14864" width="16.5703125" style="71" bestFit="1" customWidth="1"/>
    <col min="14865" max="14866" width="13.140625" style="71" bestFit="1" customWidth="1"/>
    <col min="14867" max="14867" width="15.5703125" style="71" bestFit="1" customWidth="1"/>
    <col min="14868" max="14868" width="13.7109375" style="71" bestFit="1" customWidth="1"/>
    <col min="14869" max="14871" width="12.28515625" style="71" bestFit="1" customWidth="1"/>
    <col min="14872" max="14872" width="17.5703125" style="71" bestFit="1" customWidth="1"/>
    <col min="14873" max="14873" width="12.28515625" style="71" bestFit="1" customWidth="1"/>
    <col min="14874" max="14874" width="13.42578125" style="71" bestFit="1" customWidth="1"/>
    <col min="14875" max="15108" width="9.140625" style="71"/>
    <col min="15109" max="15109" width="33.7109375" style="71" customWidth="1"/>
    <col min="15110" max="15110" width="16" style="71" customWidth="1"/>
    <col min="15111" max="15112" width="15" style="71" bestFit="1" customWidth="1"/>
    <col min="15113" max="15113" width="16.5703125" style="71" bestFit="1" customWidth="1"/>
    <col min="15114" max="15114" width="12.5703125" style="71" customWidth="1"/>
    <col min="15115" max="15115" width="17.5703125" style="71" bestFit="1" customWidth="1"/>
    <col min="15116" max="15117" width="18.140625" style="71" bestFit="1" customWidth="1"/>
    <col min="15118" max="15118" width="12.85546875" style="71" bestFit="1" customWidth="1"/>
    <col min="15119" max="15120" width="16.5703125" style="71" bestFit="1" customWidth="1"/>
    <col min="15121" max="15122" width="13.140625" style="71" bestFit="1" customWidth="1"/>
    <col min="15123" max="15123" width="15.5703125" style="71" bestFit="1" customWidth="1"/>
    <col min="15124" max="15124" width="13.7109375" style="71" bestFit="1" customWidth="1"/>
    <col min="15125" max="15127" width="12.28515625" style="71" bestFit="1" customWidth="1"/>
    <col min="15128" max="15128" width="17.5703125" style="71" bestFit="1" customWidth="1"/>
    <col min="15129" max="15129" width="12.28515625" style="71" bestFit="1" customWidth="1"/>
    <col min="15130" max="15130" width="13.42578125" style="71" bestFit="1" customWidth="1"/>
    <col min="15131" max="15364" width="9.140625" style="71"/>
    <col min="15365" max="15365" width="33.7109375" style="71" customWidth="1"/>
    <col min="15366" max="15366" width="16" style="71" customWidth="1"/>
    <col min="15367" max="15368" width="15" style="71" bestFit="1" customWidth="1"/>
    <col min="15369" max="15369" width="16.5703125" style="71" bestFit="1" customWidth="1"/>
    <col min="15370" max="15370" width="12.5703125" style="71" customWidth="1"/>
    <col min="15371" max="15371" width="17.5703125" style="71" bestFit="1" customWidth="1"/>
    <col min="15372" max="15373" width="18.140625" style="71" bestFit="1" customWidth="1"/>
    <col min="15374" max="15374" width="12.85546875" style="71" bestFit="1" customWidth="1"/>
    <col min="15375" max="15376" width="16.5703125" style="71" bestFit="1" customWidth="1"/>
    <col min="15377" max="15378" width="13.140625" style="71" bestFit="1" customWidth="1"/>
    <col min="15379" max="15379" width="15.5703125" style="71" bestFit="1" customWidth="1"/>
    <col min="15380" max="15380" width="13.7109375" style="71" bestFit="1" customWidth="1"/>
    <col min="15381" max="15383" width="12.28515625" style="71" bestFit="1" customWidth="1"/>
    <col min="15384" max="15384" width="17.5703125" style="71" bestFit="1" customWidth="1"/>
    <col min="15385" max="15385" width="12.28515625" style="71" bestFit="1" customWidth="1"/>
    <col min="15386" max="15386" width="13.42578125" style="71" bestFit="1" customWidth="1"/>
    <col min="15387" max="15620" width="9.140625" style="71"/>
    <col min="15621" max="15621" width="33.7109375" style="71" customWidth="1"/>
    <col min="15622" max="15622" width="16" style="71" customWidth="1"/>
    <col min="15623" max="15624" width="15" style="71" bestFit="1" customWidth="1"/>
    <col min="15625" max="15625" width="16.5703125" style="71" bestFit="1" customWidth="1"/>
    <col min="15626" max="15626" width="12.5703125" style="71" customWidth="1"/>
    <col min="15627" max="15627" width="17.5703125" style="71" bestFit="1" customWidth="1"/>
    <col min="15628" max="15629" width="18.140625" style="71" bestFit="1" customWidth="1"/>
    <col min="15630" max="15630" width="12.85546875" style="71" bestFit="1" customWidth="1"/>
    <col min="15631" max="15632" width="16.5703125" style="71" bestFit="1" customWidth="1"/>
    <col min="15633" max="15634" width="13.140625" style="71" bestFit="1" customWidth="1"/>
    <col min="15635" max="15635" width="15.5703125" style="71" bestFit="1" customWidth="1"/>
    <col min="15636" max="15636" width="13.7109375" style="71" bestFit="1" customWidth="1"/>
    <col min="15637" max="15639" width="12.28515625" style="71" bestFit="1" customWidth="1"/>
    <col min="15640" max="15640" width="17.5703125" style="71" bestFit="1" customWidth="1"/>
    <col min="15641" max="15641" width="12.28515625" style="71" bestFit="1" customWidth="1"/>
    <col min="15642" max="15642" width="13.42578125" style="71" bestFit="1" customWidth="1"/>
    <col min="15643" max="15876" width="9.140625" style="71"/>
    <col min="15877" max="15877" width="33.7109375" style="71" customWidth="1"/>
    <col min="15878" max="15878" width="16" style="71" customWidth="1"/>
    <col min="15879" max="15880" width="15" style="71" bestFit="1" customWidth="1"/>
    <col min="15881" max="15881" width="16.5703125" style="71" bestFit="1" customWidth="1"/>
    <col min="15882" max="15882" width="12.5703125" style="71" customWidth="1"/>
    <col min="15883" max="15883" width="17.5703125" style="71" bestFit="1" customWidth="1"/>
    <col min="15884" max="15885" width="18.140625" style="71" bestFit="1" customWidth="1"/>
    <col min="15886" max="15886" width="12.85546875" style="71" bestFit="1" customWidth="1"/>
    <col min="15887" max="15888" width="16.5703125" style="71" bestFit="1" customWidth="1"/>
    <col min="15889" max="15890" width="13.140625" style="71" bestFit="1" customWidth="1"/>
    <col min="15891" max="15891" width="15.5703125" style="71" bestFit="1" customWidth="1"/>
    <col min="15892" max="15892" width="13.7109375" style="71" bestFit="1" customWidth="1"/>
    <col min="15893" max="15895" width="12.28515625" style="71" bestFit="1" customWidth="1"/>
    <col min="15896" max="15896" width="17.5703125" style="71" bestFit="1" customWidth="1"/>
    <col min="15897" max="15897" width="12.28515625" style="71" bestFit="1" customWidth="1"/>
    <col min="15898" max="15898" width="13.42578125" style="71" bestFit="1" customWidth="1"/>
    <col min="15899" max="16132" width="9.140625" style="71"/>
    <col min="16133" max="16133" width="33.7109375" style="71" customWidth="1"/>
    <col min="16134" max="16134" width="16" style="71" customWidth="1"/>
    <col min="16135" max="16136" width="15" style="71" bestFit="1" customWidth="1"/>
    <col min="16137" max="16137" width="16.5703125" style="71" bestFit="1" customWidth="1"/>
    <col min="16138" max="16138" width="12.5703125" style="71" customWidth="1"/>
    <col min="16139" max="16139" width="17.5703125" style="71" bestFit="1" customWidth="1"/>
    <col min="16140" max="16141" width="18.140625" style="71" bestFit="1" customWidth="1"/>
    <col min="16142" max="16142" width="12.85546875" style="71" bestFit="1" customWidth="1"/>
    <col min="16143" max="16144" width="16.5703125" style="71" bestFit="1" customWidth="1"/>
    <col min="16145" max="16146" width="13.140625" style="71" bestFit="1" customWidth="1"/>
    <col min="16147" max="16147" width="15.5703125" style="71" bestFit="1" customWidth="1"/>
    <col min="16148" max="16148" width="13.7109375" style="71" bestFit="1" customWidth="1"/>
    <col min="16149" max="16151" width="12.28515625" style="71" bestFit="1" customWidth="1"/>
    <col min="16152" max="16152" width="17.5703125" style="71" bestFit="1" customWidth="1"/>
    <col min="16153" max="16153" width="12.28515625" style="71" bestFit="1" customWidth="1"/>
    <col min="16154" max="16154" width="13.42578125" style="71" bestFit="1" customWidth="1"/>
    <col min="16155" max="16384" width="9.140625" style="71"/>
  </cols>
  <sheetData>
    <row r="1" spans="1:52">
      <c r="A1" s="787" t="s">
        <v>128</v>
      </c>
      <c r="B1" s="787"/>
      <c r="C1" s="787"/>
      <c r="D1" s="787"/>
      <c r="E1" s="787"/>
      <c r="F1" s="787"/>
      <c r="G1" s="787"/>
      <c r="H1" s="787"/>
      <c r="I1" s="787"/>
      <c r="J1" s="787"/>
      <c r="K1" s="787"/>
      <c r="L1" s="787"/>
      <c r="M1" s="787"/>
      <c r="N1" s="787"/>
      <c r="O1" s="787"/>
      <c r="P1" s="787"/>
      <c r="Q1" s="787"/>
      <c r="R1" s="787"/>
      <c r="S1" s="787"/>
      <c r="T1" s="787"/>
      <c r="U1" s="787"/>
      <c r="V1" s="787"/>
      <c r="W1" s="787"/>
      <c r="X1" s="787"/>
      <c r="Y1" s="787"/>
    </row>
    <row r="2" spans="1:52" s="457" customFormat="1" ht="31.5" customHeight="1">
      <c r="A2" s="788" t="s">
        <v>129</v>
      </c>
      <c r="B2" s="445" t="s">
        <v>130</v>
      </c>
      <c r="C2" s="788" t="s">
        <v>131</v>
      </c>
      <c r="D2" s="788"/>
      <c r="E2" s="472" t="s">
        <v>130</v>
      </c>
      <c r="F2" s="472" t="s">
        <v>132</v>
      </c>
      <c r="G2" s="798" t="s">
        <v>133</v>
      </c>
      <c r="H2" s="799"/>
      <c r="I2" s="799"/>
      <c r="J2" s="799"/>
      <c r="K2" s="799"/>
      <c r="L2" s="799"/>
      <c r="M2" s="799"/>
      <c r="N2" s="800"/>
      <c r="O2" s="795" t="s">
        <v>134</v>
      </c>
      <c r="P2" s="796"/>
      <c r="Q2" s="796"/>
      <c r="R2" s="796"/>
      <c r="S2" s="797"/>
      <c r="T2" s="789" t="s">
        <v>135</v>
      </c>
      <c r="U2" s="790"/>
      <c r="V2" s="790"/>
      <c r="W2" s="791"/>
      <c r="X2" s="792" t="s">
        <v>136</v>
      </c>
      <c r="Y2" s="794" t="s">
        <v>27</v>
      </c>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row>
    <row r="3" spans="1:52" s="457" customFormat="1" ht="31.5" customHeight="1">
      <c r="A3" s="788"/>
      <c r="B3" s="446">
        <v>44012</v>
      </c>
      <c r="C3" s="445" t="s">
        <v>137</v>
      </c>
      <c r="D3" s="445" t="s">
        <v>81</v>
      </c>
      <c r="E3" s="484">
        <v>43646</v>
      </c>
      <c r="F3" s="472" t="s">
        <v>138</v>
      </c>
      <c r="G3" s="452" t="s">
        <v>440</v>
      </c>
      <c r="H3" s="453" t="s">
        <v>441</v>
      </c>
      <c r="I3" s="453" t="s">
        <v>139</v>
      </c>
      <c r="J3" s="453" t="s">
        <v>140</v>
      </c>
      <c r="K3" s="453" t="s">
        <v>141</v>
      </c>
      <c r="L3" s="453" t="s">
        <v>442</v>
      </c>
      <c r="M3" s="453" t="s">
        <v>443</v>
      </c>
      <c r="N3" s="453" t="s">
        <v>14</v>
      </c>
      <c r="O3" s="454" t="s">
        <v>74</v>
      </c>
      <c r="P3" s="454" t="s">
        <v>444</v>
      </c>
      <c r="Q3" s="454" t="s">
        <v>445</v>
      </c>
      <c r="R3" s="454" t="s">
        <v>76</v>
      </c>
      <c r="S3" s="454" t="s">
        <v>77</v>
      </c>
      <c r="T3" s="455" t="s">
        <v>142</v>
      </c>
      <c r="U3" s="455" t="s">
        <v>448</v>
      </c>
      <c r="V3" s="455" t="s">
        <v>449</v>
      </c>
      <c r="W3" s="455" t="s">
        <v>450</v>
      </c>
      <c r="X3" s="793"/>
      <c r="Y3" s="794"/>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row>
    <row r="4" spans="1:52" s="444" customFormat="1" ht="12.75" customHeight="1">
      <c r="A4" s="442" t="s">
        <v>3</v>
      </c>
      <c r="B4" s="87">
        <f>SUMIF('Clasificación 06.20'!D:D,'CA EF'!A4,'Clasificación 06.20'!G:G)</f>
        <v>0</v>
      </c>
      <c r="C4" s="90"/>
      <c r="D4" s="90"/>
      <c r="E4" s="473"/>
      <c r="F4" s="473"/>
      <c r="G4" s="450">
        <v>0</v>
      </c>
      <c r="H4" s="450">
        <v>0</v>
      </c>
      <c r="I4" s="450">
        <v>0</v>
      </c>
      <c r="J4" s="450">
        <v>0</v>
      </c>
      <c r="K4" s="450">
        <v>0</v>
      </c>
      <c r="L4" s="450">
        <v>0</v>
      </c>
      <c r="M4" s="450">
        <v>0</v>
      </c>
      <c r="N4" s="450">
        <v>0</v>
      </c>
      <c r="O4" s="450"/>
      <c r="P4" s="450"/>
      <c r="Q4" s="450"/>
      <c r="R4" s="450"/>
      <c r="S4" s="450"/>
      <c r="T4" s="450">
        <v>0</v>
      </c>
      <c r="U4" s="450">
        <v>0</v>
      </c>
      <c r="V4" s="450">
        <v>0</v>
      </c>
      <c r="W4" s="450">
        <v>0</v>
      </c>
      <c r="X4" s="450">
        <v>0</v>
      </c>
      <c r="Y4" s="90"/>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c r="AZ4" s="443"/>
    </row>
    <row r="5" spans="1:52" s="444" customFormat="1" ht="11.25">
      <c r="A5" s="88" t="s">
        <v>4</v>
      </c>
      <c r="B5" s="87">
        <f>SUMIF('Clasificación 06.20'!D:D,'CA EF'!A5,'Clasificación 06.20'!G:G)</f>
        <v>0</v>
      </c>
      <c r="C5" s="89"/>
      <c r="D5" s="89"/>
      <c r="E5" s="474">
        <v>0</v>
      </c>
      <c r="F5" s="475">
        <f>+B5-E5+C5-D5</f>
        <v>0</v>
      </c>
      <c r="G5" s="451">
        <v>0</v>
      </c>
      <c r="H5" s="451">
        <v>0</v>
      </c>
      <c r="I5" s="451">
        <v>0</v>
      </c>
      <c r="J5" s="451">
        <v>0</v>
      </c>
      <c r="K5" s="451">
        <v>0</v>
      </c>
      <c r="L5" s="451">
        <v>0</v>
      </c>
      <c r="M5" s="451">
        <v>0</v>
      </c>
      <c r="N5" s="451">
        <v>0</v>
      </c>
      <c r="O5" s="451"/>
      <c r="P5" s="451"/>
      <c r="Q5" s="451"/>
      <c r="R5" s="451"/>
      <c r="S5" s="451"/>
      <c r="T5" s="451">
        <v>0</v>
      </c>
      <c r="U5" s="451">
        <v>0</v>
      </c>
      <c r="V5" s="451">
        <v>0</v>
      </c>
      <c r="W5" s="451">
        <v>0</v>
      </c>
      <c r="X5" s="451">
        <v>0</v>
      </c>
      <c r="Y5" s="90"/>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3"/>
    </row>
    <row r="6" spans="1:52" s="444" customFormat="1" ht="11.25">
      <c r="A6" s="92" t="s">
        <v>5</v>
      </c>
      <c r="B6" s="87">
        <f>SUMIF('Clasificación 06.20'!D:D,'CA EF'!A6,'Clasificación 06.20'!G:G)</f>
        <v>0</v>
      </c>
      <c r="C6" s="89"/>
      <c r="D6" s="89"/>
      <c r="E6" s="474">
        <v>0</v>
      </c>
      <c r="F6" s="475">
        <f t="shared" ref="F6:F25" si="0">+B6-E6+C6-D6</f>
        <v>0</v>
      </c>
      <c r="G6" s="450">
        <v>0</v>
      </c>
      <c r="H6" s="450">
        <v>0</v>
      </c>
      <c r="I6" s="450">
        <v>0</v>
      </c>
      <c r="J6" s="450">
        <v>0</v>
      </c>
      <c r="K6" s="450">
        <v>0</v>
      </c>
      <c r="L6" s="450">
        <v>0</v>
      </c>
      <c r="M6" s="450">
        <v>0</v>
      </c>
      <c r="N6" s="450">
        <v>0</v>
      </c>
      <c r="O6" s="450"/>
      <c r="P6" s="450"/>
      <c r="Q6" s="450"/>
      <c r="R6" s="450"/>
      <c r="S6" s="450"/>
      <c r="T6" s="450">
        <v>0</v>
      </c>
      <c r="U6" s="450">
        <v>0</v>
      </c>
      <c r="V6" s="450">
        <v>0</v>
      </c>
      <c r="W6" s="450">
        <v>0</v>
      </c>
      <c r="X6" s="450">
        <v>0</v>
      </c>
      <c r="Y6" s="87">
        <f t="shared" ref="Y6:Y21" si="1">SUM(F6:X6)</f>
        <v>0</v>
      </c>
      <c r="Z6" s="447"/>
      <c r="AA6" s="447"/>
      <c r="AB6" s="447"/>
      <c r="AC6" s="447"/>
      <c r="AD6" s="447"/>
      <c r="AE6" s="447"/>
      <c r="AF6" s="447"/>
      <c r="AG6" s="447"/>
      <c r="AH6" s="447"/>
      <c r="AI6" s="447"/>
      <c r="AJ6" s="447"/>
      <c r="AK6" s="447"/>
      <c r="AL6" s="447"/>
      <c r="AM6" s="443"/>
      <c r="AN6" s="443"/>
      <c r="AO6" s="443"/>
      <c r="AP6" s="443"/>
      <c r="AQ6" s="443"/>
      <c r="AR6" s="443"/>
      <c r="AS6" s="443"/>
      <c r="AT6" s="443"/>
      <c r="AU6" s="443"/>
      <c r="AV6" s="443"/>
      <c r="AW6" s="443"/>
      <c r="AX6" s="443"/>
      <c r="AY6" s="443"/>
      <c r="AZ6" s="443"/>
    </row>
    <row r="7" spans="1:52" s="444" customFormat="1" ht="11.25">
      <c r="A7" s="92" t="s">
        <v>322</v>
      </c>
      <c r="B7" s="87">
        <f>SUMIF('Clasificación 06.20'!D:D,'CA EF'!A7,'Clasificación 06.20'!G:G)</f>
        <v>0</v>
      </c>
      <c r="C7" s="89"/>
      <c r="D7" s="145"/>
      <c r="E7" s="474">
        <v>0</v>
      </c>
      <c r="F7" s="475">
        <f t="shared" si="0"/>
        <v>0</v>
      </c>
      <c r="G7" s="451">
        <v>0</v>
      </c>
      <c r="H7" s="451">
        <v>0</v>
      </c>
      <c r="I7" s="451">
        <v>0</v>
      </c>
      <c r="J7" s="451">
        <v>0</v>
      </c>
      <c r="K7" s="451">
        <v>0</v>
      </c>
      <c r="L7" s="451">
        <v>0</v>
      </c>
      <c r="M7" s="451">
        <v>0</v>
      </c>
      <c r="N7" s="451">
        <v>0</v>
      </c>
      <c r="O7" s="451"/>
      <c r="P7" s="451"/>
      <c r="Q7" s="451"/>
      <c r="R7" s="451"/>
      <c r="S7" s="451"/>
      <c r="T7" s="451">
        <v>0</v>
      </c>
      <c r="U7" s="451">
        <v>0</v>
      </c>
      <c r="V7" s="451">
        <v>0</v>
      </c>
      <c r="W7" s="451">
        <v>0</v>
      </c>
      <c r="X7" s="451">
        <v>0</v>
      </c>
      <c r="Y7" s="87">
        <f t="shared" si="1"/>
        <v>0</v>
      </c>
      <c r="Z7" s="447"/>
      <c r="AA7" s="447"/>
      <c r="AB7" s="447"/>
      <c r="AC7" s="447"/>
      <c r="AD7" s="447"/>
      <c r="AE7" s="447"/>
      <c r="AF7" s="447"/>
      <c r="AG7" s="447"/>
      <c r="AH7" s="447"/>
      <c r="AI7" s="447"/>
      <c r="AJ7" s="447"/>
      <c r="AK7" s="447"/>
      <c r="AL7" s="447"/>
      <c r="AM7" s="443"/>
      <c r="AN7" s="443"/>
      <c r="AO7" s="443"/>
      <c r="AP7" s="443"/>
      <c r="AQ7" s="443"/>
      <c r="AR7" s="443"/>
      <c r="AS7" s="443"/>
      <c r="AT7" s="443"/>
      <c r="AU7" s="443"/>
      <c r="AV7" s="443"/>
      <c r="AW7" s="443"/>
      <c r="AX7" s="443"/>
      <c r="AY7" s="443"/>
      <c r="AZ7" s="443"/>
    </row>
    <row r="8" spans="1:52" s="274" customFormat="1" ht="11.25">
      <c r="A8" s="275" t="s">
        <v>324</v>
      </c>
      <c r="B8" s="271">
        <f>SUMIF('Clasificación 06.20'!D:D,'CA EF'!A8,'Clasificación 06.20'!G:G)</f>
        <v>502550859</v>
      </c>
      <c r="C8" s="278"/>
      <c r="D8" s="93"/>
      <c r="E8" s="475">
        <v>0</v>
      </c>
      <c r="F8" s="475">
        <f t="shared" si="0"/>
        <v>502550859</v>
      </c>
      <c r="G8" s="450">
        <v>0</v>
      </c>
      <c r="H8" s="450">
        <v>0</v>
      </c>
      <c r="I8" s="450">
        <v>0</v>
      </c>
      <c r="J8" s="450">
        <v>0</v>
      </c>
      <c r="K8" s="450">
        <v>0</v>
      </c>
      <c r="L8" s="450">
        <v>0</v>
      </c>
      <c r="M8" s="450">
        <v>0</v>
      </c>
      <c r="N8" s="450">
        <v>0</v>
      </c>
      <c r="O8" s="450"/>
      <c r="P8" s="450"/>
      <c r="Q8" s="450"/>
      <c r="R8" s="450"/>
      <c r="S8" s="450"/>
      <c r="T8" s="450">
        <v>0</v>
      </c>
      <c r="U8" s="450">
        <v>0</v>
      </c>
      <c r="V8" s="450">
        <v>0</v>
      </c>
      <c r="W8" s="450">
        <v>0</v>
      </c>
      <c r="X8" s="450">
        <v>0</v>
      </c>
      <c r="Y8" s="271">
        <f>SUM(F8:X8)</f>
        <v>502550859</v>
      </c>
      <c r="Z8" s="276"/>
      <c r="AA8" s="276"/>
      <c r="AB8" s="276"/>
      <c r="AC8" s="276"/>
      <c r="AD8" s="276"/>
      <c r="AE8" s="276"/>
      <c r="AF8" s="276"/>
      <c r="AG8" s="276"/>
      <c r="AH8" s="276"/>
      <c r="AI8" s="276"/>
      <c r="AJ8" s="276"/>
      <c r="AK8" s="276"/>
      <c r="AL8" s="276"/>
      <c r="AM8" s="273"/>
      <c r="AN8" s="273"/>
      <c r="AO8" s="273"/>
      <c r="AP8" s="273"/>
      <c r="AQ8" s="273"/>
      <c r="AR8" s="273"/>
      <c r="AS8" s="273"/>
      <c r="AT8" s="273"/>
      <c r="AU8" s="273"/>
      <c r="AV8" s="273"/>
      <c r="AW8" s="273"/>
      <c r="AX8" s="273"/>
      <c r="AY8" s="273"/>
      <c r="AZ8" s="273"/>
    </row>
    <row r="9" spans="1:52" s="444" customFormat="1" ht="11.25">
      <c r="A9" s="92" t="s">
        <v>109</v>
      </c>
      <c r="B9" s="87">
        <f>SUMIF('Clasificación 06.20'!D:D,'CA EF'!A9,'Clasificación 06.20'!G:G)</f>
        <v>0</v>
      </c>
      <c r="C9" s="89"/>
      <c r="D9" s="145"/>
      <c r="E9" s="474">
        <v>0</v>
      </c>
      <c r="F9" s="475">
        <f t="shared" si="0"/>
        <v>0</v>
      </c>
      <c r="G9" s="450">
        <v>0</v>
      </c>
      <c r="H9" s="450">
        <v>0</v>
      </c>
      <c r="I9" s="450">
        <v>0</v>
      </c>
      <c r="J9" s="450">
        <v>0</v>
      </c>
      <c r="K9" s="450">
        <v>0</v>
      </c>
      <c r="L9" s="450">
        <v>0</v>
      </c>
      <c r="M9" s="450">
        <v>0</v>
      </c>
      <c r="N9" s="450">
        <v>0</v>
      </c>
      <c r="O9" s="450"/>
      <c r="P9" s="450"/>
      <c r="Q9" s="450"/>
      <c r="R9" s="450"/>
      <c r="S9" s="450"/>
      <c r="T9" s="450">
        <v>0</v>
      </c>
      <c r="U9" s="450">
        <v>0</v>
      </c>
      <c r="V9" s="450">
        <v>0</v>
      </c>
      <c r="W9" s="450">
        <v>0</v>
      </c>
      <c r="X9" s="450">
        <v>0</v>
      </c>
      <c r="Y9" s="87">
        <f t="shared" si="1"/>
        <v>0</v>
      </c>
      <c r="Z9" s="447"/>
      <c r="AA9" s="447"/>
      <c r="AB9" s="447"/>
      <c r="AC9" s="447"/>
      <c r="AD9" s="447"/>
      <c r="AE9" s="447"/>
      <c r="AF9" s="447"/>
      <c r="AG9" s="447"/>
      <c r="AH9" s="447"/>
      <c r="AI9" s="447"/>
      <c r="AJ9" s="447"/>
      <c r="AK9" s="447"/>
      <c r="AL9" s="447"/>
      <c r="AM9" s="443"/>
      <c r="AN9" s="443"/>
      <c r="AO9" s="443"/>
      <c r="AP9" s="443"/>
      <c r="AQ9" s="443"/>
      <c r="AR9" s="443"/>
      <c r="AS9" s="443"/>
      <c r="AT9" s="443"/>
      <c r="AU9" s="443"/>
      <c r="AV9" s="443"/>
      <c r="AW9" s="443"/>
      <c r="AX9" s="443"/>
      <c r="AY9" s="443"/>
      <c r="AZ9" s="443"/>
    </row>
    <row r="10" spans="1:52" s="444" customFormat="1" ht="11.25">
      <c r="A10" s="92" t="s">
        <v>327</v>
      </c>
      <c r="B10" s="87">
        <f>SUMIF('Clasificación 06.20'!D:D,'CA EF'!A10,'Clasificación 06.20'!G:G)</f>
        <v>0</v>
      </c>
      <c r="C10" s="89"/>
      <c r="D10" s="145"/>
      <c r="E10" s="474">
        <v>0</v>
      </c>
      <c r="F10" s="475">
        <f t="shared" si="0"/>
        <v>0</v>
      </c>
      <c r="G10" s="450">
        <v>0</v>
      </c>
      <c r="H10" s="450">
        <v>0</v>
      </c>
      <c r="I10" s="450">
        <v>0</v>
      </c>
      <c r="J10" s="450">
        <v>0</v>
      </c>
      <c r="K10" s="450">
        <v>0</v>
      </c>
      <c r="L10" s="450">
        <v>0</v>
      </c>
      <c r="M10" s="450">
        <v>0</v>
      </c>
      <c r="N10" s="450">
        <v>0</v>
      </c>
      <c r="O10" s="450"/>
      <c r="P10" s="450"/>
      <c r="Q10" s="485"/>
      <c r="R10" s="485"/>
      <c r="S10" s="450"/>
      <c r="T10" s="450">
        <v>0</v>
      </c>
      <c r="U10" s="450">
        <v>0</v>
      </c>
      <c r="V10" s="450">
        <v>0</v>
      </c>
      <c r="W10" s="450">
        <v>0</v>
      </c>
      <c r="X10" s="450">
        <v>0</v>
      </c>
      <c r="Y10" s="87">
        <f t="shared" si="1"/>
        <v>0</v>
      </c>
      <c r="Z10" s="447"/>
      <c r="AA10" s="447"/>
      <c r="AB10" s="447"/>
      <c r="AC10" s="447"/>
      <c r="AD10" s="447"/>
      <c r="AE10" s="447"/>
      <c r="AF10" s="447"/>
      <c r="AG10" s="447"/>
      <c r="AH10" s="447"/>
      <c r="AI10" s="447"/>
      <c r="AJ10" s="447"/>
      <c r="AK10" s="447"/>
      <c r="AL10" s="447"/>
      <c r="AM10" s="443"/>
      <c r="AN10" s="443"/>
      <c r="AO10" s="443"/>
      <c r="AP10" s="443"/>
      <c r="AQ10" s="443"/>
      <c r="AR10" s="443"/>
      <c r="AS10" s="443"/>
      <c r="AT10" s="443"/>
      <c r="AU10" s="443"/>
      <c r="AV10" s="443"/>
      <c r="AW10" s="443"/>
      <c r="AX10" s="443"/>
      <c r="AY10" s="443"/>
      <c r="AZ10" s="443"/>
    </row>
    <row r="11" spans="1:52" s="444" customFormat="1" ht="11.25">
      <c r="A11" s="92" t="s">
        <v>329</v>
      </c>
      <c r="B11" s="87">
        <f>SUMIF('Clasificación 06.20'!D:D,'CA EF'!A11,'Clasificación 06.20'!G:G)</f>
        <v>0</v>
      </c>
      <c r="C11" s="89"/>
      <c r="D11" s="89"/>
      <c r="E11" s="474">
        <v>0</v>
      </c>
      <c r="F11" s="475">
        <f t="shared" si="0"/>
        <v>0</v>
      </c>
      <c r="G11" s="451">
        <v>0</v>
      </c>
      <c r="H11" s="451">
        <v>0</v>
      </c>
      <c r="I11" s="451">
        <v>0</v>
      </c>
      <c r="J11" s="451">
        <v>0</v>
      </c>
      <c r="K11" s="451">
        <v>0</v>
      </c>
      <c r="L11" s="451">
        <v>0</v>
      </c>
      <c r="M11" s="451">
        <v>0</v>
      </c>
      <c r="N11" s="451">
        <v>0</v>
      </c>
      <c r="O11" s="451"/>
      <c r="P11" s="451"/>
      <c r="Q11" s="486"/>
      <c r="R11" s="486"/>
      <c r="S11" s="451"/>
      <c r="T11" s="451">
        <v>0</v>
      </c>
      <c r="U11" s="451">
        <v>0</v>
      </c>
      <c r="V11" s="451">
        <v>0</v>
      </c>
      <c r="W11" s="451">
        <v>0</v>
      </c>
      <c r="X11" s="451">
        <v>0</v>
      </c>
      <c r="Y11" s="87">
        <f t="shared" si="1"/>
        <v>0</v>
      </c>
      <c r="Z11" s="447"/>
      <c r="AA11" s="447"/>
      <c r="AB11" s="447"/>
      <c r="AC11" s="447"/>
      <c r="AD11" s="447"/>
      <c r="AE11" s="447"/>
      <c r="AF11" s="447"/>
      <c r="AG11" s="447"/>
      <c r="AH11" s="447"/>
      <c r="AI11" s="447"/>
      <c r="AJ11" s="447"/>
      <c r="AK11" s="447"/>
      <c r="AL11" s="447"/>
      <c r="AM11" s="443"/>
      <c r="AN11" s="443"/>
      <c r="AO11" s="443"/>
      <c r="AP11" s="443"/>
      <c r="AQ11" s="443"/>
      <c r="AR11" s="443"/>
      <c r="AS11" s="443"/>
      <c r="AT11" s="443"/>
      <c r="AU11" s="443"/>
      <c r="AV11" s="443"/>
      <c r="AW11" s="443"/>
      <c r="AX11" s="443"/>
      <c r="AY11" s="443"/>
      <c r="AZ11" s="443"/>
    </row>
    <row r="12" spans="1:52" s="274" customFormat="1" ht="11.25">
      <c r="A12" s="275" t="s">
        <v>331</v>
      </c>
      <c r="B12" s="271">
        <f>SUMIF('Clasificación 06.20'!D:D,'CA EF'!A12,'Clasificación 06.20'!G:G)</f>
        <v>2820000000</v>
      </c>
      <c r="C12" s="272"/>
      <c r="D12" s="272"/>
      <c r="E12" s="475">
        <v>0</v>
      </c>
      <c r="F12" s="475">
        <f t="shared" si="0"/>
        <v>2820000000</v>
      </c>
      <c r="G12" s="450">
        <v>0</v>
      </c>
      <c r="H12" s="450">
        <f>-F12</f>
        <v>-2820000000</v>
      </c>
      <c r="I12" s="450">
        <v>0</v>
      </c>
      <c r="J12" s="450">
        <v>0</v>
      </c>
      <c r="K12" s="450">
        <v>0</v>
      </c>
      <c r="L12" s="450">
        <v>0</v>
      </c>
      <c r="M12" s="450">
        <v>0</v>
      </c>
      <c r="N12" s="450">
        <v>0</v>
      </c>
      <c r="O12" s="450"/>
      <c r="P12" s="450"/>
      <c r="Q12" s="485">
        <v>0</v>
      </c>
      <c r="R12" s="485"/>
      <c r="S12" s="450"/>
      <c r="T12" s="450">
        <v>0</v>
      </c>
      <c r="U12" s="450">
        <v>0</v>
      </c>
      <c r="V12" s="450">
        <v>0</v>
      </c>
      <c r="W12" s="450">
        <v>0</v>
      </c>
      <c r="X12" s="450">
        <v>0</v>
      </c>
      <c r="Y12" s="271">
        <f t="shared" si="1"/>
        <v>0</v>
      </c>
      <c r="Z12" s="276"/>
      <c r="AA12" s="276"/>
      <c r="AB12" s="276"/>
      <c r="AC12" s="276"/>
      <c r="AD12" s="276"/>
      <c r="AE12" s="276"/>
      <c r="AF12" s="276"/>
      <c r="AG12" s="276"/>
      <c r="AH12" s="276"/>
      <c r="AI12" s="276"/>
      <c r="AJ12" s="276"/>
      <c r="AK12" s="276"/>
      <c r="AL12" s="276"/>
      <c r="AM12" s="273"/>
      <c r="AN12" s="273"/>
      <c r="AO12" s="273"/>
      <c r="AP12" s="273"/>
      <c r="AQ12" s="273"/>
      <c r="AR12" s="273"/>
      <c r="AS12" s="273"/>
      <c r="AT12" s="273"/>
      <c r="AU12" s="273"/>
      <c r="AV12" s="273"/>
      <c r="AW12" s="273"/>
      <c r="AX12" s="273"/>
      <c r="AY12" s="273"/>
      <c r="AZ12" s="273"/>
    </row>
    <row r="13" spans="1:52" s="274" customFormat="1" ht="11.25">
      <c r="A13" s="275" t="s">
        <v>333</v>
      </c>
      <c r="B13" s="271">
        <f>SUMIF('Clasificación 06.20'!D:D,'CA EF'!A13,'Clasificación 06.20'!G:G)</f>
        <v>313291506</v>
      </c>
      <c r="C13" s="272"/>
      <c r="D13" s="272"/>
      <c r="E13" s="475">
        <v>0</v>
      </c>
      <c r="F13" s="475">
        <f t="shared" si="0"/>
        <v>313291506</v>
      </c>
      <c r="G13" s="486">
        <v>0</v>
      </c>
      <c r="H13" s="451">
        <f>-F13</f>
        <v>-313291506</v>
      </c>
      <c r="I13" s="451">
        <v>0</v>
      </c>
      <c r="J13" s="451">
        <v>0</v>
      </c>
      <c r="K13" s="451">
        <v>0</v>
      </c>
      <c r="L13" s="451">
        <v>0</v>
      </c>
      <c r="M13" s="451">
        <v>0</v>
      </c>
      <c r="N13" s="451">
        <v>0</v>
      </c>
      <c r="O13" s="451"/>
      <c r="P13" s="451"/>
      <c r="Q13" s="486"/>
      <c r="R13" s="486">
        <v>0</v>
      </c>
      <c r="S13" s="451"/>
      <c r="T13" s="451">
        <v>0</v>
      </c>
      <c r="U13" s="451">
        <v>0</v>
      </c>
      <c r="V13" s="451">
        <v>0</v>
      </c>
      <c r="W13" s="451">
        <v>0</v>
      </c>
      <c r="X13" s="451">
        <v>0</v>
      </c>
      <c r="Y13" s="271">
        <f t="shared" si="1"/>
        <v>0</v>
      </c>
      <c r="Z13" s="276"/>
      <c r="AA13" s="276"/>
      <c r="AB13" s="276"/>
      <c r="AC13" s="276"/>
      <c r="AD13" s="276"/>
      <c r="AE13" s="276"/>
      <c r="AF13" s="276"/>
      <c r="AG13" s="276"/>
      <c r="AH13" s="276"/>
      <c r="AI13" s="276"/>
      <c r="AJ13" s="276"/>
      <c r="AK13" s="276"/>
      <c r="AL13" s="276"/>
      <c r="AM13" s="273"/>
      <c r="AN13" s="273"/>
      <c r="AO13" s="273"/>
      <c r="AP13" s="273"/>
      <c r="AQ13" s="273"/>
      <c r="AR13" s="273"/>
      <c r="AS13" s="273"/>
      <c r="AT13" s="273"/>
      <c r="AU13" s="273"/>
      <c r="AV13" s="273"/>
      <c r="AW13" s="273"/>
      <c r="AX13" s="273"/>
      <c r="AY13" s="273"/>
      <c r="AZ13" s="273"/>
    </row>
    <row r="14" spans="1:52" s="274" customFormat="1" ht="11.25">
      <c r="A14" s="275" t="s">
        <v>335</v>
      </c>
      <c r="B14" s="271">
        <f>SUMIF('Clasificación 06.20'!D:D,'CA EF'!A14,'Clasificación 06.20'!G:G)</f>
        <v>-291085066</v>
      </c>
      <c r="C14" s="272"/>
      <c r="D14" s="272"/>
      <c r="E14" s="475">
        <v>0</v>
      </c>
      <c r="F14" s="475">
        <f t="shared" si="0"/>
        <v>-291085066</v>
      </c>
      <c r="G14" s="485">
        <v>0</v>
      </c>
      <c r="H14" s="450">
        <f>-F14</f>
        <v>291085066</v>
      </c>
      <c r="I14" s="450">
        <v>0</v>
      </c>
      <c r="J14" s="450">
        <v>0</v>
      </c>
      <c r="K14" s="450">
        <v>0</v>
      </c>
      <c r="L14" s="450">
        <v>0</v>
      </c>
      <c r="M14" s="450">
        <v>0</v>
      </c>
      <c r="N14" s="450">
        <v>0</v>
      </c>
      <c r="O14" s="450"/>
      <c r="P14" s="450"/>
      <c r="Q14" s="485"/>
      <c r="R14" s="485">
        <v>0</v>
      </c>
      <c r="S14" s="450"/>
      <c r="T14" s="450">
        <v>0</v>
      </c>
      <c r="U14" s="450">
        <v>0</v>
      </c>
      <c r="V14" s="450">
        <v>0</v>
      </c>
      <c r="W14" s="450">
        <v>0</v>
      </c>
      <c r="X14" s="450">
        <v>0</v>
      </c>
      <c r="Y14" s="271">
        <f t="shared" si="1"/>
        <v>0</v>
      </c>
      <c r="Z14" s="276"/>
      <c r="AA14" s="276"/>
      <c r="AB14" s="276"/>
      <c r="AC14" s="276"/>
      <c r="AD14" s="276"/>
      <c r="AE14" s="276"/>
      <c r="AF14" s="276"/>
      <c r="AG14" s="276"/>
      <c r="AH14" s="276"/>
      <c r="AI14" s="276"/>
      <c r="AJ14" s="276"/>
      <c r="AK14" s="276"/>
      <c r="AL14" s="276"/>
      <c r="AM14" s="273"/>
      <c r="AN14" s="273"/>
      <c r="AO14" s="273"/>
      <c r="AP14" s="273"/>
      <c r="AQ14" s="273"/>
      <c r="AR14" s="273"/>
      <c r="AS14" s="273"/>
      <c r="AT14" s="273"/>
      <c r="AU14" s="273"/>
      <c r="AV14" s="273"/>
      <c r="AW14" s="273"/>
      <c r="AX14" s="273"/>
      <c r="AY14" s="273"/>
      <c r="AZ14" s="273"/>
    </row>
    <row r="15" spans="1:52" s="444" customFormat="1" ht="11.25">
      <c r="A15" s="92" t="s">
        <v>337</v>
      </c>
      <c r="B15" s="87">
        <f>SUMIF('Clasificación 06.20'!D:D,'CA EF'!A15,'Clasificación 06.20'!G:G)</f>
        <v>0</v>
      </c>
      <c r="C15" s="448"/>
      <c r="D15" s="448"/>
      <c r="E15" s="474">
        <v>0</v>
      </c>
      <c r="F15" s="475">
        <f t="shared" si="0"/>
        <v>0</v>
      </c>
      <c r="G15" s="485">
        <v>0</v>
      </c>
      <c r="H15" s="450">
        <v>0</v>
      </c>
      <c r="I15" s="450">
        <v>0</v>
      </c>
      <c r="J15" s="450">
        <v>0</v>
      </c>
      <c r="K15" s="450">
        <v>0</v>
      </c>
      <c r="L15" s="450">
        <v>0</v>
      </c>
      <c r="M15" s="450">
        <v>0</v>
      </c>
      <c r="N15" s="450">
        <v>0</v>
      </c>
      <c r="O15" s="450"/>
      <c r="P15" s="450"/>
      <c r="Q15" s="485"/>
      <c r="R15" s="485"/>
      <c r="S15" s="450"/>
      <c r="T15" s="450">
        <v>0</v>
      </c>
      <c r="U15" s="450">
        <v>0</v>
      </c>
      <c r="V15" s="450">
        <v>0</v>
      </c>
      <c r="W15" s="450">
        <v>0</v>
      </c>
      <c r="X15" s="450">
        <v>0</v>
      </c>
      <c r="Y15" s="87">
        <f t="shared" si="1"/>
        <v>0</v>
      </c>
      <c r="Z15" s="447"/>
      <c r="AA15" s="447"/>
      <c r="AB15" s="447"/>
      <c r="AC15" s="447"/>
      <c r="AD15" s="447"/>
      <c r="AE15" s="447"/>
      <c r="AF15" s="447"/>
      <c r="AG15" s="447"/>
      <c r="AH15" s="447"/>
      <c r="AI15" s="447"/>
      <c r="AJ15" s="447"/>
      <c r="AK15" s="447"/>
      <c r="AL15" s="447"/>
      <c r="AM15" s="443"/>
      <c r="AN15" s="443"/>
      <c r="AO15" s="443"/>
      <c r="AP15" s="443"/>
      <c r="AQ15" s="443"/>
      <c r="AR15" s="443"/>
      <c r="AS15" s="443"/>
      <c r="AT15" s="443"/>
      <c r="AU15" s="443"/>
      <c r="AV15" s="443"/>
      <c r="AW15" s="443"/>
      <c r="AX15" s="443"/>
      <c r="AY15" s="443"/>
      <c r="AZ15" s="443"/>
    </row>
    <row r="16" spans="1:52" s="274" customFormat="1" ht="11.25">
      <c r="A16" s="271" t="s">
        <v>339</v>
      </c>
      <c r="B16" s="271">
        <f>SUMIF('Clasificación 06.20'!D:D,'CA EF'!A16,'Clasificación 06.20'!G:G)</f>
        <v>163000000</v>
      </c>
      <c r="C16" s="271"/>
      <c r="D16" s="271"/>
      <c r="E16" s="475">
        <v>0</v>
      </c>
      <c r="F16" s="475">
        <f>+B16-E16+C16-D16</f>
        <v>163000000</v>
      </c>
      <c r="G16" s="485">
        <v>0</v>
      </c>
      <c r="H16" s="450">
        <f>-F16</f>
        <v>-163000000</v>
      </c>
      <c r="I16" s="450">
        <v>0</v>
      </c>
      <c r="J16" s="450">
        <v>0</v>
      </c>
      <c r="K16" s="450">
        <v>0</v>
      </c>
      <c r="L16" s="450">
        <v>0</v>
      </c>
      <c r="M16" s="450">
        <v>0</v>
      </c>
      <c r="N16" s="450">
        <v>0</v>
      </c>
      <c r="O16" s="450"/>
      <c r="P16" s="450"/>
      <c r="Q16" s="485">
        <v>0</v>
      </c>
      <c r="R16" s="485"/>
      <c r="S16" s="450"/>
      <c r="T16" s="450">
        <v>0</v>
      </c>
      <c r="U16" s="450">
        <v>0</v>
      </c>
      <c r="V16" s="450">
        <v>0</v>
      </c>
      <c r="W16" s="450">
        <v>0</v>
      </c>
      <c r="X16" s="450">
        <v>0</v>
      </c>
      <c r="Y16" s="271">
        <f t="shared" si="1"/>
        <v>0</v>
      </c>
      <c r="Z16" s="276"/>
      <c r="AA16" s="276"/>
      <c r="AB16" s="276"/>
      <c r="AC16" s="276"/>
      <c r="AD16" s="276"/>
      <c r="AE16" s="276"/>
      <c r="AF16" s="276"/>
      <c r="AG16" s="276"/>
      <c r="AH16" s="276"/>
      <c r="AI16" s="276"/>
      <c r="AJ16" s="276"/>
      <c r="AK16" s="276"/>
      <c r="AL16" s="276"/>
      <c r="AM16" s="273"/>
      <c r="AN16" s="273"/>
      <c r="AO16" s="273"/>
      <c r="AP16" s="273"/>
      <c r="AQ16" s="273"/>
      <c r="AR16" s="273"/>
      <c r="AS16" s="273"/>
      <c r="AT16" s="273"/>
      <c r="AU16" s="273"/>
      <c r="AV16" s="273"/>
      <c r="AW16" s="273"/>
      <c r="AX16" s="273"/>
      <c r="AY16" s="273"/>
      <c r="AZ16" s="273"/>
    </row>
    <row r="17" spans="1:52" s="274" customFormat="1" ht="11.25">
      <c r="A17" s="275" t="s">
        <v>341</v>
      </c>
      <c r="B17" s="271">
        <f>SUMIF('Clasificación 06.20'!D:D,'CA EF'!A17,'Clasificación 06.20'!G:G)</f>
        <v>51445480</v>
      </c>
      <c r="C17" s="277"/>
      <c r="D17" s="277"/>
      <c r="E17" s="475">
        <v>0</v>
      </c>
      <c r="F17" s="475">
        <f t="shared" si="0"/>
        <v>51445480</v>
      </c>
      <c r="G17" s="486">
        <v>0</v>
      </c>
      <c r="H17" s="451">
        <f>-F17</f>
        <v>-51445480</v>
      </c>
      <c r="I17" s="451">
        <v>0</v>
      </c>
      <c r="J17" s="451">
        <v>0</v>
      </c>
      <c r="K17" s="451">
        <v>0</v>
      </c>
      <c r="L17" s="451">
        <v>0</v>
      </c>
      <c r="M17" s="451">
        <v>0</v>
      </c>
      <c r="N17" s="451">
        <v>0</v>
      </c>
      <c r="O17" s="451"/>
      <c r="P17" s="451"/>
      <c r="Q17" s="486"/>
      <c r="R17" s="486">
        <v>0</v>
      </c>
      <c r="S17" s="451"/>
      <c r="T17" s="451">
        <v>0</v>
      </c>
      <c r="U17" s="451">
        <v>0</v>
      </c>
      <c r="V17" s="451">
        <v>0</v>
      </c>
      <c r="W17" s="451">
        <v>0</v>
      </c>
      <c r="X17" s="451">
        <v>0</v>
      </c>
      <c r="Y17" s="271">
        <f t="shared" si="1"/>
        <v>0</v>
      </c>
      <c r="Z17" s="276"/>
      <c r="AA17" s="276"/>
      <c r="AB17" s="276"/>
      <c r="AC17" s="276"/>
      <c r="AD17" s="276"/>
      <c r="AE17" s="276"/>
      <c r="AF17" s="276"/>
      <c r="AG17" s="276"/>
      <c r="AH17" s="276"/>
      <c r="AI17" s="276"/>
      <c r="AJ17" s="276"/>
      <c r="AK17" s="276"/>
      <c r="AL17" s="276"/>
      <c r="AM17" s="273"/>
      <c r="AN17" s="273"/>
      <c r="AO17" s="273"/>
      <c r="AP17" s="273"/>
      <c r="AQ17" s="273"/>
      <c r="AR17" s="273"/>
      <c r="AS17" s="273"/>
      <c r="AT17" s="273"/>
      <c r="AU17" s="273"/>
      <c r="AV17" s="273"/>
      <c r="AW17" s="273"/>
      <c r="AX17" s="273"/>
      <c r="AY17" s="273"/>
      <c r="AZ17" s="273"/>
    </row>
    <row r="18" spans="1:52" s="274" customFormat="1" ht="11.25">
      <c r="A18" s="275" t="s">
        <v>343</v>
      </c>
      <c r="B18" s="271">
        <f>SUMIF('Clasificación 06.20'!D:D,'CA EF'!A18,'Clasificación 06.20'!G:G)</f>
        <v>-50561260</v>
      </c>
      <c r="C18" s="277"/>
      <c r="D18" s="277"/>
      <c r="E18" s="475">
        <v>0</v>
      </c>
      <c r="F18" s="475">
        <f t="shared" si="0"/>
        <v>-50561260</v>
      </c>
      <c r="G18" s="485">
        <v>0</v>
      </c>
      <c r="H18" s="450">
        <f>-F18</f>
        <v>50561260</v>
      </c>
      <c r="I18" s="450">
        <v>0</v>
      </c>
      <c r="J18" s="450">
        <v>0</v>
      </c>
      <c r="K18" s="450">
        <v>0</v>
      </c>
      <c r="L18" s="450">
        <v>0</v>
      </c>
      <c r="M18" s="450">
        <v>0</v>
      </c>
      <c r="N18" s="450">
        <v>0</v>
      </c>
      <c r="O18" s="450"/>
      <c r="P18" s="450"/>
      <c r="Q18" s="485"/>
      <c r="R18" s="485">
        <v>0</v>
      </c>
      <c r="S18" s="450"/>
      <c r="T18" s="450">
        <v>0</v>
      </c>
      <c r="U18" s="450">
        <v>0</v>
      </c>
      <c r="V18" s="450">
        <v>0</v>
      </c>
      <c r="W18" s="450">
        <v>0</v>
      </c>
      <c r="X18" s="450">
        <v>0</v>
      </c>
      <c r="Y18" s="271">
        <f t="shared" si="1"/>
        <v>0</v>
      </c>
      <c r="Z18" s="276"/>
      <c r="AA18" s="276"/>
      <c r="AB18" s="276"/>
      <c r="AC18" s="276"/>
      <c r="AD18" s="276"/>
      <c r="AE18" s="276"/>
      <c r="AF18" s="276"/>
      <c r="AG18" s="276"/>
      <c r="AH18" s="276"/>
      <c r="AI18" s="276"/>
      <c r="AJ18" s="276"/>
      <c r="AK18" s="276"/>
      <c r="AL18" s="276"/>
      <c r="AM18" s="273"/>
      <c r="AN18" s="273"/>
      <c r="AO18" s="273"/>
      <c r="AP18" s="273"/>
      <c r="AQ18" s="273"/>
      <c r="AR18" s="273"/>
      <c r="AS18" s="273"/>
      <c r="AT18" s="273"/>
      <c r="AU18" s="273"/>
      <c r="AV18" s="273"/>
      <c r="AW18" s="273"/>
      <c r="AX18" s="273"/>
      <c r="AY18" s="273"/>
      <c r="AZ18" s="273"/>
    </row>
    <row r="19" spans="1:52" s="444" customFormat="1" ht="11.25">
      <c r="A19" s="92" t="s">
        <v>81</v>
      </c>
      <c r="B19" s="87">
        <f>SUMIF('Clasificación 06.20'!D:D,'CA EF'!A19,'Clasificación 06.20'!G:G)</f>
        <v>0</v>
      </c>
      <c r="C19" s="448"/>
      <c r="D19" s="448"/>
      <c r="E19" s="474">
        <v>0</v>
      </c>
      <c r="F19" s="475">
        <f t="shared" si="0"/>
        <v>0</v>
      </c>
      <c r="G19" s="451">
        <v>0</v>
      </c>
      <c r="H19" s="451">
        <v>0</v>
      </c>
      <c r="I19" s="451">
        <v>0</v>
      </c>
      <c r="J19" s="451">
        <v>0</v>
      </c>
      <c r="K19" s="451">
        <v>0</v>
      </c>
      <c r="L19" s="451">
        <v>0</v>
      </c>
      <c r="M19" s="451">
        <v>0</v>
      </c>
      <c r="N19" s="451">
        <v>0</v>
      </c>
      <c r="O19" s="451"/>
      <c r="P19" s="451"/>
      <c r="Q19" s="486"/>
      <c r="R19" s="486"/>
      <c r="S19" s="451"/>
      <c r="T19" s="451">
        <v>0</v>
      </c>
      <c r="U19" s="451">
        <v>0</v>
      </c>
      <c r="V19" s="451">
        <v>0</v>
      </c>
      <c r="W19" s="451">
        <v>0</v>
      </c>
      <c r="X19" s="451">
        <v>0</v>
      </c>
      <c r="Y19" s="87">
        <f t="shared" si="1"/>
        <v>0</v>
      </c>
      <c r="Z19" s="447"/>
      <c r="AA19" s="447"/>
      <c r="AB19" s="447"/>
      <c r="AC19" s="447"/>
      <c r="AD19" s="447"/>
      <c r="AE19" s="447"/>
      <c r="AF19" s="447"/>
      <c r="AG19" s="447"/>
      <c r="AH19" s="447"/>
      <c r="AI19" s="447"/>
      <c r="AJ19" s="447"/>
      <c r="AK19" s="447"/>
      <c r="AL19" s="447"/>
      <c r="AM19" s="443"/>
      <c r="AN19" s="443"/>
      <c r="AO19" s="443"/>
      <c r="AP19" s="443"/>
      <c r="AQ19" s="443"/>
      <c r="AR19" s="443"/>
      <c r="AS19" s="443"/>
      <c r="AT19" s="443"/>
      <c r="AU19" s="443"/>
      <c r="AV19" s="443"/>
      <c r="AW19" s="443"/>
      <c r="AX19" s="443"/>
      <c r="AY19" s="443"/>
      <c r="AZ19" s="443"/>
    </row>
    <row r="20" spans="1:52" s="444" customFormat="1" ht="11.25">
      <c r="A20" s="92" t="s">
        <v>346</v>
      </c>
      <c r="B20" s="87">
        <f>SUMIF('Clasificación 06.20'!D:D,'CA EF'!A20,'Clasificación 06.20'!G:G)</f>
        <v>0</v>
      </c>
      <c r="C20" s="448"/>
      <c r="D20" s="448"/>
      <c r="E20" s="474">
        <v>0</v>
      </c>
      <c r="F20" s="475">
        <f t="shared" si="0"/>
        <v>0</v>
      </c>
      <c r="G20" s="450">
        <v>0</v>
      </c>
      <c r="H20" s="450">
        <v>0</v>
      </c>
      <c r="I20" s="450">
        <v>0</v>
      </c>
      <c r="J20" s="450">
        <v>0</v>
      </c>
      <c r="K20" s="450">
        <v>0</v>
      </c>
      <c r="L20" s="450">
        <v>0</v>
      </c>
      <c r="M20" s="450">
        <v>0</v>
      </c>
      <c r="N20" s="450">
        <v>0</v>
      </c>
      <c r="O20" s="450"/>
      <c r="P20" s="450"/>
      <c r="Q20" s="450"/>
      <c r="R20" s="450"/>
      <c r="S20" s="450"/>
      <c r="T20" s="450">
        <v>0</v>
      </c>
      <c r="U20" s="450">
        <v>0</v>
      </c>
      <c r="V20" s="450">
        <v>0</v>
      </c>
      <c r="W20" s="450">
        <v>0</v>
      </c>
      <c r="X20" s="450">
        <v>0</v>
      </c>
      <c r="Y20" s="87">
        <f t="shared" si="1"/>
        <v>0</v>
      </c>
      <c r="Z20" s="447"/>
      <c r="AA20" s="447"/>
      <c r="AB20" s="447"/>
      <c r="AC20" s="447"/>
      <c r="AD20" s="447"/>
      <c r="AE20" s="447"/>
      <c r="AF20" s="447"/>
      <c r="AG20" s="447"/>
      <c r="AH20" s="447"/>
      <c r="AI20" s="447"/>
      <c r="AJ20" s="447"/>
      <c r="AK20" s="447"/>
      <c r="AL20" s="447"/>
      <c r="AM20" s="443"/>
      <c r="AN20" s="443"/>
      <c r="AO20" s="443"/>
      <c r="AP20" s="443"/>
      <c r="AQ20" s="443"/>
      <c r="AR20" s="443"/>
      <c r="AS20" s="443"/>
      <c r="AT20" s="443"/>
      <c r="AU20" s="443"/>
      <c r="AV20" s="443"/>
      <c r="AW20" s="443"/>
      <c r="AX20" s="443"/>
      <c r="AY20" s="443"/>
      <c r="AZ20" s="443"/>
    </row>
    <row r="21" spans="1:52" s="274" customFormat="1" ht="11.25">
      <c r="A21" s="275" t="s">
        <v>348</v>
      </c>
      <c r="B21" s="271">
        <f>SUMIF('Clasificación 06.20'!D:D,'CA EF'!A21,'Clasificación 06.20'!G:G)</f>
        <v>1359604</v>
      </c>
      <c r="C21" s="277"/>
      <c r="D21" s="277"/>
      <c r="E21" s="475">
        <v>0</v>
      </c>
      <c r="F21" s="475">
        <f t="shared" si="0"/>
        <v>1359604</v>
      </c>
      <c r="G21" s="450">
        <v>0</v>
      </c>
      <c r="H21" s="450">
        <v>0</v>
      </c>
      <c r="I21" s="450">
        <v>0</v>
      </c>
      <c r="J21" s="450">
        <v>0</v>
      </c>
      <c r="K21" s="450">
        <v>0</v>
      </c>
      <c r="L21" s="450">
        <v>0</v>
      </c>
      <c r="M21" s="450">
        <f>-F21</f>
        <v>-1359604</v>
      </c>
      <c r="N21" s="450">
        <v>0</v>
      </c>
      <c r="O21" s="450"/>
      <c r="P21" s="450"/>
      <c r="Q21" s="450"/>
      <c r="R21" s="450"/>
      <c r="S21" s="450"/>
      <c r="T21" s="450">
        <v>0</v>
      </c>
      <c r="U21" s="450">
        <v>0</v>
      </c>
      <c r="V21" s="450">
        <v>0</v>
      </c>
      <c r="W21" s="450">
        <v>0</v>
      </c>
      <c r="X21" s="450">
        <v>0</v>
      </c>
      <c r="Y21" s="271">
        <f t="shared" si="1"/>
        <v>0</v>
      </c>
      <c r="Z21" s="276"/>
      <c r="AA21" s="276"/>
      <c r="AB21" s="276"/>
      <c r="AC21" s="276"/>
      <c r="AD21" s="276"/>
      <c r="AE21" s="276"/>
      <c r="AF21" s="276"/>
      <c r="AG21" s="276"/>
      <c r="AH21" s="276"/>
      <c r="AI21" s="276"/>
      <c r="AJ21" s="276"/>
      <c r="AK21" s="276"/>
      <c r="AL21" s="276"/>
      <c r="AM21" s="273"/>
      <c r="AN21" s="273"/>
      <c r="AO21" s="273"/>
      <c r="AP21" s="273"/>
      <c r="AQ21" s="273"/>
      <c r="AR21" s="273"/>
      <c r="AS21" s="273"/>
      <c r="AT21" s="273"/>
      <c r="AU21" s="273"/>
      <c r="AV21" s="273"/>
      <c r="AW21" s="273"/>
      <c r="AX21" s="273"/>
      <c r="AY21" s="273"/>
      <c r="AZ21" s="273"/>
    </row>
    <row r="22" spans="1:52" s="444" customFormat="1" ht="11.25">
      <c r="A22" s="92" t="s">
        <v>7</v>
      </c>
      <c r="B22" s="271">
        <f>SUMIF('Clasificación 06.20'!D:D,'CA EF'!A22,'Clasificación 06.20'!G:G)</f>
        <v>0</v>
      </c>
      <c r="C22" s="448"/>
      <c r="D22" s="448"/>
      <c r="E22" s="474">
        <v>0</v>
      </c>
      <c r="F22" s="474">
        <f t="shared" si="0"/>
        <v>0</v>
      </c>
      <c r="G22" s="450"/>
      <c r="H22" s="450"/>
      <c r="I22" s="450"/>
      <c r="J22" s="450"/>
      <c r="K22" s="450"/>
      <c r="L22" s="450"/>
      <c r="M22" s="450"/>
      <c r="N22" s="450"/>
      <c r="O22" s="450"/>
      <c r="P22" s="450"/>
      <c r="Q22" s="450"/>
      <c r="R22" s="450"/>
      <c r="S22" s="450"/>
      <c r="T22" s="450"/>
      <c r="U22" s="450"/>
      <c r="V22" s="450"/>
      <c r="W22" s="450"/>
      <c r="X22" s="450"/>
      <c r="Y22" s="87"/>
      <c r="Z22" s="447"/>
      <c r="AA22" s="447"/>
      <c r="AB22" s="447"/>
      <c r="AC22" s="447"/>
      <c r="AD22" s="447"/>
      <c r="AE22" s="447"/>
      <c r="AF22" s="447"/>
      <c r="AG22" s="447"/>
      <c r="AH22" s="447"/>
      <c r="AI22" s="447"/>
      <c r="AJ22" s="447"/>
      <c r="AK22" s="447"/>
      <c r="AL22" s="447"/>
      <c r="AM22" s="443"/>
      <c r="AN22" s="443"/>
      <c r="AO22" s="443"/>
      <c r="AP22" s="443"/>
      <c r="AQ22" s="443"/>
      <c r="AR22" s="443"/>
      <c r="AS22" s="443"/>
      <c r="AT22" s="443"/>
      <c r="AU22" s="443"/>
      <c r="AV22" s="443"/>
      <c r="AW22" s="443"/>
      <c r="AX22" s="443"/>
      <c r="AY22" s="443"/>
      <c r="AZ22" s="443"/>
    </row>
    <row r="23" spans="1:52" s="444" customFormat="1" ht="11.25">
      <c r="A23" s="92" t="s">
        <v>615</v>
      </c>
      <c r="B23" s="271">
        <f>SUMIF('Clasificación 06.20'!D:D,'CA EF'!A23,'Clasificación 06.20'!G:G)</f>
        <v>0</v>
      </c>
      <c r="C23" s="448"/>
      <c r="D23" s="448"/>
      <c r="E23" s="474">
        <v>0</v>
      </c>
      <c r="F23" s="474">
        <f t="shared" si="0"/>
        <v>0</v>
      </c>
      <c r="G23" s="450"/>
      <c r="H23" s="450"/>
      <c r="I23" s="450"/>
      <c r="J23" s="450"/>
      <c r="K23" s="450"/>
      <c r="L23" s="450"/>
      <c r="M23" s="450"/>
      <c r="N23" s="450"/>
      <c r="O23" s="450"/>
      <c r="P23" s="450"/>
      <c r="Q23" s="450"/>
      <c r="R23" s="450"/>
      <c r="S23" s="450"/>
      <c r="T23" s="450"/>
      <c r="U23" s="450"/>
      <c r="V23" s="450"/>
      <c r="W23" s="450"/>
      <c r="X23" s="450"/>
      <c r="Y23" s="87"/>
      <c r="Z23" s="447"/>
      <c r="AA23" s="447"/>
      <c r="AB23" s="447"/>
      <c r="AC23" s="447"/>
      <c r="AD23" s="447"/>
      <c r="AE23" s="447"/>
      <c r="AF23" s="447"/>
      <c r="AG23" s="447"/>
      <c r="AH23" s="447"/>
      <c r="AI23" s="447"/>
      <c r="AJ23" s="447"/>
      <c r="AK23" s="447"/>
      <c r="AL23" s="447"/>
      <c r="AM23" s="443"/>
      <c r="AN23" s="443"/>
      <c r="AO23" s="443"/>
      <c r="AP23" s="443"/>
      <c r="AQ23" s="443"/>
      <c r="AR23" s="443"/>
      <c r="AS23" s="443"/>
      <c r="AT23" s="443"/>
      <c r="AU23" s="443"/>
      <c r="AV23" s="443"/>
      <c r="AW23" s="443"/>
      <c r="AX23" s="443"/>
      <c r="AY23" s="443"/>
      <c r="AZ23" s="443"/>
    </row>
    <row r="24" spans="1:52" s="444" customFormat="1" ht="11.25">
      <c r="A24" s="92" t="s">
        <v>618</v>
      </c>
      <c r="B24" s="271">
        <f>SUMIF('Clasificación 06.20'!D:D,'CA EF'!A24,'Clasificación 06.20'!G:G)</f>
        <v>0</v>
      </c>
      <c r="C24" s="448"/>
      <c r="D24" s="448"/>
      <c r="E24" s="474">
        <v>0</v>
      </c>
      <c r="F24" s="474">
        <f t="shared" si="0"/>
        <v>0</v>
      </c>
      <c r="G24" s="450"/>
      <c r="H24" s="450"/>
      <c r="I24" s="450"/>
      <c r="J24" s="450"/>
      <c r="K24" s="450"/>
      <c r="L24" s="450"/>
      <c r="M24" s="450"/>
      <c r="N24" s="450"/>
      <c r="O24" s="450"/>
      <c r="P24" s="450"/>
      <c r="Q24" s="450"/>
      <c r="R24" s="450"/>
      <c r="S24" s="450"/>
      <c r="T24" s="450"/>
      <c r="U24" s="450"/>
      <c r="V24" s="450"/>
      <c r="W24" s="450"/>
      <c r="X24" s="450"/>
      <c r="Y24" s="87"/>
      <c r="Z24" s="447"/>
      <c r="AA24" s="447"/>
      <c r="AB24" s="447"/>
      <c r="AC24" s="447"/>
      <c r="AD24" s="447"/>
      <c r="AE24" s="447"/>
      <c r="AF24" s="447"/>
      <c r="AG24" s="447"/>
      <c r="AH24" s="447"/>
      <c r="AI24" s="447"/>
      <c r="AJ24" s="447"/>
      <c r="AK24" s="447"/>
      <c r="AL24" s="447"/>
      <c r="AM24" s="443"/>
      <c r="AN24" s="443"/>
      <c r="AO24" s="443"/>
      <c r="AP24" s="443"/>
      <c r="AQ24" s="443"/>
      <c r="AR24" s="443"/>
      <c r="AS24" s="443"/>
      <c r="AT24" s="443"/>
      <c r="AU24" s="443"/>
      <c r="AV24" s="443"/>
      <c r="AW24" s="443"/>
      <c r="AX24" s="443"/>
      <c r="AY24" s="443"/>
      <c r="AZ24" s="443"/>
    </row>
    <row r="25" spans="1:52" s="274" customFormat="1" ht="11.25">
      <c r="A25" s="275" t="s">
        <v>617</v>
      </c>
      <c r="B25" s="271">
        <f>SUMIF('Clasificación 06.20'!D:D,'CA EF'!A25,'Clasificación 06.20'!G:G)</f>
        <v>8361044</v>
      </c>
      <c r="C25" s="277"/>
      <c r="D25" s="277"/>
      <c r="E25" s="475">
        <v>0</v>
      </c>
      <c r="F25" s="475">
        <f t="shared" si="0"/>
        <v>8361044</v>
      </c>
      <c r="G25" s="450"/>
      <c r="H25" s="450"/>
      <c r="I25" s="450"/>
      <c r="J25" s="450"/>
      <c r="K25" s="450"/>
      <c r="L25" s="450"/>
      <c r="M25" s="450">
        <f>-F25</f>
        <v>-8361044</v>
      </c>
      <c r="N25" s="450"/>
      <c r="O25" s="450"/>
      <c r="P25" s="450"/>
      <c r="Q25" s="450"/>
      <c r="R25" s="450"/>
      <c r="S25" s="450"/>
      <c r="T25" s="450"/>
      <c r="U25" s="450"/>
      <c r="V25" s="450"/>
      <c r="W25" s="450"/>
      <c r="X25" s="450"/>
      <c r="Y25" s="271"/>
      <c r="Z25" s="276"/>
      <c r="AA25" s="276"/>
      <c r="AB25" s="276"/>
      <c r="AC25" s="276"/>
      <c r="AD25" s="276"/>
      <c r="AE25" s="276"/>
      <c r="AF25" s="276"/>
      <c r="AG25" s="276"/>
      <c r="AH25" s="276"/>
      <c r="AI25" s="276"/>
      <c r="AJ25" s="276"/>
      <c r="AK25" s="276"/>
      <c r="AL25" s="276"/>
      <c r="AM25" s="273"/>
      <c r="AN25" s="273"/>
      <c r="AO25" s="273"/>
      <c r="AP25" s="273"/>
      <c r="AQ25" s="273"/>
      <c r="AR25" s="273"/>
      <c r="AS25" s="273"/>
      <c r="AT25" s="273"/>
      <c r="AU25" s="273"/>
      <c r="AV25" s="273"/>
      <c r="AW25" s="273"/>
      <c r="AX25" s="273"/>
      <c r="AY25" s="273"/>
      <c r="AZ25" s="273"/>
    </row>
    <row r="26" spans="1:52" s="444" customFormat="1" ht="11.25">
      <c r="A26" s="458" t="s">
        <v>22</v>
      </c>
      <c r="B26" s="459">
        <f>SUM(B4:B25)</f>
        <v>3518362167</v>
      </c>
      <c r="C26" s="461"/>
      <c r="D26" s="461"/>
      <c r="E26" s="476"/>
      <c r="F26" s="476"/>
      <c r="G26" s="460"/>
      <c r="H26" s="460"/>
      <c r="I26" s="460"/>
      <c r="J26" s="460"/>
      <c r="K26" s="460"/>
      <c r="L26" s="460"/>
      <c r="M26" s="460"/>
      <c r="N26" s="460"/>
      <c r="O26" s="460"/>
      <c r="P26" s="460"/>
      <c r="Q26" s="460"/>
      <c r="R26" s="460"/>
      <c r="S26" s="460"/>
      <c r="T26" s="460"/>
      <c r="U26" s="460"/>
      <c r="V26" s="460"/>
      <c r="W26" s="460"/>
      <c r="X26" s="460"/>
      <c r="Y26" s="459"/>
      <c r="Z26" s="447"/>
      <c r="AA26" s="447"/>
      <c r="AB26" s="447"/>
      <c r="AC26" s="447"/>
      <c r="AD26" s="447"/>
      <c r="AE26" s="447"/>
      <c r="AF26" s="447"/>
      <c r="AG26" s="447"/>
      <c r="AH26" s="447"/>
      <c r="AI26" s="447"/>
      <c r="AJ26" s="447"/>
      <c r="AK26" s="447"/>
      <c r="AL26" s="447"/>
      <c r="AM26" s="443"/>
      <c r="AN26" s="443"/>
      <c r="AO26" s="443"/>
      <c r="AP26" s="443"/>
      <c r="AQ26" s="443"/>
      <c r="AR26" s="443"/>
      <c r="AS26" s="443"/>
      <c r="AT26" s="443"/>
      <c r="AU26" s="443"/>
      <c r="AV26" s="443"/>
      <c r="AW26" s="443"/>
      <c r="AX26" s="443"/>
      <c r="AY26" s="443"/>
      <c r="AZ26" s="443"/>
    </row>
    <row r="27" spans="1:52" s="444" customFormat="1" ht="11.25">
      <c r="A27" s="92" t="s">
        <v>8</v>
      </c>
      <c r="B27" s="87">
        <f>SUMIF('Clasificación 06.20'!D:D,'CA EF'!A27,'Clasificación 06.20'!G:G)</f>
        <v>0</v>
      </c>
      <c r="C27" s="448"/>
      <c r="D27" s="448"/>
      <c r="E27" s="474">
        <v>0</v>
      </c>
      <c r="F27" s="475">
        <f>+E27-B27+C27-D27</f>
        <v>0</v>
      </c>
      <c r="G27" s="450">
        <v>0</v>
      </c>
      <c r="H27" s="450">
        <v>0</v>
      </c>
      <c r="I27" s="450">
        <v>0</v>
      </c>
      <c r="J27" s="450">
        <v>0</v>
      </c>
      <c r="K27" s="450">
        <v>0</v>
      </c>
      <c r="L27" s="450">
        <v>0</v>
      </c>
      <c r="M27" s="450">
        <v>0</v>
      </c>
      <c r="N27" s="450">
        <v>0</v>
      </c>
      <c r="O27" s="450"/>
      <c r="P27" s="450"/>
      <c r="Q27" s="450"/>
      <c r="R27" s="450"/>
      <c r="S27" s="450"/>
      <c r="T27" s="450">
        <v>0</v>
      </c>
      <c r="U27" s="450">
        <v>0</v>
      </c>
      <c r="V27" s="450">
        <v>0</v>
      </c>
      <c r="W27" s="450">
        <v>0</v>
      </c>
      <c r="X27" s="450">
        <v>0</v>
      </c>
      <c r="Y27" s="87">
        <f t="shared" ref="Y27:Y40" si="2">SUM(F27:X27)</f>
        <v>0</v>
      </c>
      <c r="Z27" s="447"/>
      <c r="AA27" s="447"/>
      <c r="AB27" s="447"/>
      <c r="AC27" s="447"/>
      <c r="AD27" s="447"/>
      <c r="AE27" s="447"/>
      <c r="AF27" s="447"/>
      <c r="AG27" s="447"/>
      <c r="AH27" s="447"/>
      <c r="AI27" s="447"/>
      <c r="AJ27" s="447"/>
      <c r="AK27" s="447"/>
      <c r="AL27" s="447"/>
      <c r="AM27" s="443"/>
      <c r="AN27" s="443"/>
      <c r="AO27" s="443"/>
      <c r="AP27" s="443"/>
      <c r="AQ27" s="443"/>
      <c r="AR27" s="443"/>
      <c r="AS27" s="443"/>
      <c r="AT27" s="443"/>
      <c r="AU27" s="443"/>
      <c r="AV27" s="443"/>
      <c r="AW27" s="443"/>
      <c r="AX27" s="443"/>
      <c r="AY27" s="443"/>
      <c r="AZ27" s="443"/>
    </row>
    <row r="28" spans="1:52" s="444" customFormat="1" ht="11.25">
      <c r="A28" s="92" t="s">
        <v>9</v>
      </c>
      <c r="B28" s="87">
        <f>SUMIF('Clasificación 06.20'!D:D,'CA EF'!A28,'Clasificación 06.20'!G:G)</f>
        <v>0</v>
      </c>
      <c r="C28" s="448"/>
      <c r="D28" s="448"/>
      <c r="E28" s="474">
        <v>0</v>
      </c>
      <c r="F28" s="475">
        <f t="shared" ref="F28:F40" si="3">+E28-B28+C28-D28</f>
        <v>0</v>
      </c>
      <c r="G28" s="451">
        <v>0</v>
      </c>
      <c r="H28" s="451">
        <v>0</v>
      </c>
      <c r="I28" s="451">
        <v>0</v>
      </c>
      <c r="J28" s="451">
        <v>0</v>
      </c>
      <c r="K28" s="451">
        <v>0</v>
      </c>
      <c r="L28" s="451">
        <v>0</v>
      </c>
      <c r="M28" s="451">
        <v>0</v>
      </c>
      <c r="N28" s="451">
        <v>0</v>
      </c>
      <c r="O28" s="451"/>
      <c r="P28" s="451"/>
      <c r="Q28" s="451"/>
      <c r="R28" s="451"/>
      <c r="S28" s="451"/>
      <c r="T28" s="451">
        <v>0</v>
      </c>
      <c r="U28" s="451">
        <v>0</v>
      </c>
      <c r="V28" s="451">
        <v>0</v>
      </c>
      <c r="W28" s="451">
        <v>0</v>
      </c>
      <c r="X28" s="451">
        <v>0</v>
      </c>
      <c r="Y28" s="87">
        <f t="shared" si="2"/>
        <v>0</v>
      </c>
      <c r="Z28" s="447"/>
      <c r="AA28" s="447"/>
      <c r="AB28" s="447"/>
      <c r="AC28" s="447"/>
      <c r="AD28" s="447"/>
      <c r="AE28" s="447"/>
      <c r="AF28" s="447"/>
      <c r="AG28" s="447"/>
      <c r="AH28" s="447"/>
      <c r="AI28" s="447"/>
      <c r="AJ28" s="447"/>
      <c r="AK28" s="447"/>
      <c r="AL28" s="447"/>
      <c r="AM28" s="443"/>
      <c r="AN28" s="443"/>
      <c r="AO28" s="443"/>
      <c r="AP28" s="443"/>
      <c r="AQ28" s="443"/>
      <c r="AR28" s="443"/>
      <c r="AS28" s="443"/>
      <c r="AT28" s="443"/>
      <c r="AU28" s="443"/>
      <c r="AV28" s="443"/>
      <c r="AW28" s="443"/>
      <c r="AX28" s="443"/>
      <c r="AY28" s="443"/>
      <c r="AZ28" s="443"/>
    </row>
    <row r="29" spans="1:52" s="444" customFormat="1" ht="11.25">
      <c r="A29" s="92" t="s">
        <v>351</v>
      </c>
      <c r="B29" s="87">
        <f>SUMIF('Clasificación 06.20'!D:D,'CA EF'!A29,'Clasificación 06.20'!G:G)</f>
        <v>0</v>
      </c>
      <c r="C29" s="448"/>
      <c r="D29" s="448"/>
      <c r="E29" s="474">
        <v>0</v>
      </c>
      <c r="F29" s="475">
        <f t="shared" si="3"/>
        <v>0</v>
      </c>
      <c r="G29" s="450">
        <v>0</v>
      </c>
      <c r="H29" s="450">
        <v>0</v>
      </c>
      <c r="I29" s="450">
        <v>0</v>
      </c>
      <c r="J29" s="450">
        <v>0</v>
      </c>
      <c r="K29" s="450">
        <v>0</v>
      </c>
      <c r="L29" s="450">
        <v>0</v>
      </c>
      <c r="M29" s="450">
        <v>0</v>
      </c>
      <c r="N29" s="450">
        <v>0</v>
      </c>
      <c r="O29" s="450"/>
      <c r="P29" s="450"/>
      <c r="Q29" s="450"/>
      <c r="R29" s="450"/>
      <c r="S29" s="450"/>
      <c r="T29" s="450">
        <v>0</v>
      </c>
      <c r="U29" s="450">
        <v>0</v>
      </c>
      <c r="V29" s="450">
        <v>0</v>
      </c>
      <c r="W29" s="450">
        <v>0</v>
      </c>
      <c r="X29" s="450">
        <v>0</v>
      </c>
      <c r="Y29" s="87">
        <f t="shared" si="2"/>
        <v>0</v>
      </c>
      <c r="Z29" s="447"/>
      <c r="AA29" s="447"/>
      <c r="AB29" s="447"/>
      <c r="AC29" s="447"/>
      <c r="AD29" s="447"/>
      <c r="AE29" s="447"/>
      <c r="AF29" s="447"/>
      <c r="AG29" s="447"/>
      <c r="AH29" s="447"/>
      <c r="AI29" s="447"/>
      <c r="AJ29" s="447"/>
      <c r="AK29" s="447"/>
      <c r="AL29" s="447"/>
      <c r="AM29" s="443"/>
      <c r="AN29" s="443"/>
      <c r="AO29" s="443"/>
      <c r="AP29" s="443"/>
      <c r="AQ29" s="443"/>
      <c r="AR29" s="443"/>
      <c r="AS29" s="443"/>
      <c r="AT29" s="443"/>
      <c r="AU29" s="443"/>
      <c r="AV29" s="443"/>
      <c r="AW29" s="443"/>
      <c r="AX29" s="443"/>
      <c r="AY29" s="443"/>
      <c r="AZ29" s="443"/>
    </row>
    <row r="30" spans="1:52" s="444" customFormat="1" ht="11.25">
      <c r="A30" s="92" t="s">
        <v>353</v>
      </c>
      <c r="B30" s="87">
        <f>SUMIF('Clasificación 06.20'!D:D,'CA EF'!A30,'Clasificación 06.20'!G:G)</f>
        <v>0</v>
      </c>
      <c r="C30" s="448"/>
      <c r="D30" s="448"/>
      <c r="E30" s="474">
        <v>0</v>
      </c>
      <c r="F30" s="475">
        <f t="shared" si="3"/>
        <v>0</v>
      </c>
      <c r="G30" s="451">
        <v>0</v>
      </c>
      <c r="H30" s="451">
        <v>0</v>
      </c>
      <c r="I30" s="451">
        <v>0</v>
      </c>
      <c r="J30" s="451">
        <v>0</v>
      </c>
      <c r="K30" s="451">
        <v>0</v>
      </c>
      <c r="L30" s="451">
        <v>0</v>
      </c>
      <c r="M30" s="451">
        <v>0</v>
      </c>
      <c r="N30" s="451">
        <v>0</v>
      </c>
      <c r="O30" s="451"/>
      <c r="P30" s="451"/>
      <c r="Q30" s="451"/>
      <c r="R30" s="451"/>
      <c r="S30" s="451"/>
      <c r="T30" s="451">
        <v>0</v>
      </c>
      <c r="U30" s="451">
        <v>0</v>
      </c>
      <c r="V30" s="451">
        <v>0</v>
      </c>
      <c r="W30" s="451">
        <v>0</v>
      </c>
      <c r="X30" s="451">
        <v>0</v>
      </c>
      <c r="Y30" s="87">
        <f t="shared" si="2"/>
        <v>0</v>
      </c>
      <c r="Z30" s="447"/>
      <c r="AA30" s="447"/>
      <c r="AB30" s="447"/>
      <c r="AC30" s="447"/>
      <c r="AD30" s="447"/>
      <c r="AE30" s="447"/>
      <c r="AF30" s="447"/>
      <c r="AG30" s="447"/>
      <c r="AH30" s="447"/>
      <c r="AI30" s="447"/>
      <c r="AJ30" s="447"/>
      <c r="AK30" s="447"/>
      <c r="AL30" s="447"/>
      <c r="AM30" s="443"/>
      <c r="AN30" s="443"/>
      <c r="AO30" s="443"/>
      <c r="AP30" s="443"/>
      <c r="AQ30" s="443"/>
      <c r="AR30" s="443"/>
      <c r="AS30" s="443"/>
      <c r="AT30" s="443"/>
      <c r="AU30" s="443"/>
      <c r="AV30" s="443"/>
      <c r="AW30" s="443"/>
      <c r="AX30" s="443"/>
      <c r="AY30" s="443"/>
      <c r="AZ30" s="443"/>
    </row>
    <row r="31" spans="1:52" s="274" customFormat="1" ht="11.25">
      <c r="A31" s="275" t="s">
        <v>355</v>
      </c>
      <c r="B31" s="271">
        <f>SUMIF('Clasificación 06.20'!D:D,'CA EF'!A31,'Clasificación 06.20'!G:G)</f>
        <v>100000</v>
      </c>
      <c r="C31" s="277"/>
      <c r="D31" s="277"/>
      <c r="E31" s="475">
        <v>0</v>
      </c>
      <c r="F31" s="475">
        <f t="shared" si="3"/>
        <v>-100000</v>
      </c>
      <c r="G31" s="450">
        <v>0</v>
      </c>
      <c r="H31" s="450">
        <v>0</v>
      </c>
      <c r="I31" s="450">
        <v>0</v>
      </c>
      <c r="J31" s="450">
        <v>0</v>
      </c>
      <c r="K31" s="450">
        <v>0</v>
      </c>
      <c r="L31" s="450">
        <v>0</v>
      </c>
      <c r="M31" s="450">
        <f>-F31</f>
        <v>100000</v>
      </c>
      <c r="N31" s="450">
        <v>0</v>
      </c>
      <c r="O31" s="450"/>
      <c r="P31" s="450"/>
      <c r="Q31" s="450"/>
      <c r="R31" s="450"/>
      <c r="S31" s="450"/>
      <c r="T31" s="450">
        <v>0</v>
      </c>
      <c r="U31" s="450">
        <v>0</v>
      </c>
      <c r="V31" s="450">
        <v>0</v>
      </c>
      <c r="W31" s="450">
        <v>0</v>
      </c>
      <c r="X31" s="450">
        <v>0</v>
      </c>
      <c r="Y31" s="271">
        <f t="shared" si="2"/>
        <v>0</v>
      </c>
      <c r="Z31" s="276"/>
      <c r="AA31" s="276"/>
      <c r="AB31" s="276"/>
      <c r="AC31" s="276"/>
      <c r="AD31" s="276"/>
      <c r="AE31" s="276"/>
      <c r="AF31" s="276"/>
      <c r="AG31" s="276"/>
      <c r="AH31" s="276"/>
      <c r="AI31" s="276"/>
      <c r="AJ31" s="276"/>
      <c r="AK31" s="276"/>
      <c r="AL31" s="276"/>
      <c r="AM31" s="273"/>
      <c r="AN31" s="273"/>
      <c r="AO31" s="273"/>
      <c r="AP31" s="273"/>
      <c r="AQ31" s="273"/>
      <c r="AR31" s="273"/>
      <c r="AS31" s="273"/>
      <c r="AT31" s="273"/>
      <c r="AU31" s="273"/>
      <c r="AV31" s="273"/>
      <c r="AW31" s="273"/>
      <c r="AX31" s="273"/>
      <c r="AY31" s="273"/>
      <c r="AZ31" s="273"/>
    </row>
    <row r="32" spans="1:52" s="274" customFormat="1" ht="11.25">
      <c r="A32" s="275" t="s">
        <v>84</v>
      </c>
      <c r="B32" s="271">
        <f>SUMIF('Clasificación 06.20'!D:D,'CA EF'!A32,'Clasificación 06.20'!G:G)</f>
        <v>8612111</v>
      </c>
      <c r="C32" s="279"/>
      <c r="D32" s="277"/>
      <c r="E32" s="475">
        <v>0</v>
      </c>
      <c r="F32" s="475">
        <f t="shared" si="3"/>
        <v>-8612111</v>
      </c>
      <c r="G32" s="450">
        <v>0</v>
      </c>
      <c r="H32" s="450">
        <v>0</v>
      </c>
      <c r="I32" s="450">
        <v>0</v>
      </c>
      <c r="J32" s="450">
        <v>0</v>
      </c>
      <c r="K32" s="450">
        <v>0</v>
      </c>
      <c r="L32" s="450">
        <v>0</v>
      </c>
      <c r="M32" s="450">
        <f>-F32</f>
        <v>8612111</v>
      </c>
      <c r="N32" s="450">
        <v>0</v>
      </c>
      <c r="O32" s="450"/>
      <c r="P32" s="450"/>
      <c r="Q32" s="450"/>
      <c r="R32" s="450"/>
      <c r="S32" s="450"/>
      <c r="T32" s="450">
        <v>0</v>
      </c>
      <c r="U32" s="450">
        <v>0</v>
      </c>
      <c r="V32" s="450">
        <v>0</v>
      </c>
      <c r="W32" s="450">
        <v>0</v>
      </c>
      <c r="X32" s="450">
        <v>0</v>
      </c>
      <c r="Y32" s="271">
        <f t="shared" si="2"/>
        <v>0</v>
      </c>
      <c r="Z32" s="276"/>
      <c r="AA32" s="276"/>
      <c r="AB32" s="276"/>
      <c r="AC32" s="276"/>
      <c r="AD32" s="276"/>
      <c r="AE32" s="276"/>
      <c r="AF32" s="276"/>
      <c r="AG32" s="276"/>
      <c r="AH32" s="276"/>
      <c r="AI32" s="276"/>
      <c r="AJ32" s="276"/>
      <c r="AK32" s="276"/>
      <c r="AL32" s="276"/>
      <c r="AM32" s="273"/>
      <c r="AN32" s="273"/>
      <c r="AO32" s="273"/>
      <c r="AP32" s="273"/>
      <c r="AQ32" s="273"/>
      <c r="AR32" s="273"/>
      <c r="AS32" s="273"/>
      <c r="AT32" s="273"/>
      <c r="AU32" s="273"/>
      <c r="AV32" s="273"/>
      <c r="AW32" s="273"/>
      <c r="AX32" s="273"/>
      <c r="AY32" s="273"/>
      <c r="AZ32" s="273"/>
    </row>
    <row r="33" spans="1:52" s="274" customFormat="1" ht="11.25">
      <c r="A33" s="275" t="s">
        <v>358</v>
      </c>
      <c r="B33" s="271">
        <f>SUMIF('Clasificación 06.20'!D:D,'CA EF'!A33,'Clasificación 06.20'!G:G)</f>
        <v>6459083</v>
      </c>
      <c r="C33" s="277"/>
      <c r="D33" s="277"/>
      <c r="E33" s="475">
        <v>0</v>
      </c>
      <c r="F33" s="475">
        <f t="shared" si="3"/>
        <v>-6459083</v>
      </c>
      <c r="G33" s="450">
        <v>0</v>
      </c>
      <c r="H33" s="450">
        <v>0</v>
      </c>
      <c r="I33" s="450">
        <v>0</v>
      </c>
      <c r="J33" s="450">
        <v>0</v>
      </c>
      <c r="K33" s="450">
        <v>0</v>
      </c>
      <c r="L33" s="450">
        <v>0</v>
      </c>
      <c r="M33" s="450">
        <f>-F33</f>
        <v>6459083</v>
      </c>
      <c r="N33" s="450">
        <v>0</v>
      </c>
      <c r="O33" s="450"/>
      <c r="P33" s="450"/>
      <c r="Q33" s="450"/>
      <c r="R33" s="450"/>
      <c r="S33" s="450"/>
      <c r="T33" s="450">
        <v>0</v>
      </c>
      <c r="U33" s="450">
        <v>0</v>
      </c>
      <c r="V33" s="450">
        <v>0</v>
      </c>
      <c r="W33" s="450">
        <v>0</v>
      </c>
      <c r="X33" s="450">
        <v>0</v>
      </c>
      <c r="Y33" s="271">
        <f t="shared" si="2"/>
        <v>0</v>
      </c>
      <c r="Z33" s="276"/>
      <c r="AA33" s="276"/>
      <c r="AB33" s="276"/>
      <c r="AC33" s="276"/>
      <c r="AD33" s="276"/>
      <c r="AE33" s="276"/>
      <c r="AF33" s="276"/>
      <c r="AG33" s="276"/>
      <c r="AH33" s="276"/>
      <c r="AI33" s="276"/>
      <c r="AJ33" s="276"/>
      <c r="AK33" s="276"/>
      <c r="AL33" s="276"/>
      <c r="AM33" s="273"/>
      <c r="AN33" s="273"/>
      <c r="AO33" s="273"/>
      <c r="AP33" s="273"/>
      <c r="AQ33" s="273"/>
      <c r="AR33" s="273"/>
      <c r="AS33" s="273"/>
      <c r="AT33" s="273"/>
      <c r="AU33" s="273"/>
      <c r="AV33" s="273"/>
      <c r="AW33" s="273"/>
      <c r="AX33" s="273"/>
      <c r="AY33" s="273"/>
      <c r="AZ33" s="273"/>
    </row>
    <row r="34" spans="1:52" s="444" customFormat="1" ht="11.25">
      <c r="A34" s="92" t="s">
        <v>20</v>
      </c>
      <c r="B34" s="87">
        <f>SUMIF('Clasificación 06.20'!D:D,'CA EF'!A34,'Clasificación 06.20'!G:G)</f>
        <v>0</v>
      </c>
      <c r="C34" s="448"/>
      <c r="D34" s="448"/>
      <c r="E34" s="474">
        <v>0</v>
      </c>
      <c r="F34" s="475">
        <f t="shared" si="3"/>
        <v>0</v>
      </c>
      <c r="G34" s="451">
        <v>0</v>
      </c>
      <c r="H34" s="451">
        <v>0</v>
      </c>
      <c r="I34" s="451">
        <v>0</v>
      </c>
      <c r="J34" s="451">
        <v>0</v>
      </c>
      <c r="K34" s="451">
        <v>0</v>
      </c>
      <c r="L34" s="451">
        <v>0</v>
      </c>
      <c r="M34" s="451">
        <v>0</v>
      </c>
      <c r="N34" s="451">
        <v>0</v>
      </c>
      <c r="O34" s="451"/>
      <c r="P34" s="451"/>
      <c r="Q34" s="451"/>
      <c r="R34" s="451"/>
      <c r="S34" s="451"/>
      <c r="T34" s="451">
        <v>0</v>
      </c>
      <c r="U34" s="451">
        <v>0</v>
      </c>
      <c r="V34" s="451">
        <v>0</v>
      </c>
      <c r="W34" s="451">
        <v>0</v>
      </c>
      <c r="X34" s="451">
        <v>0</v>
      </c>
      <c r="Y34" s="87">
        <f t="shared" si="2"/>
        <v>0</v>
      </c>
      <c r="Z34" s="447"/>
      <c r="AA34" s="447"/>
      <c r="AB34" s="447"/>
      <c r="AC34" s="447"/>
      <c r="AD34" s="447"/>
      <c r="AE34" s="447"/>
      <c r="AF34" s="447"/>
      <c r="AG34" s="447"/>
      <c r="AH34" s="447"/>
      <c r="AI34" s="447"/>
      <c r="AJ34" s="447"/>
      <c r="AK34" s="447"/>
      <c r="AL34" s="447"/>
      <c r="AM34" s="443"/>
      <c r="AN34" s="443"/>
      <c r="AO34" s="443"/>
      <c r="AP34" s="443"/>
      <c r="AQ34" s="443"/>
      <c r="AR34" s="443"/>
      <c r="AS34" s="443"/>
      <c r="AT34" s="443"/>
      <c r="AU34" s="443"/>
      <c r="AV34" s="443"/>
      <c r="AW34" s="443"/>
      <c r="AX34" s="443"/>
      <c r="AY34" s="443"/>
      <c r="AZ34" s="443"/>
    </row>
    <row r="35" spans="1:52" s="444" customFormat="1" ht="12" customHeight="1">
      <c r="A35" s="88" t="s">
        <v>10</v>
      </c>
      <c r="B35" s="87">
        <f>SUMIF('Clasificación 06.20'!D:D,'CA EF'!A35,'Clasificación 06.20'!G:G)</f>
        <v>0</v>
      </c>
      <c r="C35" s="448"/>
      <c r="D35" s="448"/>
      <c r="E35" s="474">
        <v>0</v>
      </c>
      <c r="F35" s="475">
        <f t="shared" si="3"/>
        <v>0</v>
      </c>
      <c r="G35" s="450">
        <v>0</v>
      </c>
      <c r="H35" s="450">
        <v>0</v>
      </c>
      <c r="I35" s="450">
        <v>0</v>
      </c>
      <c r="J35" s="450">
        <v>0</v>
      </c>
      <c r="K35" s="450">
        <v>0</v>
      </c>
      <c r="L35" s="450">
        <v>0</v>
      </c>
      <c r="M35" s="450">
        <v>0</v>
      </c>
      <c r="N35" s="450">
        <v>0</v>
      </c>
      <c r="O35" s="450"/>
      <c r="P35" s="450"/>
      <c r="Q35" s="450"/>
      <c r="R35" s="450"/>
      <c r="S35" s="450"/>
      <c r="T35" s="450">
        <v>0</v>
      </c>
      <c r="U35" s="450">
        <v>0</v>
      </c>
      <c r="V35" s="450">
        <v>0</v>
      </c>
      <c r="W35" s="450">
        <v>0</v>
      </c>
      <c r="X35" s="450">
        <v>0</v>
      </c>
      <c r="Y35" s="87">
        <f t="shared" si="2"/>
        <v>0</v>
      </c>
      <c r="Z35" s="447"/>
      <c r="AA35" s="447"/>
      <c r="AB35" s="447"/>
      <c r="AC35" s="447"/>
      <c r="AD35" s="447"/>
      <c r="AE35" s="447"/>
      <c r="AF35" s="447"/>
      <c r="AG35" s="447"/>
      <c r="AH35" s="447"/>
      <c r="AI35" s="447"/>
      <c r="AJ35" s="447"/>
      <c r="AK35" s="447"/>
      <c r="AL35" s="447"/>
      <c r="AM35" s="443"/>
      <c r="AN35" s="443"/>
      <c r="AO35" s="443"/>
      <c r="AP35" s="443"/>
      <c r="AQ35" s="443"/>
      <c r="AR35" s="443"/>
      <c r="AS35" s="443"/>
      <c r="AT35" s="443"/>
      <c r="AU35" s="443"/>
      <c r="AV35" s="443"/>
      <c r="AW35" s="443"/>
      <c r="AX35" s="443"/>
      <c r="AY35" s="443"/>
      <c r="AZ35" s="443"/>
    </row>
    <row r="36" spans="1:52" s="444" customFormat="1" ht="11.25">
      <c r="A36" s="92" t="s">
        <v>361</v>
      </c>
      <c r="B36" s="87">
        <f>SUMIF('Clasificación 06.20'!D:D,'CA EF'!A36,'Clasificación 06.20'!G:G)</f>
        <v>0</v>
      </c>
      <c r="C36" s="448"/>
      <c r="D36" s="448"/>
      <c r="E36" s="474">
        <v>0</v>
      </c>
      <c r="F36" s="475">
        <f t="shared" si="3"/>
        <v>0</v>
      </c>
      <c r="G36" s="451">
        <v>0</v>
      </c>
      <c r="H36" s="451">
        <v>0</v>
      </c>
      <c r="I36" s="451">
        <v>0</v>
      </c>
      <c r="J36" s="451">
        <v>0</v>
      </c>
      <c r="K36" s="451">
        <v>0</v>
      </c>
      <c r="L36" s="451">
        <v>0</v>
      </c>
      <c r="M36" s="451">
        <v>0</v>
      </c>
      <c r="N36" s="451">
        <v>0</v>
      </c>
      <c r="O36" s="451"/>
      <c r="P36" s="451"/>
      <c r="Q36" s="451"/>
      <c r="R36" s="451"/>
      <c r="S36" s="451"/>
      <c r="T36" s="451">
        <v>0</v>
      </c>
      <c r="U36" s="451">
        <v>0</v>
      </c>
      <c r="V36" s="451">
        <v>0</v>
      </c>
      <c r="W36" s="451">
        <v>0</v>
      </c>
      <c r="X36" s="451">
        <v>0</v>
      </c>
      <c r="Y36" s="87">
        <f t="shared" si="2"/>
        <v>0</v>
      </c>
      <c r="Z36" s="447"/>
      <c r="AA36" s="447"/>
      <c r="AB36" s="447"/>
      <c r="AC36" s="447"/>
      <c r="AD36" s="447"/>
      <c r="AE36" s="447"/>
      <c r="AF36" s="447"/>
      <c r="AG36" s="447"/>
      <c r="AH36" s="447"/>
      <c r="AI36" s="447"/>
      <c r="AJ36" s="447"/>
      <c r="AK36" s="447"/>
      <c r="AL36" s="447"/>
      <c r="AM36" s="443"/>
      <c r="AN36" s="443"/>
      <c r="AO36" s="443"/>
      <c r="AP36" s="443"/>
      <c r="AQ36" s="443"/>
      <c r="AR36" s="443"/>
      <c r="AS36" s="443"/>
      <c r="AT36" s="443"/>
      <c r="AU36" s="443"/>
      <c r="AV36" s="443"/>
      <c r="AW36" s="443"/>
      <c r="AX36" s="443"/>
      <c r="AY36" s="443"/>
      <c r="AZ36" s="443"/>
    </row>
    <row r="37" spans="1:52" s="274" customFormat="1" ht="11.25">
      <c r="A37" s="275" t="s">
        <v>363</v>
      </c>
      <c r="B37" s="271">
        <f>SUMIF('Clasificación 06.20'!D:D,'CA EF'!A37,'Clasificación 06.20'!G:G)</f>
        <v>5000000000</v>
      </c>
      <c r="C37" s="93"/>
      <c r="D37" s="93"/>
      <c r="E37" s="475">
        <v>0</v>
      </c>
      <c r="F37" s="475">
        <f t="shared" si="3"/>
        <v>-5000000000</v>
      </c>
      <c r="G37" s="450">
        <v>0</v>
      </c>
      <c r="H37" s="450">
        <v>0</v>
      </c>
      <c r="I37" s="450">
        <v>0</v>
      </c>
      <c r="J37" s="450">
        <v>0</v>
      </c>
      <c r="K37" s="450">
        <v>0</v>
      </c>
      <c r="L37" s="450">
        <v>0</v>
      </c>
      <c r="M37" s="450">
        <v>0</v>
      </c>
      <c r="N37" s="450">
        <v>0</v>
      </c>
      <c r="O37" s="450"/>
      <c r="P37" s="450"/>
      <c r="Q37" s="450"/>
      <c r="R37" s="450"/>
      <c r="S37" s="450"/>
      <c r="T37" s="450">
        <f>-F37</f>
        <v>5000000000</v>
      </c>
      <c r="U37" s="450">
        <v>0</v>
      </c>
      <c r="V37" s="450">
        <v>0</v>
      </c>
      <c r="W37" s="450">
        <v>0</v>
      </c>
      <c r="X37" s="450">
        <v>0</v>
      </c>
      <c r="Y37" s="271">
        <f t="shared" si="2"/>
        <v>0</v>
      </c>
      <c r="Z37" s="276"/>
      <c r="AA37" s="276"/>
      <c r="AB37" s="276"/>
      <c r="AC37" s="276"/>
      <c r="AD37" s="276"/>
      <c r="AE37" s="276"/>
      <c r="AF37" s="276"/>
      <c r="AG37" s="276"/>
      <c r="AH37" s="276"/>
      <c r="AI37" s="276"/>
      <c r="AJ37" s="276"/>
      <c r="AK37" s="276"/>
      <c r="AL37" s="276"/>
      <c r="AM37" s="273"/>
      <c r="AN37" s="273"/>
      <c r="AO37" s="273"/>
      <c r="AP37" s="273"/>
      <c r="AQ37" s="273"/>
      <c r="AR37" s="273"/>
      <c r="AS37" s="273"/>
      <c r="AT37" s="273"/>
      <c r="AU37" s="273"/>
      <c r="AV37" s="273"/>
      <c r="AW37" s="273"/>
      <c r="AX37" s="273"/>
      <c r="AY37" s="273"/>
      <c r="AZ37" s="273"/>
    </row>
    <row r="38" spans="1:52" s="274" customFormat="1" ht="11.25">
      <c r="A38" s="275" t="s">
        <v>365</v>
      </c>
      <c r="B38" s="271">
        <f>SUMIF('Clasificación 06.20'!D:D,'CA EF'!A38,'Clasificación 06.20'!G:G)</f>
        <v>-1500000000</v>
      </c>
      <c r="C38" s="277"/>
      <c r="D38" s="277"/>
      <c r="E38" s="475">
        <v>0</v>
      </c>
      <c r="F38" s="475">
        <f t="shared" si="3"/>
        <v>1500000000</v>
      </c>
      <c r="G38" s="450">
        <v>0</v>
      </c>
      <c r="H38" s="450">
        <v>0</v>
      </c>
      <c r="I38" s="450">
        <v>0</v>
      </c>
      <c r="J38" s="450">
        <v>0</v>
      </c>
      <c r="K38" s="450">
        <v>0</v>
      </c>
      <c r="L38" s="450">
        <v>0</v>
      </c>
      <c r="M38" s="450">
        <v>0</v>
      </c>
      <c r="N38" s="450">
        <v>0</v>
      </c>
      <c r="O38" s="450"/>
      <c r="P38" s="450"/>
      <c r="Q38" s="450"/>
      <c r="R38" s="450"/>
      <c r="S38" s="450"/>
      <c r="T38" s="450">
        <f>-F38</f>
        <v>-1500000000</v>
      </c>
      <c r="U38" s="450">
        <v>0</v>
      </c>
      <c r="V38" s="450">
        <v>0</v>
      </c>
      <c r="W38" s="450">
        <v>0</v>
      </c>
      <c r="X38" s="450">
        <v>0</v>
      </c>
      <c r="Y38" s="271">
        <f t="shared" si="2"/>
        <v>0</v>
      </c>
      <c r="Z38" s="276"/>
      <c r="AA38" s="276"/>
      <c r="AB38" s="276"/>
      <c r="AC38" s="276"/>
      <c r="AD38" s="276"/>
      <c r="AE38" s="276"/>
      <c r="AF38" s="276"/>
      <c r="AG38" s="276"/>
      <c r="AH38" s="276"/>
      <c r="AI38" s="276"/>
      <c r="AJ38" s="276"/>
      <c r="AK38" s="276"/>
      <c r="AL38" s="276"/>
      <c r="AM38" s="273"/>
      <c r="AN38" s="273"/>
      <c r="AO38" s="273"/>
      <c r="AP38" s="273"/>
      <c r="AQ38" s="273"/>
      <c r="AR38" s="273"/>
      <c r="AS38" s="273"/>
      <c r="AT38" s="273"/>
      <c r="AU38" s="273"/>
      <c r="AV38" s="273"/>
      <c r="AW38" s="273"/>
      <c r="AX38" s="273"/>
      <c r="AY38" s="273"/>
      <c r="AZ38" s="273"/>
    </row>
    <row r="39" spans="1:52" s="444" customFormat="1" ht="11.25">
      <c r="A39" s="92" t="s">
        <v>64</v>
      </c>
      <c r="B39" s="87">
        <f>SUMIF('Clasificación 06.20'!D:D,'CA EF'!A39,'Clasificación 06.20'!G:G)</f>
        <v>0</v>
      </c>
      <c r="C39" s="448"/>
      <c r="D39" s="448"/>
      <c r="E39" s="474">
        <v>0</v>
      </c>
      <c r="F39" s="475">
        <f t="shared" si="3"/>
        <v>0</v>
      </c>
      <c r="G39" s="450">
        <v>0</v>
      </c>
      <c r="H39" s="450">
        <v>0</v>
      </c>
      <c r="I39" s="450">
        <v>0</v>
      </c>
      <c r="J39" s="450">
        <v>0</v>
      </c>
      <c r="K39" s="450">
        <v>0</v>
      </c>
      <c r="L39" s="450">
        <v>0</v>
      </c>
      <c r="M39" s="450">
        <v>0</v>
      </c>
      <c r="N39" s="450">
        <v>0</v>
      </c>
      <c r="O39" s="450"/>
      <c r="P39" s="450"/>
      <c r="Q39" s="450"/>
      <c r="R39" s="450"/>
      <c r="S39" s="450"/>
      <c r="T39" s="450">
        <v>0</v>
      </c>
      <c r="U39" s="450">
        <v>0</v>
      </c>
      <c r="V39" s="450">
        <v>0</v>
      </c>
      <c r="W39" s="450">
        <v>0</v>
      </c>
      <c r="X39" s="450">
        <v>0</v>
      </c>
      <c r="Y39" s="87">
        <f t="shared" si="2"/>
        <v>0</v>
      </c>
      <c r="Z39" s="447"/>
      <c r="AA39" s="447"/>
      <c r="AB39" s="447"/>
      <c r="AC39" s="447"/>
      <c r="AD39" s="447"/>
      <c r="AE39" s="447"/>
      <c r="AF39" s="447"/>
      <c r="AG39" s="447"/>
      <c r="AH39" s="447"/>
      <c r="AI39" s="447"/>
      <c r="AJ39" s="447"/>
      <c r="AK39" s="447"/>
      <c r="AL39" s="447"/>
      <c r="AM39" s="443"/>
      <c r="AN39" s="443"/>
      <c r="AO39" s="443"/>
      <c r="AP39" s="443"/>
      <c r="AQ39" s="443"/>
      <c r="AR39" s="443"/>
      <c r="AS39" s="443"/>
      <c r="AT39" s="443"/>
      <c r="AU39" s="443"/>
      <c r="AV39" s="443"/>
      <c r="AW39" s="443"/>
      <c r="AX39" s="443"/>
      <c r="AY39" s="443"/>
      <c r="AZ39" s="443"/>
    </row>
    <row r="40" spans="1:52" s="274" customFormat="1" ht="11.25">
      <c r="A40" s="275" t="s">
        <v>368</v>
      </c>
      <c r="B40" s="271">
        <f>SUMIF('Clasificación 06.20'!D:D,'CA EF'!A40,'Clasificación 06.20'!G:G)</f>
        <v>3190973</v>
      </c>
      <c r="C40" s="277">
        <v>3190973</v>
      </c>
      <c r="D40" s="277"/>
      <c r="E40" s="475">
        <v>0</v>
      </c>
      <c r="F40" s="475">
        <f t="shared" si="3"/>
        <v>0</v>
      </c>
      <c r="G40" s="451">
        <v>0</v>
      </c>
      <c r="H40" s="451">
        <v>0</v>
      </c>
      <c r="I40" s="451">
        <v>0</v>
      </c>
      <c r="J40" s="451">
        <v>0</v>
      </c>
      <c r="K40" s="451">
        <v>0</v>
      </c>
      <c r="L40" s="451">
        <v>0</v>
      </c>
      <c r="M40" s="451">
        <v>0</v>
      </c>
      <c r="N40" s="451">
        <v>0</v>
      </c>
      <c r="O40" s="451"/>
      <c r="P40" s="451"/>
      <c r="Q40" s="451"/>
      <c r="R40" s="451"/>
      <c r="S40" s="451"/>
      <c r="T40" s="451">
        <v>0</v>
      </c>
      <c r="U40" s="451">
        <v>0</v>
      </c>
      <c r="V40" s="451">
        <v>0</v>
      </c>
      <c r="W40" s="451">
        <v>0</v>
      </c>
      <c r="X40" s="451">
        <v>0</v>
      </c>
      <c r="Y40" s="271">
        <f t="shared" si="2"/>
        <v>0</v>
      </c>
      <c r="Z40" s="276"/>
      <c r="AA40" s="276"/>
      <c r="AB40" s="276"/>
      <c r="AC40" s="276"/>
      <c r="AD40" s="276"/>
      <c r="AE40" s="276"/>
      <c r="AF40" s="276"/>
      <c r="AG40" s="276"/>
      <c r="AH40" s="276"/>
      <c r="AI40" s="276"/>
      <c r="AJ40" s="276"/>
      <c r="AK40" s="276"/>
      <c r="AL40" s="276"/>
      <c r="AM40" s="273"/>
      <c r="AN40" s="273"/>
      <c r="AO40" s="273"/>
      <c r="AP40" s="273"/>
      <c r="AQ40" s="273"/>
      <c r="AR40" s="273"/>
      <c r="AS40" s="273"/>
      <c r="AT40" s="273"/>
      <c r="AU40" s="273"/>
      <c r="AV40" s="273"/>
      <c r="AW40" s="273"/>
      <c r="AX40" s="273"/>
      <c r="AY40" s="273"/>
      <c r="AZ40" s="273"/>
    </row>
    <row r="41" spans="1:52" s="444" customFormat="1" ht="11.25">
      <c r="A41" s="458" t="s">
        <v>446</v>
      </c>
      <c r="B41" s="459">
        <f>SUM(B27:B40)</f>
        <v>3518362167</v>
      </c>
      <c r="C41" s="461"/>
      <c r="D41" s="461"/>
      <c r="E41" s="476"/>
      <c r="F41" s="476"/>
      <c r="G41" s="462"/>
      <c r="H41" s="462"/>
      <c r="I41" s="462"/>
      <c r="J41" s="462"/>
      <c r="K41" s="462"/>
      <c r="L41" s="462"/>
      <c r="M41" s="462"/>
      <c r="N41" s="462"/>
      <c r="O41" s="462"/>
      <c r="P41" s="462"/>
      <c r="Q41" s="462"/>
      <c r="R41" s="462"/>
      <c r="S41" s="462"/>
      <c r="T41" s="462"/>
      <c r="U41" s="462"/>
      <c r="V41" s="462"/>
      <c r="W41" s="462"/>
      <c r="X41" s="462"/>
      <c r="Y41" s="459"/>
      <c r="Z41" s="447"/>
      <c r="AA41" s="447"/>
      <c r="AB41" s="447"/>
      <c r="AC41" s="447"/>
      <c r="AD41" s="447"/>
      <c r="AE41" s="447"/>
      <c r="AF41" s="447"/>
      <c r="AG41" s="447"/>
      <c r="AH41" s="447"/>
      <c r="AI41" s="447"/>
      <c r="AJ41" s="447"/>
      <c r="AK41" s="447"/>
      <c r="AL41" s="447"/>
      <c r="AM41" s="443"/>
      <c r="AN41" s="443"/>
      <c r="AO41" s="443"/>
      <c r="AP41" s="443"/>
      <c r="AQ41" s="443"/>
      <c r="AR41" s="443"/>
      <c r="AS41" s="443"/>
      <c r="AT41" s="443"/>
      <c r="AU41" s="443"/>
      <c r="AV41" s="443"/>
      <c r="AW41" s="443"/>
      <c r="AX41" s="443"/>
      <c r="AY41" s="443"/>
      <c r="AZ41" s="443"/>
    </row>
    <row r="42" spans="1:52" s="493" customFormat="1" ht="11.25">
      <c r="A42" s="466" t="s">
        <v>447</v>
      </c>
      <c r="B42" s="466">
        <f>+B26-B41</f>
        <v>0</v>
      </c>
      <c r="C42" s="466"/>
      <c r="D42" s="466"/>
      <c r="E42" s="466"/>
      <c r="F42" s="466"/>
      <c r="G42" s="467"/>
      <c r="H42" s="467"/>
      <c r="I42" s="467"/>
      <c r="J42" s="467"/>
      <c r="K42" s="467"/>
      <c r="L42" s="467"/>
      <c r="M42" s="467"/>
      <c r="N42" s="467"/>
      <c r="O42" s="467"/>
      <c r="P42" s="467"/>
      <c r="Q42" s="467"/>
      <c r="R42" s="467"/>
      <c r="S42" s="467"/>
      <c r="T42" s="467"/>
      <c r="U42" s="467"/>
      <c r="V42" s="467"/>
      <c r="W42" s="467"/>
      <c r="X42" s="467"/>
      <c r="Y42" s="466"/>
      <c r="Z42" s="492"/>
      <c r="AA42" s="492"/>
      <c r="AB42" s="492"/>
      <c r="AC42" s="492"/>
      <c r="AD42" s="492"/>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row>
    <row r="43" spans="1:52" s="444" customFormat="1" ht="11.25">
      <c r="A43" s="92" t="s">
        <v>13</v>
      </c>
      <c r="B43" s="87">
        <f>SUMIF('Clasificación 06.20'!D:D,'CA EF'!A43,'Clasificación 06.20'!G:G)</f>
        <v>0</v>
      </c>
      <c r="C43" s="448"/>
      <c r="D43" s="448"/>
      <c r="E43" s="474">
        <v>0</v>
      </c>
      <c r="F43" s="475">
        <f>-B43+C43-D43</f>
        <v>0</v>
      </c>
      <c r="G43" s="450">
        <v>0</v>
      </c>
      <c r="H43" s="450">
        <v>0</v>
      </c>
      <c r="I43" s="450">
        <v>0</v>
      </c>
      <c r="J43" s="450">
        <v>0</v>
      </c>
      <c r="K43" s="450">
        <v>0</v>
      </c>
      <c r="L43" s="450">
        <v>0</v>
      </c>
      <c r="M43" s="450">
        <v>0</v>
      </c>
      <c r="N43" s="450">
        <v>0</v>
      </c>
      <c r="O43" s="450"/>
      <c r="P43" s="450"/>
      <c r="Q43" s="450"/>
      <c r="R43" s="450"/>
      <c r="S43" s="450"/>
      <c r="T43" s="450">
        <v>0</v>
      </c>
      <c r="U43" s="450">
        <v>0</v>
      </c>
      <c r="V43" s="450">
        <v>0</v>
      </c>
      <c r="W43" s="450">
        <v>0</v>
      </c>
      <c r="X43" s="450">
        <v>0</v>
      </c>
      <c r="Y43" s="87">
        <f t="shared" ref="Y43:Y50" si="4">SUM(F43:X43)</f>
        <v>0</v>
      </c>
      <c r="Z43" s="447"/>
      <c r="AA43" s="447"/>
      <c r="AB43" s="447"/>
      <c r="AC43" s="447"/>
      <c r="AD43" s="447"/>
      <c r="AE43" s="447"/>
      <c r="AF43" s="447"/>
      <c r="AG43" s="447"/>
      <c r="AH43" s="447"/>
      <c r="AI43" s="447"/>
      <c r="AJ43" s="447"/>
      <c r="AK43" s="447"/>
      <c r="AL43" s="447"/>
      <c r="AM43" s="443"/>
      <c r="AN43" s="443"/>
      <c r="AO43" s="443"/>
      <c r="AP43" s="443"/>
      <c r="AQ43" s="443"/>
      <c r="AR43" s="443"/>
      <c r="AS43" s="443"/>
      <c r="AT43" s="443"/>
      <c r="AU43" s="443"/>
      <c r="AV43" s="443"/>
      <c r="AW43" s="443"/>
      <c r="AX43" s="443"/>
      <c r="AY43" s="443"/>
      <c r="AZ43" s="443"/>
    </row>
    <row r="44" spans="1:52" s="444" customFormat="1" ht="11.25">
      <c r="A44" s="92" t="s">
        <v>123</v>
      </c>
      <c r="B44" s="87">
        <f>SUMIF('Clasificación 06.20'!D:D,'CA EF'!A44,'Clasificación 06.20'!G:G)</f>
        <v>0</v>
      </c>
      <c r="C44" s="448"/>
      <c r="D44" s="448"/>
      <c r="E44" s="474">
        <v>0</v>
      </c>
      <c r="F44" s="475">
        <f t="shared" ref="F44:F50" si="5">-B44+C44-D44</f>
        <v>0</v>
      </c>
      <c r="G44" s="451">
        <v>0</v>
      </c>
      <c r="H44" s="451">
        <v>0</v>
      </c>
      <c r="I44" s="451">
        <v>0</v>
      </c>
      <c r="J44" s="451">
        <v>0</v>
      </c>
      <c r="K44" s="451">
        <v>0</v>
      </c>
      <c r="L44" s="451">
        <v>0</v>
      </c>
      <c r="M44" s="451">
        <v>0</v>
      </c>
      <c r="N44" s="451">
        <v>0</v>
      </c>
      <c r="O44" s="451"/>
      <c r="P44" s="451"/>
      <c r="Q44" s="451"/>
      <c r="R44" s="451"/>
      <c r="S44" s="451"/>
      <c r="T44" s="451">
        <v>0</v>
      </c>
      <c r="U44" s="451">
        <v>0</v>
      </c>
      <c r="V44" s="451">
        <v>0</v>
      </c>
      <c r="W44" s="451">
        <v>0</v>
      </c>
      <c r="X44" s="451">
        <v>0</v>
      </c>
      <c r="Y44" s="87">
        <f t="shared" si="4"/>
        <v>0</v>
      </c>
      <c r="Z44" s="447"/>
      <c r="AA44" s="447"/>
      <c r="AB44" s="447"/>
      <c r="AC44" s="447"/>
      <c r="AD44" s="447"/>
      <c r="AE44" s="447"/>
      <c r="AF44" s="447"/>
      <c r="AG44" s="447"/>
      <c r="AH44" s="447"/>
      <c r="AI44" s="447"/>
      <c r="AJ44" s="447"/>
      <c r="AK44" s="447"/>
      <c r="AL44" s="447"/>
      <c r="AM44" s="443"/>
      <c r="AN44" s="443"/>
      <c r="AO44" s="443"/>
      <c r="AP44" s="443"/>
      <c r="AQ44" s="443"/>
      <c r="AR44" s="443"/>
      <c r="AS44" s="443"/>
      <c r="AT44" s="443"/>
      <c r="AU44" s="443"/>
      <c r="AV44" s="443"/>
      <c r="AW44" s="443"/>
      <c r="AX44" s="443"/>
      <c r="AY44" s="443"/>
      <c r="AZ44" s="443"/>
    </row>
    <row r="45" spans="1:52" s="444" customFormat="1" ht="11.25">
      <c r="A45" s="92" t="s">
        <v>371</v>
      </c>
      <c r="B45" s="87">
        <f>SUMIF('Clasificación 06.20'!D:D,'CA EF'!A45,'Clasificación 06.20'!G:G)</f>
        <v>0</v>
      </c>
      <c r="C45" s="448"/>
      <c r="D45" s="448"/>
      <c r="E45" s="474">
        <v>0</v>
      </c>
      <c r="F45" s="475">
        <f t="shared" si="5"/>
        <v>0</v>
      </c>
      <c r="G45" s="450">
        <v>0</v>
      </c>
      <c r="H45" s="450">
        <v>0</v>
      </c>
      <c r="I45" s="450">
        <v>0</v>
      </c>
      <c r="J45" s="450">
        <v>0</v>
      </c>
      <c r="K45" s="450">
        <v>0</v>
      </c>
      <c r="L45" s="450">
        <v>0</v>
      </c>
      <c r="M45" s="450">
        <v>0</v>
      </c>
      <c r="N45" s="450">
        <v>0</v>
      </c>
      <c r="O45" s="450"/>
      <c r="P45" s="450"/>
      <c r="Q45" s="450"/>
      <c r="R45" s="450"/>
      <c r="S45" s="450"/>
      <c r="T45" s="450">
        <v>0</v>
      </c>
      <c r="U45" s="450">
        <v>0</v>
      </c>
      <c r="V45" s="450">
        <v>0</v>
      </c>
      <c r="W45" s="450">
        <v>0</v>
      </c>
      <c r="X45" s="450">
        <v>0</v>
      </c>
      <c r="Y45" s="87">
        <f t="shared" si="4"/>
        <v>0</v>
      </c>
      <c r="Z45" s="447"/>
      <c r="AA45" s="447"/>
      <c r="AB45" s="447"/>
      <c r="AC45" s="447"/>
      <c r="AD45" s="447"/>
      <c r="AE45" s="447"/>
      <c r="AF45" s="447"/>
      <c r="AG45" s="447"/>
      <c r="AH45" s="447"/>
      <c r="AI45" s="447"/>
      <c r="AJ45" s="447"/>
      <c r="AK45" s="447"/>
      <c r="AL45" s="447"/>
      <c r="AM45" s="443"/>
      <c r="AN45" s="443"/>
      <c r="AO45" s="443"/>
      <c r="AP45" s="443"/>
      <c r="AQ45" s="443"/>
      <c r="AR45" s="443"/>
      <c r="AS45" s="443"/>
      <c r="AT45" s="443"/>
      <c r="AU45" s="443"/>
      <c r="AV45" s="443"/>
      <c r="AW45" s="443"/>
      <c r="AX45" s="443"/>
      <c r="AY45" s="443"/>
      <c r="AZ45" s="443"/>
    </row>
    <row r="46" spans="1:52" s="274" customFormat="1" ht="11.25">
      <c r="A46" s="275" t="s">
        <v>373</v>
      </c>
      <c r="B46" s="271">
        <f>SUMIF('Clasificación 06.20'!D:D,'CA EF'!A46,'Clasificación 06.20'!G:G)</f>
        <v>25000192</v>
      </c>
      <c r="C46" s="277"/>
      <c r="D46" s="277"/>
      <c r="E46" s="475">
        <v>0</v>
      </c>
      <c r="F46" s="475">
        <f t="shared" si="5"/>
        <v>-25000192</v>
      </c>
      <c r="G46" s="451">
        <v>0</v>
      </c>
      <c r="H46" s="486">
        <f>-F46</f>
        <v>25000192</v>
      </c>
      <c r="I46" s="451">
        <v>0</v>
      </c>
      <c r="J46" s="451">
        <v>0</v>
      </c>
      <c r="K46" s="451">
        <v>0</v>
      </c>
      <c r="L46" s="451">
        <v>0</v>
      </c>
      <c r="M46" s="451">
        <v>0</v>
      </c>
      <c r="N46" s="451">
        <v>0</v>
      </c>
      <c r="O46" s="451"/>
      <c r="P46" s="451"/>
      <c r="Q46" s="451"/>
      <c r="R46" s="451"/>
      <c r="S46" s="451"/>
      <c r="T46" s="451">
        <v>0</v>
      </c>
      <c r="U46" s="451">
        <v>0</v>
      </c>
      <c r="V46" s="451">
        <v>0</v>
      </c>
      <c r="W46" s="451">
        <v>0</v>
      </c>
      <c r="X46" s="451">
        <v>0</v>
      </c>
      <c r="Y46" s="271">
        <f t="shared" si="4"/>
        <v>0</v>
      </c>
      <c r="Z46" s="276"/>
      <c r="AA46" s="276"/>
      <c r="AB46" s="276"/>
      <c r="AC46" s="276"/>
      <c r="AD46" s="276"/>
      <c r="AE46" s="276"/>
      <c r="AF46" s="276"/>
      <c r="AG46" s="276"/>
      <c r="AH46" s="276"/>
      <c r="AI46" s="276"/>
      <c r="AJ46" s="276"/>
      <c r="AK46" s="276"/>
      <c r="AL46" s="276"/>
      <c r="AM46" s="273"/>
      <c r="AN46" s="273"/>
      <c r="AO46" s="273"/>
      <c r="AP46" s="273"/>
      <c r="AQ46" s="273"/>
      <c r="AR46" s="273"/>
      <c r="AS46" s="273"/>
      <c r="AT46" s="273"/>
      <c r="AU46" s="273"/>
      <c r="AV46" s="273"/>
      <c r="AW46" s="273"/>
      <c r="AX46" s="273"/>
      <c r="AY46" s="273"/>
      <c r="AZ46" s="273"/>
    </row>
    <row r="47" spans="1:52" s="444" customFormat="1" ht="11.25">
      <c r="A47" s="92" t="s">
        <v>375</v>
      </c>
      <c r="B47" s="87">
        <v>0</v>
      </c>
      <c r="C47" s="448"/>
      <c r="D47" s="448"/>
      <c r="E47" s="474">
        <v>0</v>
      </c>
      <c r="F47" s="475">
        <f t="shared" si="5"/>
        <v>0</v>
      </c>
      <c r="G47" s="450">
        <v>0</v>
      </c>
      <c r="H47" s="450">
        <v>0</v>
      </c>
      <c r="I47" s="450">
        <v>0</v>
      </c>
      <c r="J47" s="450">
        <v>0</v>
      </c>
      <c r="K47" s="450">
        <v>0</v>
      </c>
      <c r="L47" s="450">
        <v>0</v>
      </c>
      <c r="M47" s="450">
        <v>0</v>
      </c>
      <c r="N47" s="450">
        <v>0</v>
      </c>
      <c r="O47" s="450"/>
      <c r="P47" s="450"/>
      <c r="Q47" s="450"/>
      <c r="R47" s="450"/>
      <c r="S47" s="450"/>
      <c r="T47" s="450">
        <v>0</v>
      </c>
      <c r="U47" s="450">
        <v>0</v>
      </c>
      <c r="V47" s="450">
        <v>0</v>
      </c>
      <c r="W47" s="450">
        <v>0</v>
      </c>
      <c r="X47" s="450">
        <v>0</v>
      </c>
      <c r="Y47" s="87">
        <f>SUM(F47:X47)</f>
        <v>0</v>
      </c>
      <c r="Z47" s="447"/>
      <c r="AA47" s="447"/>
      <c r="AB47" s="447"/>
      <c r="AC47" s="447"/>
      <c r="AD47" s="447"/>
      <c r="AE47" s="447"/>
      <c r="AF47" s="447"/>
      <c r="AG47" s="447"/>
      <c r="AH47" s="447"/>
      <c r="AI47" s="447"/>
      <c r="AJ47" s="447"/>
      <c r="AK47" s="447"/>
      <c r="AL47" s="447"/>
      <c r="AM47" s="443"/>
      <c r="AN47" s="443"/>
      <c r="AO47" s="443"/>
      <c r="AP47" s="443"/>
      <c r="AQ47" s="443"/>
      <c r="AR47" s="443"/>
      <c r="AS47" s="443"/>
      <c r="AT47" s="443"/>
      <c r="AU47" s="443"/>
      <c r="AV47" s="443"/>
      <c r="AW47" s="443"/>
      <c r="AX47" s="443"/>
      <c r="AY47" s="443"/>
      <c r="AZ47" s="443"/>
    </row>
    <row r="48" spans="1:52" s="274" customFormat="1" ht="11.25">
      <c r="A48" s="275" t="s">
        <v>377</v>
      </c>
      <c r="B48" s="271">
        <f>SUMIF('Clasificación 06.20'!D:D,'CA EF'!A48,'Clasificación 06.20'!G:G)</f>
        <v>31645672</v>
      </c>
      <c r="C48" s="277"/>
      <c r="D48" s="277"/>
      <c r="E48" s="475">
        <v>0</v>
      </c>
      <c r="F48" s="475">
        <f>-B48+C48-D48</f>
        <v>-31645672</v>
      </c>
      <c r="G48" s="486">
        <v>0</v>
      </c>
      <c r="H48" s="486">
        <f>-F48</f>
        <v>31645672</v>
      </c>
      <c r="I48" s="451">
        <v>0</v>
      </c>
      <c r="J48" s="451">
        <v>0</v>
      </c>
      <c r="K48" s="451">
        <v>0</v>
      </c>
      <c r="L48" s="451">
        <v>0</v>
      </c>
      <c r="M48" s="451">
        <v>0</v>
      </c>
      <c r="N48" s="451">
        <v>0</v>
      </c>
      <c r="O48" s="451"/>
      <c r="P48" s="451"/>
      <c r="Q48" s="451"/>
      <c r="R48" s="451"/>
      <c r="S48" s="451"/>
      <c r="T48" s="451">
        <v>0</v>
      </c>
      <c r="U48" s="451">
        <v>0</v>
      </c>
      <c r="V48" s="451">
        <v>0</v>
      </c>
      <c r="W48" s="451">
        <v>0</v>
      </c>
      <c r="X48" s="451">
        <v>0</v>
      </c>
      <c r="Y48" s="87">
        <f>SUM(F48:X48)</f>
        <v>0</v>
      </c>
      <c r="Z48" s="276"/>
      <c r="AA48" s="276"/>
      <c r="AB48" s="276"/>
      <c r="AC48" s="276"/>
      <c r="AD48" s="276"/>
      <c r="AE48" s="276"/>
      <c r="AF48" s="276"/>
      <c r="AG48" s="276"/>
      <c r="AH48" s="276"/>
      <c r="AI48" s="276"/>
      <c r="AJ48" s="276"/>
      <c r="AK48" s="276"/>
      <c r="AL48" s="276"/>
      <c r="AM48" s="273"/>
      <c r="AN48" s="273"/>
      <c r="AO48" s="273"/>
      <c r="AP48" s="273"/>
      <c r="AQ48" s="273"/>
      <c r="AR48" s="273"/>
      <c r="AS48" s="273"/>
      <c r="AT48" s="273"/>
      <c r="AU48" s="273"/>
      <c r="AV48" s="273"/>
      <c r="AW48" s="273"/>
      <c r="AX48" s="273"/>
      <c r="AY48" s="273"/>
      <c r="AZ48" s="273"/>
    </row>
    <row r="49" spans="1:52" s="444" customFormat="1" ht="11.25">
      <c r="A49" s="92" t="s">
        <v>417</v>
      </c>
      <c r="B49" s="87">
        <f>SUMIF('Clasificación 06.20'!D:D,'CA EF'!A49,'Clasificación 06.20'!G:G)</f>
        <v>0</v>
      </c>
      <c r="C49" s="448"/>
      <c r="D49" s="448"/>
      <c r="E49" s="474">
        <v>0</v>
      </c>
      <c r="F49" s="475">
        <f t="shared" si="5"/>
        <v>0</v>
      </c>
      <c r="G49" s="450">
        <v>0</v>
      </c>
      <c r="H49" s="450">
        <v>0</v>
      </c>
      <c r="I49" s="450">
        <v>0</v>
      </c>
      <c r="J49" s="450">
        <v>0</v>
      </c>
      <c r="K49" s="450">
        <v>0</v>
      </c>
      <c r="L49" s="450">
        <v>0</v>
      </c>
      <c r="M49" s="450">
        <v>0</v>
      </c>
      <c r="N49" s="450">
        <v>0</v>
      </c>
      <c r="O49" s="450"/>
      <c r="P49" s="450"/>
      <c r="Q49" s="450"/>
      <c r="R49" s="450"/>
      <c r="S49" s="450"/>
      <c r="T49" s="450">
        <v>0</v>
      </c>
      <c r="U49" s="450">
        <v>0</v>
      </c>
      <c r="V49" s="450">
        <v>0</v>
      </c>
      <c r="W49" s="450">
        <v>0</v>
      </c>
      <c r="X49" s="450">
        <v>0</v>
      </c>
      <c r="Y49" s="87">
        <f t="shared" si="4"/>
        <v>0</v>
      </c>
      <c r="Z49" s="447"/>
      <c r="AA49" s="447"/>
      <c r="AB49" s="447"/>
      <c r="AC49" s="447"/>
      <c r="AD49" s="447"/>
      <c r="AE49" s="447"/>
      <c r="AF49" s="447"/>
      <c r="AG49" s="447"/>
      <c r="AH49" s="447"/>
      <c r="AI49" s="447"/>
      <c r="AJ49" s="447"/>
      <c r="AK49" s="447"/>
      <c r="AL49" s="447"/>
      <c r="AM49" s="443"/>
      <c r="AN49" s="443"/>
      <c r="AO49" s="443"/>
      <c r="AP49" s="443"/>
      <c r="AQ49" s="443"/>
      <c r="AR49" s="443"/>
      <c r="AS49" s="443"/>
      <c r="AT49" s="443"/>
      <c r="AU49" s="443"/>
      <c r="AV49" s="443"/>
      <c r="AW49" s="443"/>
      <c r="AX49" s="443"/>
      <c r="AY49" s="443"/>
      <c r="AZ49" s="443"/>
    </row>
    <row r="50" spans="1:52" s="274" customFormat="1" ht="11.25">
      <c r="A50" s="275" t="s">
        <v>419</v>
      </c>
      <c r="B50" s="271">
        <f>SUMIF('Clasificación 06.20'!D:D,'CA EF'!A50,'Clasificación 06.20'!G:G)</f>
        <v>0</v>
      </c>
      <c r="C50" s="277"/>
      <c r="D50" s="277"/>
      <c r="E50" s="475">
        <v>0</v>
      </c>
      <c r="F50" s="475">
        <f t="shared" si="5"/>
        <v>0</v>
      </c>
      <c r="G50" s="450">
        <v>0</v>
      </c>
      <c r="H50" s="450">
        <v>0</v>
      </c>
      <c r="I50" s="450">
        <v>0</v>
      </c>
      <c r="J50" s="450">
        <v>0</v>
      </c>
      <c r="K50" s="450">
        <v>0</v>
      </c>
      <c r="L50" s="450">
        <v>0</v>
      </c>
      <c r="M50" s="450">
        <v>0</v>
      </c>
      <c r="N50" s="450">
        <v>0</v>
      </c>
      <c r="O50" s="450"/>
      <c r="P50" s="450"/>
      <c r="Q50" s="450"/>
      <c r="R50" s="450"/>
      <c r="S50" s="450"/>
      <c r="T50" s="450">
        <v>0</v>
      </c>
      <c r="U50" s="450">
        <v>0</v>
      </c>
      <c r="V50" s="450">
        <v>0</v>
      </c>
      <c r="W50" s="450">
        <v>0</v>
      </c>
      <c r="X50" s="450">
        <f>-F50</f>
        <v>0</v>
      </c>
      <c r="Y50" s="271">
        <f t="shared" si="4"/>
        <v>0</v>
      </c>
      <c r="Z50" s="276"/>
      <c r="AA50" s="276"/>
      <c r="AB50" s="276"/>
      <c r="AC50" s="276"/>
      <c r="AD50" s="276"/>
      <c r="AE50" s="276"/>
      <c r="AF50" s="276"/>
      <c r="AG50" s="276"/>
      <c r="AH50" s="276"/>
      <c r="AI50" s="276"/>
      <c r="AJ50" s="276"/>
      <c r="AK50" s="276"/>
      <c r="AL50" s="276"/>
      <c r="AM50" s="273"/>
      <c r="AN50" s="273"/>
      <c r="AO50" s="273"/>
      <c r="AP50" s="273"/>
      <c r="AQ50" s="273"/>
      <c r="AR50" s="273"/>
      <c r="AS50" s="273"/>
      <c r="AT50" s="273"/>
      <c r="AU50" s="273"/>
      <c r="AV50" s="273"/>
      <c r="AW50" s="273"/>
      <c r="AX50" s="273"/>
      <c r="AY50" s="273"/>
      <c r="AZ50" s="273"/>
    </row>
    <row r="51" spans="1:52" s="444" customFormat="1" ht="11.25">
      <c r="A51" s="458" t="s">
        <v>189</v>
      </c>
      <c r="B51" s="459">
        <f>SUM(B43:B50)</f>
        <v>56645864</v>
      </c>
      <c r="C51" s="461"/>
      <c r="D51" s="461"/>
      <c r="E51" s="476"/>
      <c r="F51" s="476"/>
      <c r="G51" s="460"/>
      <c r="H51" s="460"/>
      <c r="I51" s="460"/>
      <c r="J51" s="460"/>
      <c r="K51" s="460"/>
      <c r="L51" s="460"/>
      <c r="M51" s="460"/>
      <c r="N51" s="460"/>
      <c r="O51" s="460"/>
      <c r="P51" s="460"/>
      <c r="Q51" s="460"/>
      <c r="R51" s="460"/>
      <c r="S51" s="460"/>
      <c r="T51" s="460"/>
      <c r="U51" s="460"/>
      <c r="V51" s="460"/>
      <c r="W51" s="460"/>
      <c r="X51" s="460"/>
      <c r="Y51" s="459"/>
      <c r="Z51" s="447"/>
      <c r="AA51" s="447"/>
      <c r="AB51" s="447"/>
      <c r="AC51" s="447"/>
      <c r="AD51" s="447"/>
      <c r="AE51" s="447"/>
      <c r="AF51" s="447"/>
      <c r="AG51" s="447"/>
      <c r="AH51" s="447"/>
      <c r="AI51" s="447"/>
      <c r="AJ51" s="447"/>
      <c r="AK51" s="447"/>
      <c r="AL51" s="447"/>
      <c r="AM51" s="443"/>
      <c r="AN51" s="443"/>
      <c r="AO51" s="443"/>
      <c r="AP51" s="443"/>
      <c r="AQ51" s="443"/>
      <c r="AR51" s="443"/>
      <c r="AS51" s="443"/>
      <c r="AT51" s="443"/>
      <c r="AU51" s="443"/>
      <c r="AV51" s="443"/>
      <c r="AW51" s="443"/>
      <c r="AX51" s="443"/>
      <c r="AY51" s="443"/>
      <c r="AZ51" s="443"/>
    </row>
    <row r="52" spans="1:52" s="444" customFormat="1" ht="11.25">
      <c r="A52" s="92" t="s">
        <v>91</v>
      </c>
      <c r="B52" s="87">
        <f>SUMIF('Clasificación 06.20'!D:D,'CA EF'!A52,'Clasificación 06.20'!G:G)</f>
        <v>0</v>
      </c>
      <c r="C52" s="448"/>
      <c r="D52" s="448"/>
      <c r="E52" s="474">
        <v>0</v>
      </c>
      <c r="F52" s="474">
        <f t="shared" ref="F52:F73" si="6">B52+C52-D52-E52</f>
        <v>0</v>
      </c>
      <c r="G52" s="450">
        <v>0</v>
      </c>
      <c r="H52" s="450">
        <v>0</v>
      </c>
      <c r="I52" s="450">
        <v>0</v>
      </c>
      <c r="J52" s="450">
        <v>0</v>
      </c>
      <c r="K52" s="450">
        <v>0</v>
      </c>
      <c r="L52" s="450">
        <v>0</v>
      </c>
      <c r="M52" s="450">
        <v>0</v>
      </c>
      <c r="N52" s="450">
        <v>0</v>
      </c>
      <c r="O52" s="450"/>
      <c r="P52" s="450"/>
      <c r="Q52" s="450"/>
      <c r="R52" s="450"/>
      <c r="S52" s="450"/>
      <c r="T52" s="450">
        <v>0</v>
      </c>
      <c r="U52" s="450">
        <v>0</v>
      </c>
      <c r="V52" s="450">
        <v>0</v>
      </c>
      <c r="W52" s="450">
        <v>0</v>
      </c>
      <c r="X52" s="450">
        <v>0</v>
      </c>
      <c r="Y52" s="87">
        <f t="shared" ref="Y52:Y71" si="7">SUM(F52:X52)</f>
        <v>0</v>
      </c>
      <c r="Z52" s="447"/>
      <c r="AA52" s="447"/>
      <c r="AB52" s="447"/>
      <c r="AC52" s="447"/>
      <c r="AD52" s="447"/>
      <c r="AE52" s="447"/>
      <c r="AF52" s="447"/>
      <c r="AG52" s="447"/>
      <c r="AH52" s="447"/>
      <c r="AI52" s="447"/>
      <c r="AJ52" s="447"/>
      <c r="AK52" s="447"/>
      <c r="AL52" s="447"/>
      <c r="AM52" s="443"/>
      <c r="AN52" s="443"/>
      <c r="AO52" s="443"/>
      <c r="AP52" s="443"/>
      <c r="AQ52" s="443"/>
      <c r="AR52" s="443"/>
      <c r="AS52" s="443"/>
      <c r="AT52" s="443"/>
      <c r="AU52" s="443"/>
      <c r="AV52" s="443"/>
      <c r="AW52" s="443"/>
      <c r="AX52" s="443"/>
      <c r="AY52" s="443"/>
      <c r="AZ52" s="443"/>
    </row>
    <row r="53" spans="1:52" s="444" customFormat="1" ht="11.25">
      <c r="A53" s="88" t="s">
        <v>379</v>
      </c>
      <c r="B53" s="87">
        <f>SUMIF('Clasificación 06.20'!D:D,'CA EF'!A53,'Clasificación 06.20'!G:G)</f>
        <v>0</v>
      </c>
      <c r="C53" s="448"/>
      <c r="D53" s="448"/>
      <c r="E53" s="474">
        <v>0</v>
      </c>
      <c r="F53" s="474">
        <f t="shared" si="6"/>
        <v>0</v>
      </c>
      <c r="G53" s="451">
        <v>0</v>
      </c>
      <c r="H53" s="451">
        <v>0</v>
      </c>
      <c r="I53" s="451">
        <v>0</v>
      </c>
      <c r="J53" s="451">
        <v>0</v>
      </c>
      <c r="K53" s="451">
        <v>0</v>
      </c>
      <c r="L53" s="451">
        <v>0</v>
      </c>
      <c r="M53" s="451">
        <v>0</v>
      </c>
      <c r="N53" s="451">
        <v>0</v>
      </c>
      <c r="O53" s="451"/>
      <c r="P53" s="451"/>
      <c r="Q53" s="451"/>
      <c r="R53" s="451"/>
      <c r="S53" s="451"/>
      <c r="T53" s="451">
        <v>0</v>
      </c>
      <c r="U53" s="451">
        <v>0</v>
      </c>
      <c r="V53" s="451">
        <v>0</v>
      </c>
      <c r="W53" s="451">
        <v>0</v>
      </c>
      <c r="X53" s="451">
        <v>0</v>
      </c>
      <c r="Y53" s="87">
        <f t="shared" si="7"/>
        <v>0</v>
      </c>
      <c r="Z53" s="447"/>
      <c r="AA53" s="447"/>
      <c r="AB53" s="447"/>
      <c r="AC53" s="447"/>
      <c r="AD53" s="447"/>
      <c r="AE53" s="447"/>
      <c r="AF53" s="447"/>
      <c r="AG53" s="447"/>
      <c r="AH53" s="447"/>
      <c r="AI53" s="447"/>
      <c r="AJ53" s="447"/>
      <c r="AK53" s="447"/>
      <c r="AL53" s="447"/>
      <c r="AM53" s="443"/>
      <c r="AN53" s="443"/>
      <c r="AO53" s="443"/>
      <c r="AP53" s="443"/>
      <c r="AQ53" s="443"/>
      <c r="AR53" s="443"/>
      <c r="AS53" s="443"/>
      <c r="AT53" s="443"/>
      <c r="AU53" s="443"/>
      <c r="AV53" s="443"/>
      <c r="AW53" s="443"/>
      <c r="AX53" s="443"/>
      <c r="AY53" s="443"/>
      <c r="AZ53" s="443"/>
    </row>
    <row r="54" spans="1:52" s="444" customFormat="1" ht="11.25">
      <c r="A54" s="92" t="s">
        <v>381</v>
      </c>
      <c r="B54" s="87">
        <f>SUMIF('Clasificación 06.20'!D:D,'CA EF'!A54,'Clasificación 06.20'!G:G)</f>
        <v>0</v>
      </c>
      <c r="C54" s="448"/>
      <c r="D54" s="448"/>
      <c r="E54" s="474">
        <v>0</v>
      </c>
      <c r="F54" s="474">
        <f t="shared" si="6"/>
        <v>0</v>
      </c>
      <c r="G54" s="450">
        <v>0</v>
      </c>
      <c r="H54" s="450">
        <v>0</v>
      </c>
      <c r="I54" s="450">
        <v>0</v>
      </c>
      <c r="J54" s="450">
        <v>0</v>
      </c>
      <c r="K54" s="450">
        <v>0</v>
      </c>
      <c r="L54" s="450">
        <v>0</v>
      </c>
      <c r="M54" s="450">
        <v>0</v>
      </c>
      <c r="N54" s="450">
        <v>0</v>
      </c>
      <c r="O54" s="450"/>
      <c r="P54" s="450"/>
      <c r="Q54" s="450"/>
      <c r="R54" s="450"/>
      <c r="S54" s="450"/>
      <c r="T54" s="450">
        <v>0</v>
      </c>
      <c r="U54" s="450">
        <v>0</v>
      </c>
      <c r="V54" s="450">
        <v>0</v>
      </c>
      <c r="W54" s="450">
        <v>0</v>
      </c>
      <c r="X54" s="450">
        <v>0</v>
      </c>
      <c r="Y54" s="87">
        <f t="shared" si="7"/>
        <v>0</v>
      </c>
      <c r="Z54" s="447"/>
      <c r="AA54" s="447"/>
      <c r="AB54" s="447"/>
      <c r="AC54" s="447"/>
      <c r="AD54" s="447"/>
      <c r="AE54" s="447"/>
      <c r="AF54" s="447"/>
      <c r="AG54" s="447"/>
      <c r="AH54" s="447"/>
      <c r="AI54" s="447"/>
      <c r="AJ54" s="447"/>
      <c r="AK54" s="447"/>
      <c r="AL54" s="447"/>
      <c r="AM54" s="443"/>
      <c r="AN54" s="443"/>
      <c r="AO54" s="443"/>
      <c r="AP54" s="443"/>
      <c r="AQ54" s="443"/>
      <c r="AR54" s="443"/>
      <c r="AS54" s="443"/>
      <c r="AT54" s="443"/>
      <c r="AU54" s="443"/>
      <c r="AV54" s="443"/>
      <c r="AW54" s="443"/>
      <c r="AX54" s="443"/>
      <c r="AY54" s="443"/>
      <c r="AZ54" s="443"/>
    </row>
    <row r="55" spans="1:52" s="444" customFormat="1" ht="11.25">
      <c r="A55" s="92" t="s">
        <v>383</v>
      </c>
      <c r="B55" s="87">
        <f>SUMIF('Clasificación 06.20'!D:D,'CA EF'!A55,'Clasificación 06.20'!G:G)</f>
        <v>0</v>
      </c>
      <c r="C55" s="448"/>
      <c r="D55" s="448"/>
      <c r="E55" s="474">
        <v>0</v>
      </c>
      <c r="F55" s="474">
        <f t="shared" si="6"/>
        <v>0</v>
      </c>
      <c r="G55" s="451">
        <v>0</v>
      </c>
      <c r="H55" s="451">
        <v>0</v>
      </c>
      <c r="I55" s="451">
        <v>0</v>
      </c>
      <c r="J55" s="451">
        <v>0</v>
      </c>
      <c r="K55" s="451">
        <v>0</v>
      </c>
      <c r="L55" s="451">
        <v>0</v>
      </c>
      <c r="M55" s="451">
        <v>0</v>
      </c>
      <c r="N55" s="451">
        <v>0</v>
      </c>
      <c r="O55" s="451"/>
      <c r="P55" s="451"/>
      <c r="Q55" s="451"/>
      <c r="R55" s="451"/>
      <c r="S55" s="451"/>
      <c r="T55" s="451">
        <v>0</v>
      </c>
      <c r="U55" s="451">
        <v>0</v>
      </c>
      <c r="V55" s="451">
        <v>0</v>
      </c>
      <c r="W55" s="451">
        <v>0</v>
      </c>
      <c r="X55" s="451">
        <v>0</v>
      </c>
      <c r="Y55" s="87">
        <f t="shared" si="7"/>
        <v>0</v>
      </c>
      <c r="Z55" s="447"/>
      <c r="AA55" s="447"/>
      <c r="AB55" s="447"/>
      <c r="AC55" s="447"/>
      <c r="AD55" s="447"/>
      <c r="AE55" s="447"/>
      <c r="AF55" s="447"/>
      <c r="AG55" s="447"/>
      <c r="AH55" s="447"/>
      <c r="AI55" s="447"/>
      <c r="AJ55" s="447"/>
      <c r="AK55" s="447"/>
      <c r="AL55" s="447"/>
      <c r="AM55" s="443"/>
      <c r="AN55" s="443"/>
      <c r="AO55" s="443"/>
      <c r="AP55" s="443"/>
      <c r="AQ55" s="443"/>
      <c r="AR55" s="443"/>
      <c r="AS55" s="443"/>
      <c r="AT55" s="443"/>
      <c r="AU55" s="443"/>
      <c r="AV55" s="443"/>
      <c r="AW55" s="443"/>
      <c r="AX55" s="443"/>
      <c r="AY55" s="443"/>
      <c r="AZ55" s="443"/>
    </row>
    <row r="56" spans="1:52" s="274" customFormat="1" ht="11.25">
      <c r="A56" s="275" t="s">
        <v>385</v>
      </c>
      <c r="B56" s="271">
        <f>SUMIF('Clasificación 06.20'!D:D,'CA EF'!A56,'Clasificación 06.20'!G:G)</f>
        <v>4899573</v>
      </c>
      <c r="C56" s="277"/>
      <c r="D56" s="277"/>
      <c r="E56" s="475">
        <v>0</v>
      </c>
      <c r="F56" s="475">
        <f t="shared" si="6"/>
        <v>4899573</v>
      </c>
      <c r="G56" s="450">
        <v>0</v>
      </c>
      <c r="H56" s="450">
        <v>0</v>
      </c>
      <c r="I56" s="450">
        <v>0</v>
      </c>
      <c r="J56" s="450">
        <v>0</v>
      </c>
      <c r="K56" s="450">
        <v>0</v>
      </c>
      <c r="L56" s="450">
        <v>0</v>
      </c>
      <c r="M56" s="450">
        <f>-F56</f>
        <v>-4899573</v>
      </c>
      <c r="N56" s="450">
        <v>0</v>
      </c>
      <c r="O56" s="450"/>
      <c r="P56" s="450"/>
      <c r="Q56" s="450"/>
      <c r="R56" s="450"/>
      <c r="S56" s="450"/>
      <c r="T56" s="450">
        <v>0</v>
      </c>
      <c r="U56" s="450">
        <v>0</v>
      </c>
      <c r="V56" s="450">
        <v>0</v>
      </c>
      <c r="W56" s="450">
        <v>0</v>
      </c>
      <c r="X56" s="450">
        <v>0</v>
      </c>
      <c r="Y56" s="271">
        <f t="shared" si="7"/>
        <v>0</v>
      </c>
      <c r="Z56" s="276"/>
      <c r="AA56" s="276"/>
      <c r="AB56" s="276"/>
      <c r="AC56" s="276"/>
      <c r="AD56" s="276"/>
      <c r="AE56" s="276"/>
      <c r="AF56" s="276"/>
      <c r="AG56" s="276"/>
      <c r="AH56" s="276"/>
      <c r="AI56" s="276"/>
      <c r="AJ56" s="276"/>
      <c r="AK56" s="276"/>
      <c r="AL56" s="276"/>
      <c r="AM56" s="273"/>
      <c r="AN56" s="273"/>
      <c r="AO56" s="273"/>
      <c r="AP56" s="273"/>
      <c r="AQ56" s="273"/>
      <c r="AR56" s="273"/>
      <c r="AS56" s="273"/>
      <c r="AT56" s="273"/>
      <c r="AU56" s="273"/>
      <c r="AV56" s="273"/>
      <c r="AW56" s="273"/>
      <c r="AX56" s="273"/>
      <c r="AY56" s="273"/>
      <c r="AZ56" s="273"/>
    </row>
    <row r="57" spans="1:52" s="444" customFormat="1" ht="11.25">
      <c r="A57" s="92" t="s">
        <v>387</v>
      </c>
      <c r="B57" s="87">
        <f>SUMIF('Clasificación 06.20'!D:D,'CA EF'!A57,'Clasificación 06.20'!G:G)</f>
        <v>0</v>
      </c>
      <c r="C57" s="448"/>
      <c r="D57" s="448"/>
      <c r="E57" s="474">
        <v>0</v>
      </c>
      <c r="F57" s="474">
        <f t="shared" si="6"/>
        <v>0</v>
      </c>
      <c r="G57" s="450">
        <v>0</v>
      </c>
      <c r="H57" s="450">
        <v>0</v>
      </c>
      <c r="I57" s="450">
        <v>0</v>
      </c>
      <c r="J57" s="450">
        <v>0</v>
      </c>
      <c r="K57" s="450">
        <v>0</v>
      </c>
      <c r="L57" s="450">
        <v>0</v>
      </c>
      <c r="M57" s="450">
        <v>0</v>
      </c>
      <c r="N57" s="450">
        <v>0</v>
      </c>
      <c r="O57" s="450"/>
      <c r="P57" s="450"/>
      <c r="Q57" s="450"/>
      <c r="R57" s="450"/>
      <c r="S57" s="450"/>
      <c r="T57" s="450">
        <v>0</v>
      </c>
      <c r="U57" s="450">
        <v>0</v>
      </c>
      <c r="V57" s="450">
        <v>0</v>
      </c>
      <c r="W57" s="450">
        <v>0</v>
      </c>
      <c r="X57" s="450">
        <v>0</v>
      </c>
      <c r="Y57" s="87">
        <f t="shared" si="7"/>
        <v>0</v>
      </c>
      <c r="Z57" s="447"/>
      <c r="AA57" s="447"/>
      <c r="AB57" s="447"/>
      <c r="AC57" s="447"/>
      <c r="AD57" s="447"/>
      <c r="AE57" s="447"/>
      <c r="AF57" s="447"/>
      <c r="AG57" s="447"/>
      <c r="AH57" s="447"/>
      <c r="AI57" s="447"/>
      <c r="AJ57" s="447"/>
      <c r="AK57" s="447"/>
      <c r="AL57" s="447"/>
      <c r="AM57" s="443"/>
      <c r="AN57" s="443"/>
      <c r="AO57" s="443"/>
      <c r="AP57" s="443"/>
      <c r="AQ57" s="443"/>
      <c r="AR57" s="443"/>
      <c r="AS57" s="443"/>
      <c r="AT57" s="443"/>
      <c r="AU57" s="443"/>
      <c r="AV57" s="443"/>
      <c r="AW57" s="443"/>
      <c r="AX57" s="443"/>
      <c r="AY57" s="443"/>
      <c r="AZ57" s="443"/>
    </row>
    <row r="58" spans="1:52" s="274" customFormat="1" ht="11.25">
      <c r="A58" s="275" t="s">
        <v>389</v>
      </c>
      <c r="B58" s="271">
        <f>SUMIF('Clasificación 06.20'!D:D,'CA EF'!A58,'Clasificación 06.20'!G:G)</f>
        <v>75906</v>
      </c>
      <c r="C58" s="94"/>
      <c r="D58" s="277"/>
      <c r="E58" s="475">
        <v>0</v>
      </c>
      <c r="F58" s="475">
        <f t="shared" si="6"/>
        <v>75906</v>
      </c>
      <c r="G58" s="450">
        <v>0</v>
      </c>
      <c r="H58" s="450">
        <v>0</v>
      </c>
      <c r="I58" s="450">
        <v>0</v>
      </c>
      <c r="J58" s="450">
        <v>0</v>
      </c>
      <c r="K58" s="450">
        <v>0</v>
      </c>
      <c r="L58" s="450">
        <v>0</v>
      </c>
      <c r="M58" s="450">
        <f>-F58</f>
        <v>-75906</v>
      </c>
      <c r="N58" s="450">
        <v>0</v>
      </c>
      <c r="O58" s="450"/>
      <c r="P58" s="450"/>
      <c r="Q58" s="450"/>
      <c r="R58" s="450"/>
      <c r="S58" s="450"/>
      <c r="T58" s="450">
        <v>0</v>
      </c>
      <c r="U58" s="450">
        <v>0</v>
      </c>
      <c r="V58" s="450">
        <v>0</v>
      </c>
      <c r="W58" s="450">
        <v>0</v>
      </c>
      <c r="X58" s="450">
        <v>0</v>
      </c>
      <c r="Y58" s="271">
        <f t="shared" si="7"/>
        <v>0</v>
      </c>
      <c r="Z58" s="276"/>
      <c r="AA58" s="276"/>
      <c r="AB58" s="276"/>
      <c r="AC58" s="276"/>
      <c r="AD58" s="276"/>
      <c r="AE58" s="276"/>
      <c r="AF58" s="276"/>
      <c r="AG58" s="276"/>
      <c r="AH58" s="276"/>
      <c r="AI58" s="276"/>
      <c r="AJ58" s="276"/>
      <c r="AK58" s="276"/>
      <c r="AL58" s="276"/>
      <c r="AM58" s="273"/>
      <c r="AN58" s="273"/>
      <c r="AO58" s="273"/>
      <c r="AP58" s="273"/>
      <c r="AQ58" s="273"/>
      <c r="AR58" s="273"/>
      <c r="AS58" s="273"/>
      <c r="AT58" s="273"/>
      <c r="AU58" s="273"/>
      <c r="AV58" s="273"/>
      <c r="AW58" s="273"/>
      <c r="AX58" s="273"/>
      <c r="AY58" s="273"/>
      <c r="AZ58" s="273"/>
    </row>
    <row r="59" spans="1:52" s="444" customFormat="1" ht="11.25">
      <c r="A59" s="92" t="s">
        <v>391</v>
      </c>
      <c r="B59" s="87">
        <f>SUMIF('Clasificación 06.20'!D:D,'CA EF'!A59,'Clasificación 06.20'!G:G)</f>
        <v>0</v>
      </c>
      <c r="C59" s="448"/>
      <c r="D59" s="448"/>
      <c r="E59" s="474">
        <v>0</v>
      </c>
      <c r="F59" s="474">
        <f t="shared" si="6"/>
        <v>0</v>
      </c>
      <c r="G59" s="451">
        <v>0</v>
      </c>
      <c r="H59" s="451">
        <v>0</v>
      </c>
      <c r="I59" s="451">
        <v>0</v>
      </c>
      <c r="J59" s="451">
        <v>0</v>
      </c>
      <c r="K59" s="451">
        <v>0</v>
      </c>
      <c r="L59" s="451">
        <v>0</v>
      </c>
      <c r="M59" s="451">
        <v>0</v>
      </c>
      <c r="N59" s="451">
        <v>0</v>
      </c>
      <c r="O59" s="451"/>
      <c r="P59" s="451"/>
      <c r="Q59" s="451"/>
      <c r="R59" s="451"/>
      <c r="S59" s="451"/>
      <c r="T59" s="451">
        <v>0</v>
      </c>
      <c r="U59" s="451">
        <v>0</v>
      </c>
      <c r="V59" s="451">
        <v>0</v>
      </c>
      <c r="W59" s="451">
        <v>0</v>
      </c>
      <c r="X59" s="451">
        <v>0</v>
      </c>
      <c r="Y59" s="87">
        <f t="shared" si="7"/>
        <v>0</v>
      </c>
      <c r="Z59" s="447"/>
      <c r="AA59" s="447"/>
      <c r="AB59" s="447"/>
      <c r="AC59" s="447"/>
      <c r="AD59" s="447"/>
      <c r="AE59" s="447"/>
      <c r="AF59" s="447"/>
      <c r="AG59" s="447"/>
      <c r="AH59" s="447"/>
      <c r="AI59" s="447"/>
      <c r="AJ59" s="447"/>
      <c r="AK59" s="447"/>
      <c r="AL59" s="447"/>
      <c r="AM59" s="443"/>
      <c r="AN59" s="443"/>
      <c r="AO59" s="443"/>
      <c r="AP59" s="443"/>
      <c r="AQ59" s="443"/>
      <c r="AR59" s="443"/>
      <c r="AS59" s="443"/>
      <c r="AT59" s="443"/>
      <c r="AU59" s="443"/>
      <c r="AV59" s="443"/>
      <c r="AW59" s="443"/>
      <c r="AX59" s="443"/>
      <c r="AY59" s="443"/>
      <c r="AZ59" s="443"/>
    </row>
    <row r="60" spans="1:52" s="274" customFormat="1" ht="11.25">
      <c r="A60" s="275" t="s">
        <v>393</v>
      </c>
      <c r="B60" s="271">
        <f>SUMIF('Clasificación 06.20'!D:D,'CA EF'!A60,'Clasificación 06.20'!G:G)</f>
        <v>90909</v>
      </c>
      <c r="C60" s="277"/>
      <c r="D60" s="277"/>
      <c r="E60" s="475">
        <v>0</v>
      </c>
      <c r="F60" s="475">
        <f t="shared" si="6"/>
        <v>90909</v>
      </c>
      <c r="G60" s="450">
        <v>0</v>
      </c>
      <c r="H60" s="450">
        <v>0</v>
      </c>
      <c r="I60" s="450">
        <v>0</v>
      </c>
      <c r="J60" s="450">
        <v>0</v>
      </c>
      <c r="K60" s="450">
        <v>0</v>
      </c>
      <c r="L60" s="450">
        <v>0</v>
      </c>
      <c r="M60" s="450">
        <f>-F60</f>
        <v>-90909</v>
      </c>
      <c r="N60" s="450">
        <v>0</v>
      </c>
      <c r="O60" s="450"/>
      <c r="P60" s="450"/>
      <c r="Q60" s="450"/>
      <c r="R60" s="450"/>
      <c r="S60" s="450"/>
      <c r="T60" s="450">
        <v>0</v>
      </c>
      <c r="U60" s="450">
        <v>0</v>
      </c>
      <c r="V60" s="450">
        <v>0</v>
      </c>
      <c r="W60" s="450">
        <v>0</v>
      </c>
      <c r="X60" s="450">
        <v>0</v>
      </c>
      <c r="Y60" s="271">
        <f t="shared" si="7"/>
        <v>0</v>
      </c>
      <c r="Z60" s="276"/>
      <c r="AA60" s="276"/>
      <c r="AB60" s="276"/>
      <c r="AC60" s="276"/>
      <c r="AD60" s="276"/>
      <c r="AE60" s="276"/>
      <c r="AF60" s="276"/>
      <c r="AG60" s="276"/>
      <c r="AH60" s="276"/>
      <c r="AI60" s="276"/>
      <c r="AJ60" s="276"/>
      <c r="AK60" s="276"/>
      <c r="AL60" s="276"/>
      <c r="AM60" s="273"/>
      <c r="AN60" s="273"/>
      <c r="AO60" s="273"/>
      <c r="AP60" s="273"/>
      <c r="AQ60" s="273"/>
      <c r="AR60" s="273"/>
      <c r="AS60" s="273"/>
      <c r="AT60" s="273"/>
      <c r="AU60" s="273"/>
      <c r="AV60" s="273"/>
      <c r="AW60" s="273"/>
      <c r="AX60" s="273"/>
      <c r="AY60" s="273"/>
      <c r="AZ60" s="273"/>
    </row>
    <row r="61" spans="1:52" s="444" customFormat="1" ht="11.25">
      <c r="A61" s="92" t="s">
        <v>395</v>
      </c>
      <c r="B61" s="87">
        <v>0</v>
      </c>
      <c r="C61" s="448"/>
      <c r="D61" s="448"/>
      <c r="E61" s="474">
        <v>0</v>
      </c>
      <c r="F61" s="474">
        <f t="shared" si="6"/>
        <v>0</v>
      </c>
      <c r="G61" s="451">
        <v>0</v>
      </c>
      <c r="H61" s="451">
        <v>0</v>
      </c>
      <c r="I61" s="451">
        <v>0</v>
      </c>
      <c r="J61" s="451">
        <v>0</v>
      </c>
      <c r="K61" s="451">
        <v>0</v>
      </c>
      <c r="L61" s="451">
        <v>0</v>
      </c>
      <c r="M61" s="451">
        <v>0</v>
      </c>
      <c r="N61" s="451">
        <v>0</v>
      </c>
      <c r="O61" s="451"/>
      <c r="P61" s="451"/>
      <c r="Q61" s="451"/>
      <c r="R61" s="451"/>
      <c r="S61" s="451"/>
      <c r="T61" s="451">
        <v>0</v>
      </c>
      <c r="U61" s="451">
        <v>0</v>
      </c>
      <c r="V61" s="451">
        <v>0</v>
      </c>
      <c r="W61" s="451">
        <v>0</v>
      </c>
      <c r="X61" s="451">
        <v>0</v>
      </c>
      <c r="Y61" s="87">
        <f t="shared" si="7"/>
        <v>0</v>
      </c>
      <c r="Z61" s="447"/>
      <c r="AA61" s="447"/>
      <c r="AB61" s="447"/>
      <c r="AC61" s="447"/>
      <c r="AD61" s="447"/>
      <c r="AE61" s="447"/>
      <c r="AF61" s="447"/>
      <c r="AG61" s="447"/>
      <c r="AH61" s="447"/>
      <c r="AI61" s="447"/>
      <c r="AJ61" s="447"/>
      <c r="AK61" s="447"/>
      <c r="AL61" s="447"/>
      <c r="AM61" s="443"/>
      <c r="AN61" s="443"/>
      <c r="AO61" s="443"/>
      <c r="AP61" s="443"/>
      <c r="AQ61" s="443"/>
      <c r="AR61" s="443"/>
      <c r="AS61" s="443"/>
      <c r="AT61" s="443"/>
      <c r="AU61" s="443"/>
      <c r="AV61" s="443"/>
      <c r="AW61" s="443"/>
      <c r="AX61" s="443"/>
      <c r="AY61" s="443"/>
      <c r="AZ61" s="443"/>
    </row>
    <row r="62" spans="1:52" s="274" customFormat="1" ht="11.25">
      <c r="A62" s="275" t="s">
        <v>87</v>
      </c>
      <c r="B62" s="271">
        <f>SUMIF('Clasificación 06.20'!D:D,'CA EF'!A62,'Clasificación 06.20'!G:G)</f>
        <v>55000</v>
      </c>
      <c r="C62" s="277"/>
      <c r="D62" s="277"/>
      <c r="E62" s="475">
        <v>0</v>
      </c>
      <c r="F62" s="475">
        <f t="shared" si="6"/>
        <v>55000</v>
      </c>
      <c r="G62" s="450">
        <v>0</v>
      </c>
      <c r="H62" s="450">
        <v>0</v>
      </c>
      <c r="I62" s="450">
        <v>0</v>
      </c>
      <c r="J62" s="450">
        <v>0</v>
      </c>
      <c r="K62" s="450">
        <v>0</v>
      </c>
      <c r="L62" s="450">
        <v>0</v>
      </c>
      <c r="M62" s="450">
        <f>-F62</f>
        <v>-55000</v>
      </c>
      <c r="N62" s="450">
        <v>0</v>
      </c>
      <c r="O62" s="450"/>
      <c r="P62" s="450"/>
      <c r="Q62" s="450"/>
      <c r="R62" s="450"/>
      <c r="S62" s="450"/>
      <c r="T62" s="450">
        <v>0</v>
      </c>
      <c r="U62" s="450">
        <v>0</v>
      </c>
      <c r="V62" s="450">
        <v>0</v>
      </c>
      <c r="W62" s="450">
        <v>0</v>
      </c>
      <c r="X62" s="450">
        <v>0</v>
      </c>
      <c r="Y62" s="271">
        <f t="shared" si="7"/>
        <v>0</v>
      </c>
      <c r="Z62" s="276"/>
      <c r="AA62" s="276"/>
      <c r="AB62" s="276"/>
      <c r="AC62" s="276"/>
      <c r="AD62" s="276"/>
      <c r="AE62" s="276"/>
      <c r="AF62" s="276"/>
      <c r="AG62" s="276"/>
      <c r="AH62" s="276"/>
      <c r="AI62" s="276"/>
      <c r="AJ62" s="276"/>
      <c r="AK62" s="276"/>
      <c r="AL62" s="276"/>
      <c r="AM62" s="273"/>
      <c r="AN62" s="273"/>
      <c r="AO62" s="273"/>
      <c r="AP62" s="273"/>
      <c r="AQ62" s="273"/>
      <c r="AR62" s="273"/>
      <c r="AS62" s="273"/>
      <c r="AT62" s="273"/>
      <c r="AU62" s="273"/>
      <c r="AV62" s="273"/>
      <c r="AW62" s="273"/>
      <c r="AX62" s="273"/>
      <c r="AY62" s="273"/>
      <c r="AZ62" s="273"/>
    </row>
    <row r="63" spans="1:52" s="444" customFormat="1" ht="11.25">
      <c r="A63" s="92" t="s">
        <v>86</v>
      </c>
      <c r="B63" s="87">
        <f>SUMIF('Clasificación 06.20'!D:D,'CA EF'!A63,'Clasificación 06.20'!G:G)</f>
        <v>0</v>
      </c>
      <c r="C63" s="448"/>
      <c r="D63" s="448"/>
      <c r="E63" s="474">
        <v>0</v>
      </c>
      <c r="F63" s="474">
        <f t="shared" si="6"/>
        <v>0</v>
      </c>
      <c r="G63" s="450">
        <v>0</v>
      </c>
      <c r="H63" s="450">
        <v>0</v>
      </c>
      <c r="I63" s="450">
        <v>0</v>
      </c>
      <c r="J63" s="450">
        <v>0</v>
      </c>
      <c r="K63" s="450">
        <v>0</v>
      </c>
      <c r="L63" s="450">
        <v>0</v>
      </c>
      <c r="M63" s="450">
        <v>0</v>
      </c>
      <c r="N63" s="450">
        <v>0</v>
      </c>
      <c r="O63" s="450"/>
      <c r="P63" s="450"/>
      <c r="Q63" s="450"/>
      <c r="R63" s="450"/>
      <c r="S63" s="450"/>
      <c r="T63" s="450">
        <v>0</v>
      </c>
      <c r="U63" s="450">
        <v>0</v>
      </c>
      <c r="V63" s="450">
        <v>0</v>
      </c>
      <c r="W63" s="450">
        <v>0</v>
      </c>
      <c r="X63" s="450">
        <v>0</v>
      </c>
      <c r="Y63" s="87">
        <f t="shared" si="7"/>
        <v>0</v>
      </c>
      <c r="Z63" s="447"/>
      <c r="AA63" s="447"/>
      <c r="AB63" s="447"/>
      <c r="AC63" s="447"/>
      <c r="AD63" s="447"/>
      <c r="AE63" s="447"/>
      <c r="AF63" s="447"/>
      <c r="AG63" s="447"/>
      <c r="AH63" s="447"/>
      <c r="AI63" s="447"/>
      <c r="AJ63" s="447"/>
      <c r="AK63" s="447"/>
      <c r="AL63" s="447"/>
      <c r="AM63" s="443"/>
      <c r="AN63" s="443"/>
      <c r="AO63" s="443"/>
      <c r="AP63" s="443"/>
      <c r="AQ63" s="443"/>
      <c r="AR63" s="443"/>
      <c r="AS63" s="443"/>
      <c r="AT63" s="443"/>
      <c r="AU63" s="443"/>
      <c r="AV63" s="443"/>
      <c r="AW63" s="443"/>
      <c r="AX63" s="443"/>
      <c r="AY63" s="443"/>
      <c r="AZ63" s="443"/>
    </row>
    <row r="64" spans="1:52" s="444" customFormat="1" ht="11.25">
      <c r="A64" s="92" t="s">
        <v>399</v>
      </c>
      <c r="B64" s="87">
        <f>SUMIF('Clasificación 06.20'!D:D,'CA EF'!A64,'Clasificación 06.20'!G:G)</f>
        <v>0</v>
      </c>
      <c r="C64" s="448"/>
      <c r="D64" s="448"/>
      <c r="E64" s="474">
        <v>0</v>
      </c>
      <c r="F64" s="474">
        <f t="shared" si="6"/>
        <v>0</v>
      </c>
      <c r="G64" s="450">
        <v>0</v>
      </c>
      <c r="H64" s="450">
        <v>0</v>
      </c>
      <c r="I64" s="450">
        <v>0</v>
      </c>
      <c r="J64" s="450">
        <v>0</v>
      </c>
      <c r="K64" s="450">
        <v>0</v>
      </c>
      <c r="L64" s="450">
        <v>0</v>
      </c>
      <c r="M64" s="450">
        <v>0</v>
      </c>
      <c r="N64" s="450">
        <v>0</v>
      </c>
      <c r="O64" s="450"/>
      <c r="P64" s="450"/>
      <c r="Q64" s="450"/>
      <c r="R64" s="450"/>
      <c r="S64" s="450"/>
      <c r="T64" s="450">
        <v>0</v>
      </c>
      <c r="U64" s="450">
        <v>0</v>
      </c>
      <c r="V64" s="450">
        <v>0</v>
      </c>
      <c r="W64" s="450">
        <v>0</v>
      </c>
      <c r="X64" s="450">
        <v>0</v>
      </c>
      <c r="Y64" s="87">
        <f t="shared" si="7"/>
        <v>0</v>
      </c>
      <c r="Z64" s="447"/>
      <c r="AA64" s="447"/>
      <c r="AB64" s="447"/>
      <c r="AC64" s="447"/>
      <c r="AD64" s="447"/>
      <c r="AE64" s="447"/>
      <c r="AF64" s="447"/>
      <c r="AG64" s="447"/>
      <c r="AH64" s="447"/>
      <c r="AI64" s="447"/>
      <c r="AJ64" s="447"/>
      <c r="AK64" s="447"/>
      <c r="AL64" s="447"/>
      <c r="AM64" s="443"/>
      <c r="AN64" s="443"/>
      <c r="AO64" s="443"/>
      <c r="AP64" s="443"/>
      <c r="AQ64" s="443"/>
      <c r="AR64" s="443"/>
      <c r="AS64" s="443"/>
      <c r="AT64" s="443"/>
      <c r="AU64" s="443"/>
      <c r="AV64" s="443"/>
      <c r="AW64" s="443"/>
      <c r="AX64" s="443"/>
      <c r="AY64" s="443"/>
      <c r="AZ64" s="443"/>
    </row>
    <row r="65" spans="1:52" s="274" customFormat="1" ht="11.25">
      <c r="A65" s="275" t="s">
        <v>401</v>
      </c>
      <c r="B65" s="271">
        <f>SUMIF('Clasificación 06.20'!D:D,'CA EF'!A65,'Clasificación 06.20'!G:G)</f>
        <v>244508</v>
      </c>
      <c r="C65" s="277"/>
      <c r="D65" s="277"/>
      <c r="E65" s="475">
        <v>0</v>
      </c>
      <c r="F65" s="475">
        <f t="shared" si="6"/>
        <v>244508</v>
      </c>
      <c r="G65" s="451">
        <v>0</v>
      </c>
      <c r="H65" s="451">
        <f>-F65</f>
        <v>-244508</v>
      </c>
      <c r="I65" s="451">
        <v>0</v>
      </c>
      <c r="J65" s="451">
        <v>0</v>
      </c>
      <c r="K65" s="451">
        <v>0</v>
      </c>
      <c r="L65" s="451">
        <v>0</v>
      </c>
      <c r="M65" s="451">
        <v>0</v>
      </c>
      <c r="N65" s="451">
        <v>0</v>
      </c>
      <c r="O65" s="451"/>
      <c r="P65" s="451"/>
      <c r="Q65" s="451"/>
      <c r="R65" s="451"/>
      <c r="S65" s="451"/>
      <c r="T65" s="451">
        <v>0</v>
      </c>
      <c r="U65" s="451">
        <v>0</v>
      </c>
      <c r="V65" s="451">
        <v>0</v>
      </c>
      <c r="W65" s="451">
        <v>0</v>
      </c>
      <c r="X65" s="451">
        <v>0</v>
      </c>
      <c r="Y65" s="271">
        <f t="shared" si="7"/>
        <v>0</v>
      </c>
      <c r="Z65" s="276"/>
      <c r="AA65" s="276"/>
      <c r="AB65" s="276"/>
      <c r="AC65" s="276"/>
      <c r="AD65" s="276"/>
      <c r="AE65" s="276"/>
      <c r="AF65" s="276"/>
      <c r="AG65" s="276"/>
      <c r="AH65" s="276"/>
      <c r="AI65" s="276"/>
      <c r="AJ65" s="276"/>
      <c r="AK65" s="276"/>
      <c r="AL65" s="276"/>
      <c r="AM65" s="273"/>
      <c r="AN65" s="273"/>
      <c r="AO65" s="273"/>
      <c r="AP65" s="273"/>
      <c r="AQ65" s="273"/>
      <c r="AR65" s="273"/>
      <c r="AS65" s="273"/>
      <c r="AT65" s="273"/>
      <c r="AU65" s="273"/>
      <c r="AV65" s="273"/>
      <c r="AW65" s="273"/>
      <c r="AX65" s="273"/>
      <c r="AY65" s="273"/>
      <c r="AZ65" s="273"/>
    </row>
    <row r="66" spans="1:52" s="274" customFormat="1" ht="11.25">
      <c r="A66" s="275" t="s">
        <v>403</v>
      </c>
      <c r="B66" s="271">
        <f>SUMIF('Clasificación 06.20'!D:D,'CA EF'!A66,'Clasificación 06.20'!G:G)</f>
        <v>61126</v>
      </c>
      <c r="C66" s="277"/>
      <c r="D66" s="277"/>
      <c r="E66" s="475">
        <v>0</v>
      </c>
      <c r="F66" s="475">
        <f t="shared" si="6"/>
        <v>61126</v>
      </c>
      <c r="G66" s="450">
        <v>0</v>
      </c>
      <c r="H66" s="450">
        <f>-F66</f>
        <v>-61126</v>
      </c>
      <c r="I66" s="450">
        <v>0</v>
      </c>
      <c r="J66" s="450">
        <v>0</v>
      </c>
      <c r="K66" s="450">
        <v>0</v>
      </c>
      <c r="L66" s="450">
        <v>0</v>
      </c>
      <c r="M66" s="450">
        <v>0</v>
      </c>
      <c r="N66" s="450">
        <v>0</v>
      </c>
      <c r="O66" s="450"/>
      <c r="P66" s="450"/>
      <c r="Q66" s="450"/>
      <c r="R66" s="450"/>
      <c r="S66" s="450"/>
      <c r="T66" s="450">
        <v>0</v>
      </c>
      <c r="U66" s="450">
        <v>0</v>
      </c>
      <c r="V66" s="450">
        <v>0</v>
      </c>
      <c r="W66" s="450">
        <v>0</v>
      </c>
      <c r="X66" s="450">
        <v>0</v>
      </c>
      <c r="Y66" s="271">
        <f t="shared" si="7"/>
        <v>0</v>
      </c>
      <c r="Z66" s="276"/>
      <c r="AA66" s="276"/>
      <c r="AB66" s="276"/>
      <c r="AC66" s="276"/>
      <c r="AD66" s="276"/>
      <c r="AE66" s="276"/>
      <c r="AF66" s="276"/>
      <c r="AG66" s="276"/>
      <c r="AH66" s="276"/>
      <c r="AI66" s="276"/>
      <c r="AJ66" s="276"/>
      <c r="AK66" s="276"/>
      <c r="AL66" s="276"/>
      <c r="AM66" s="273"/>
      <c r="AN66" s="273"/>
      <c r="AO66" s="273"/>
      <c r="AP66" s="273"/>
      <c r="AQ66" s="273"/>
      <c r="AR66" s="273"/>
      <c r="AS66" s="273"/>
      <c r="AT66" s="273"/>
      <c r="AU66" s="273"/>
      <c r="AV66" s="273"/>
      <c r="AW66" s="273"/>
      <c r="AX66" s="273"/>
      <c r="AY66" s="273"/>
      <c r="AZ66" s="273"/>
    </row>
    <row r="67" spans="1:52" s="444" customFormat="1" ht="11.25">
      <c r="A67" s="92" t="s">
        <v>136</v>
      </c>
      <c r="B67" s="87">
        <f>SUMIF('Clasificación 06.20'!D:D,'CA EF'!A67,'Clasificación 06.20'!G:G)</f>
        <v>0</v>
      </c>
      <c r="C67" s="448"/>
      <c r="D67" s="448"/>
      <c r="E67" s="474">
        <v>0</v>
      </c>
      <c r="F67" s="474">
        <f t="shared" si="6"/>
        <v>0</v>
      </c>
      <c r="G67" s="451">
        <v>0</v>
      </c>
      <c r="H67" s="451">
        <v>0</v>
      </c>
      <c r="I67" s="451">
        <v>0</v>
      </c>
      <c r="J67" s="451">
        <v>0</v>
      </c>
      <c r="K67" s="451">
        <v>0</v>
      </c>
      <c r="L67" s="451">
        <v>0</v>
      </c>
      <c r="M67" s="451">
        <v>0</v>
      </c>
      <c r="N67" s="451">
        <v>0</v>
      </c>
      <c r="O67" s="451"/>
      <c r="P67" s="451"/>
      <c r="Q67" s="451"/>
      <c r="R67" s="451"/>
      <c r="S67" s="451"/>
      <c r="T67" s="451">
        <v>0</v>
      </c>
      <c r="U67" s="451">
        <v>0</v>
      </c>
      <c r="V67" s="451">
        <v>0</v>
      </c>
      <c r="W67" s="451">
        <v>0</v>
      </c>
      <c r="X67" s="451">
        <v>0</v>
      </c>
      <c r="Y67" s="87">
        <f t="shared" si="7"/>
        <v>0</v>
      </c>
      <c r="Z67" s="447"/>
      <c r="AA67" s="447"/>
      <c r="AB67" s="447"/>
      <c r="AC67" s="447"/>
      <c r="AD67" s="447"/>
      <c r="AE67" s="447"/>
      <c r="AF67" s="447"/>
      <c r="AG67" s="447"/>
      <c r="AH67" s="447"/>
      <c r="AI67" s="447"/>
      <c r="AJ67" s="447"/>
      <c r="AK67" s="447"/>
      <c r="AL67" s="447"/>
      <c r="AM67" s="443"/>
      <c r="AN67" s="443"/>
      <c r="AO67" s="443"/>
      <c r="AP67" s="443"/>
      <c r="AQ67" s="443"/>
      <c r="AR67" s="443"/>
      <c r="AS67" s="443"/>
      <c r="AT67" s="443"/>
      <c r="AU67" s="443"/>
      <c r="AV67" s="443"/>
      <c r="AW67" s="443"/>
      <c r="AX67" s="443"/>
      <c r="AY67" s="443"/>
      <c r="AZ67" s="443"/>
    </row>
    <row r="68" spans="1:52" s="274" customFormat="1" ht="11.25">
      <c r="A68" s="275" t="s">
        <v>406</v>
      </c>
      <c r="B68" s="271">
        <f>SUMIF('Clasificación 06.20'!D:D,'CA EF'!A68,'Clasificación 06.20'!G:G)</f>
        <v>484514</v>
      </c>
      <c r="C68" s="277"/>
      <c r="D68" s="279"/>
      <c r="E68" s="475">
        <v>0</v>
      </c>
      <c r="F68" s="475">
        <f t="shared" si="6"/>
        <v>484514</v>
      </c>
      <c r="G68" s="450">
        <v>0</v>
      </c>
      <c r="H68" s="450">
        <v>0</v>
      </c>
      <c r="I68" s="450">
        <v>0</v>
      </c>
      <c r="J68" s="450">
        <v>0</v>
      </c>
      <c r="K68" s="450">
        <v>0</v>
      </c>
      <c r="L68" s="450">
        <v>0</v>
      </c>
      <c r="M68" s="450">
        <f>-F68</f>
        <v>-484514</v>
      </c>
      <c r="N68" s="450">
        <v>0</v>
      </c>
      <c r="O68" s="450"/>
      <c r="P68" s="450"/>
      <c r="Q68" s="450"/>
      <c r="R68" s="450"/>
      <c r="S68" s="450"/>
      <c r="T68" s="450">
        <v>0</v>
      </c>
      <c r="U68" s="450">
        <v>0</v>
      </c>
      <c r="V68" s="450">
        <v>0</v>
      </c>
      <c r="W68" s="450">
        <v>0</v>
      </c>
      <c r="X68" s="485">
        <v>0</v>
      </c>
      <c r="Y68" s="271">
        <f t="shared" si="7"/>
        <v>0</v>
      </c>
      <c r="Z68" s="276"/>
      <c r="AA68" s="276"/>
      <c r="AB68" s="276"/>
      <c r="AC68" s="276"/>
      <c r="AD68" s="276"/>
      <c r="AE68" s="276"/>
      <c r="AF68" s="276"/>
      <c r="AG68" s="276"/>
      <c r="AH68" s="276"/>
      <c r="AI68" s="276"/>
      <c r="AJ68" s="276"/>
      <c r="AK68" s="276"/>
      <c r="AL68" s="276"/>
      <c r="AM68" s="273"/>
      <c r="AN68" s="273"/>
      <c r="AO68" s="273"/>
      <c r="AP68" s="273"/>
      <c r="AQ68" s="273"/>
      <c r="AR68" s="273"/>
      <c r="AS68" s="273"/>
      <c r="AT68" s="273"/>
      <c r="AU68" s="273"/>
      <c r="AV68" s="273"/>
      <c r="AW68" s="273"/>
      <c r="AX68" s="273"/>
      <c r="AY68" s="273"/>
      <c r="AZ68" s="273"/>
    </row>
    <row r="69" spans="1:52" s="444" customFormat="1" ht="11.25">
      <c r="A69" s="92" t="s">
        <v>408</v>
      </c>
      <c r="B69" s="87">
        <f>SUMIF('Clasificación 06.20'!D:D,'CA EF'!A69,'Clasificación 06.20'!G:G)</f>
        <v>0</v>
      </c>
      <c r="C69" s="448"/>
      <c r="D69" s="449"/>
      <c r="E69" s="474">
        <v>0</v>
      </c>
      <c r="F69" s="474">
        <f t="shared" si="6"/>
        <v>0</v>
      </c>
      <c r="G69" s="450">
        <v>0</v>
      </c>
      <c r="H69" s="450">
        <v>0</v>
      </c>
      <c r="I69" s="450">
        <v>0</v>
      </c>
      <c r="J69" s="450">
        <v>0</v>
      </c>
      <c r="K69" s="450">
        <v>0</v>
      </c>
      <c r="L69" s="450">
        <v>0</v>
      </c>
      <c r="M69" s="450">
        <v>0</v>
      </c>
      <c r="N69" s="450">
        <v>0</v>
      </c>
      <c r="O69" s="450"/>
      <c r="P69" s="450"/>
      <c r="Q69" s="450"/>
      <c r="R69" s="450"/>
      <c r="S69" s="450"/>
      <c r="T69" s="450">
        <v>0</v>
      </c>
      <c r="U69" s="450">
        <v>0</v>
      </c>
      <c r="V69" s="450">
        <v>0</v>
      </c>
      <c r="W69" s="450">
        <v>0</v>
      </c>
      <c r="X69" s="450">
        <v>0</v>
      </c>
      <c r="Y69" s="87">
        <f t="shared" si="7"/>
        <v>0</v>
      </c>
      <c r="Z69" s="447"/>
      <c r="AA69" s="447"/>
      <c r="AB69" s="447"/>
      <c r="AC69" s="447"/>
      <c r="AD69" s="447"/>
      <c r="AE69" s="447"/>
      <c r="AF69" s="447"/>
      <c r="AG69" s="447"/>
      <c r="AH69" s="447"/>
      <c r="AI69" s="447"/>
      <c r="AJ69" s="447"/>
      <c r="AK69" s="447"/>
      <c r="AL69" s="447"/>
      <c r="AM69" s="443"/>
      <c r="AN69" s="443"/>
      <c r="AO69" s="443"/>
      <c r="AP69" s="443"/>
      <c r="AQ69" s="443"/>
      <c r="AR69" s="443"/>
      <c r="AS69" s="443"/>
      <c r="AT69" s="443"/>
      <c r="AU69" s="443"/>
      <c r="AV69" s="443"/>
      <c r="AW69" s="443"/>
      <c r="AX69" s="443"/>
      <c r="AY69" s="443"/>
      <c r="AZ69" s="443"/>
    </row>
    <row r="70" spans="1:52" s="274" customFormat="1" ht="11.25">
      <c r="A70" s="275" t="s">
        <v>410</v>
      </c>
      <c r="B70" s="271">
        <f>SUMIF('Clasificación 06.20'!D:D,'CA EF'!A70,'Clasificación 06.20'!G:G)</f>
        <v>27852605</v>
      </c>
      <c r="C70" s="277"/>
      <c r="D70" s="277"/>
      <c r="E70" s="475">
        <v>0</v>
      </c>
      <c r="F70" s="475">
        <f t="shared" si="6"/>
        <v>27852605</v>
      </c>
      <c r="G70" s="450">
        <v>0</v>
      </c>
      <c r="H70" s="450">
        <f>-F70</f>
        <v>-27852605</v>
      </c>
      <c r="I70" s="450">
        <v>0</v>
      </c>
      <c r="J70" s="450">
        <v>0</v>
      </c>
      <c r="K70" s="450">
        <v>0</v>
      </c>
      <c r="L70" s="450">
        <v>0</v>
      </c>
      <c r="M70" s="450">
        <v>0</v>
      </c>
      <c r="N70" s="450">
        <v>0</v>
      </c>
      <c r="O70" s="450"/>
      <c r="P70" s="450"/>
      <c r="Q70" s="450"/>
      <c r="R70" s="450"/>
      <c r="S70" s="450"/>
      <c r="T70" s="450">
        <v>0</v>
      </c>
      <c r="U70" s="450">
        <v>0</v>
      </c>
      <c r="V70" s="450">
        <v>0</v>
      </c>
      <c r="W70" s="450">
        <v>0</v>
      </c>
      <c r="X70" s="450">
        <v>0</v>
      </c>
      <c r="Y70" s="271">
        <f t="shared" si="7"/>
        <v>0</v>
      </c>
      <c r="Z70" s="276"/>
      <c r="AA70" s="276"/>
      <c r="AB70" s="276"/>
      <c r="AC70" s="276"/>
      <c r="AD70" s="276"/>
      <c r="AE70" s="276"/>
      <c r="AF70" s="276"/>
      <c r="AG70" s="276"/>
      <c r="AH70" s="276"/>
      <c r="AI70" s="276"/>
      <c r="AJ70" s="276"/>
      <c r="AK70" s="276"/>
      <c r="AL70" s="276"/>
      <c r="AM70" s="273"/>
      <c r="AN70" s="273"/>
      <c r="AO70" s="273"/>
      <c r="AP70" s="273"/>
      <c r="AQ70" s="273"/>
      <c r="AR70" s="273"/>
      <c r="AS70" s="273"/>
      <c r="AT70" s="273"/>
      <c r="AU70" s="273"/>
      <c r="AV70" s="273"/>
      <c r="AW70" s="273"/>
      <c r="AX70" s="273"/>
      <c r="AY70" s="273"/>
      <c r="AZ70" s="273"/>
    </row>
    <row r="71" spans="1:52" s="274" customFormat="1" ht="11.25">
      <c r="A71" s="275" t="s">
        <v>412</v>
      </c>
      <c r="B71" s="271">
        <f>SUMIF('Clasificación 06.20'!D:D,'CA EF'!A71,'Clasificación 06.20'!G:G)</f>
        <v>19690750</v>
      </c>
      <c r="C71" s="277"/>
      <c r="D71" s="277"/>
      <c r="E71" s="475">
        <v>0</v>
      </c>
      <c r="F71" s="475">
        <f t="shared" si="6"/>
        <v>19690750</v>
      </c>
      <c r="G71" s="451">
        <v>0</v>
      </c>
      <c r="H71" s="451">
        <f>-F71</f>
        <v>-19690750</v>
      </c>
      <c r="I71" s="451">
        <v>0</v>
      </c>
      <c r="J71" s="451">
        <v>0</v>
      </c>
      <c r="K71" s="451">
        <v>0</v>
      </c>
      <c r="L71" s="451">
        <v>0</v>
      </c>
      <c r="M71" s="451">
        <v>0</v>
      </c>
      <c r="N71" s="451">
        <v>0</v>
      </c>
      <c r="O71" s="451"/>
      <c r="P71" s="451"/>
      <c r="Q71" s="451"/>
      <c r="R71" s="451"/>
      <c r="S71" s="451"/>
      <c r="T71" s="451">
        <v>0</v>
      </c>
      <c r="U71" s="451">
        <v>0</v>
      </c>
      <c r="V71" s="451">
        <v>0</v>
      </c>
      <c r="W71" s="451">
        <v>0</v>
      </c>
      <c r="X71" s="451">
        <v>0</v>
      </c>
      <c r="Y71" s="271">
        <f t="shared" si="7"/>
        <v>0</v>
      </c>
      <c r="Z71" s="276"/>
      <c r="AA71" s="276"/>
      <c r="AB71" s="276"/>
      <c r="AC71" s="276"/>
      <c r="AD71" s="276"/>
      <c r="AE71" s="276"/>
      <c r="AF71" s="276"/>
      <c r="AG71" s="276"/>
      <c r="AH71" s="276"/>
      <c r="AI71" s="276"/>
      <c r="AJ71" s="276"/>
      <c r="AK71" s="276"/>
      <c r="AL71" s="276"/>
      <c r="AM71" s="273"/>
      <c r="AN71" s="273"/>
      <c r="AO71" s="273"/>
      <c r="AP71" s="273"/>
      <c r="AQ71" s="273"/>
      <c r="AR71" s="273"/>
      <c r="AS71" s="273"/>
      <c r="AT71" s="273"/>
      <c r="AU71" s="273"/>
      <c r="AV71" s="273"/>
      <c r="AW71" s="273"/>
      <c r="AX71" s="273"/>
      <c r="AY71" s="273"/>
      <c r="AZ71" s="273"/>
    </row>
    <row r="72" spans="1:52" s="444" customFormat="1" ht="11.25">
      <c r="A72" s="468" t="s">
        <v>190</v>
      </c>
      <c r="B72" s="469">
        <f>SUM(B52:B71)</f>
        <v>53454891</v>
      </c>
      <c r="C72" s="461"/>
      <c r="D72" s="461"/>
      <c r="E72" s="477"/>
      <c r="F72" s="483">
        <v>0</v>
      </c>
      <c r="G72" s="462"/>
      <c r="H72" s="462"/>
      <c r="I72" s="462"/>
      <c r="J72" s="462"/>
      <c r="K72" s="462"/>
      <c r="L72" s="462"/>
      <c r="M72" s="462"/>
      <c r="N72" s="462"/>
      <c r="O72" s="462"/>
      <c r="P72" s="462"/>
      <c r="Q72" s="462"/>
      <c r="R72" s="462"/>
      <c r="S72" s="462"/>
      <c r="T72" s="462"/>
      <c r="U72" s="462"/>
      <c r="V72" s="462"/>
      <c r="W72" s="462"/>
      <c r="X72" s="462"/>
      <c r="Y72" s="459"/>
      <c r="Z72" s="447"/>
      <c r="AA72" s="447"/>
      <c r="AB72" s="447"/>
      <c r="AC72" s="447"/>
      <c r="AD72" s="447"/>
      <c r="AE72" s="447"/>
      <c r="AF72" s="447"/>
      <c r="AG72" s="447"/>
      <c r="AH72" s="447"/>
      <c r="AI72" s="447"/>
      <c r="AJ72" s="447"/>
      <c r="AK72" s="447"/>
      <c r="AL72" s="447"/>
      <c r="AM72" s="443"/>
      <c r="AN72" s="443"/>
      <c r="AO72" s="443"/>
      <c r="AP72" s="443"/>
      <c r="AQ72" s="443"/>
      <c r="AR72" s="443"/>
      <c r="AS72" s="443"/>
      <c r="AT72" s="443"/>
      <c r="AU72" s="443"/>
      <c r="AV72" s="443"/>
      <c r="AW72" s="443"/>
      <c r="AX72" s="443"/>
      <c r="AY72" s="443"/>
      <c r="AZ72" s="443"/>
    </row>
    <row r="73" spans="1:52" s="496" customFormat="1" ht="11.25">
      <c r="A73" s="470" t="s">
        <v>368</v>
      </c>
      <c r="B73" s="471">
        <f>+B51-B72</f>
        <v>3190973</v>
      </c>
      <c r="C73" s="464"/>
      <c r="D73" s="464">
        <v>3190973</v>
      </c>
      <c r="E73" s="478"/>
      <c r="F73" s="466">
        <f t="shared" si="6"/>
        <v>0</v>
      </c>
      <c r="G73" s="465"/>
      <c r="H73" s="465"/>
      <c r="I73" s="465"/>
      <c r="J73" s="465"/>
      <c r="K73" s="465"/>
      <c r="L73" s="465"/>
      <c r="M73" s="465"/>
      <c r="N73" s="465"/>
      <c r="O73" s="465"/>
      <c r="P73" s="465"/>
      <c r="Q73" s="465"/>
      <c r="R73" s="465"/>
      <c r="S73" s="465"/>
      <c r="T73" s="465"/>
      <c r="U73" s="465"/>
      <c r="V73" s="465"/>
      <c r="W73" s="465"/>
      <c r="X73" s="465"/>
      <c r="Y73" s="463"/>
      <c r="Z73" s="494"/>
      <c r="AA73" s="494"/>
      <c r="AB73" s="494"/>
      <c r="AC73" s="494"/>
      <c r="AD73" s="494"/>
      <c r="AE73" s="494"/>
      <c r="AF73" s="494"/>
      <c r="AG73" s="494"/>
      <c r="AH73" s="494"/>
      <c r="AI73" s="494"/>
      <c r="AJ73" s="494"/>
      <c r="AK73" s="494"/>
      <c r="AL73" s="494"/>
      <c r="AM73" s="495"/>
      <c r="AN73" s="495"/>
      <c r="AO73" s="495"/>
      <c r="AP73" s="495"/>
      <c r="AQ73" s="495"/>
      <c r="AR73" s="495"/>
      <c r="AS73" s="495"/>
      <c r="AT73" s="495"/>
      <c r="AU73" s="495"/>
      <c r="AV73" s="495"/>
      <c r="AW73" s="495"/>
      <c r="AX73" s="495"/>
      <c r="AY73" s="495"/>
      <c r="AZ73" s="495"/>
    </row>
    <row r="74" spans="1:52" s="96" customFormat="1" ht="12" thickBot="1">
      <c r="A74" s="487" t="s">
        <v>43</v>
      </c>
      <c r="B74" s="488">
        <f>SUM(B5:B73)</f>
        <v>14296841151</v>
      </c>
      <c r="C74" s="489">
        <f>SUM(C6:C73)</f>
        <v>3190973</v>
      </c>
      <c r="D74" s="489">
        <f>SUM(D6:D73)</f>
        <v>3190973</v>
      </c>
      <c r="E74" s="490">
        <f>SUM(E5:E71)</f>
        <v>0</v>
      </c>
      <c r="F74" s="490">
        <f>SUM(F5:F73)</f>
        <v>0</v>
      </c>
      <c r="G74" s="491">
        <f>SUM(G6:G71)</f>
        <v>0</v>
      </c>
      <c r="H74" s="491">
        <f>SUM(H6:H71)</f>
        <v>-2997293785</v>
      </c>
      <c r="I74" s="491">
        <f t="shared" ref="I74:X74" si="8">SUM(I6:I71)</f>
        <v>0</v>
      </c>
      <c r="J74" s="491">
        <f t="shared" si="8"/>
        <v>0</v>
      </c>
      <c r="K74" s="491">
        <f t="shared" si="8"/>
        <v>0</v>
      </c>
      <c r="L74" s="491">
        <f t="shared" si="8"/>
        <v>0</v>
      </c>
      <c r="M74" s="491">
        <f>SUM(M6:M71)</f>
        <v>-155356</v>
      </c>
      <c r="N74" s="491">
        <f t="shared" si="8"/>
        <v>0</v>
      </c>
      <c r="O74" s="491">
        <f t="shared" si="8"/>
        <v>0</v>
      </c>
      <c r="P74" s="491">
        <f t="shared" si="8"/>
        <v>0</v>
      </c>
      <c r="Q74" s="491">
        <f t="shared" si="8"/>
        <v>0</v>
      </c>
      <c r="R74" s="491">
        <f t="shared" si="8"/>
        <v>0</v>
      </c>
      <c r="S74" s="491">
        <f t="shared" si="8"/>
        <v>0</v>
      </c>
      <c r="T74" s="491">
        <f>SUM(T6:T71)</f>
        <v>3500000000</v>
      </c>
      <c r="U74" s="491">
        <f>SUM(U6:U71)</f>
        <v>0</v>
      </c>
      <c r="V74" s="491">
        <f t="shared" si="8"/>
        <v>0</v>
      </c>
      <c r="W74" s="491">
        <f t="shared" si="8"/>
        <v>0</v>
      </c>
      <c r="X74" s="491">
        <f t="shared" si="8"/>
        <v>0</v>
      </c>
      <c r="Y74" s="491">
        <f>SUM(Y6:Y71)</f>
        <v>502550859</v>
      </c>
      <c r="Z74" s="91"/>
      <c r="AA74" s="91"/>
      <c r="AB74" s="91"/>
      <c r="AC74" s="91"/>
      <c r="AD74" s="91"/>
      <c r="AE74" s="91"/>
      <c r="AF74" s="91"/>
      <c r="AG74" s="91"/>
      <c r="AH74" s="91"/>
      <c r="AI74" s="91"/>
      <c r="AJ74" s="91"/>
      <c r="AK74" s="91"/>
      <c r="AL74" s="91"/>
      <c r="AM74" s="95"/>
      <c r="AN74" s="95"/>
      <c r="AO74" s="95"/>
      <c r="AP74" s="95"/>
      <c r="AQ74" s="95"/>
      <c r="AR74" s="95"/>
      <c r="AS74" s="95"/>
      <c r="AT74" s="95"/>
      <c r="AU74" s="95"/>
      <c r="AV74" s="95"/>
      <c r="AW74" s="95"/>
      <c r="AX74" s="95"/>
      <c r="AY74" s="95"/>
      <c r="AZ74" s="95"/>
    </row>
    <row r="75" spans="1:52" ht="15.75" thickTop="1">
      <c r="B75" s="97">
        <f>B74/2</f>
        <v>7148420575.5</v>
      </c>
      <c r="D75" s="84">
        <f>C74-D74</f>
        <v>0</v>
      </c>
      <c r="G75" s="104"/>
      <c r="H75" s="104"/>
      <c r="I75" s="104"/>
      <c r="J75" s="104"/>
      <c r="K75" s="104"/>
      <c r="L75" s="104"/>
      <c r="M75" s="104"/>
      <c r="N75" s="104"/>
      <c r="O75" s="104"/>
      <c r="P75" s="104"/>
      <c r="Q75" s="104"/>
      <c r="R75" s="104"/>
      <c r="S75" s="104"/>
      <c r="T75" s="104"/>
      <c r="U75" s="104"/>
      <c r="V75" s="104"/>
      <c r="W75" s="104">
        <f>+SUM(T74:W74)</f>
        <v>3500000000</v>
      </c>
      <c r="X75" s="104">
        <f>X74</f>
        <v>0</v>
      </c>
      <c r="Y75" s="104">
        <f>SUM(F75:X75)</f>
        <v>3500000000</v>
      </c>
      <c r="Z75" s="91">
        <f>+Y74-Y75</f>
        <v>-2997449141</v>
      </c>
      <c r="AA75" s="91"/>
      <c r="AB75" s="91"/>
      <c r="AC75" s="91"/>
      <c r="AD75" s="91"/>
      <c r="AE75" s="91"/>
      <c r="AF75" s="91"/>
      <c r="AG75" s="91"/>
      <c r="AH75" s="91"/>
      <c r="AI75" s="91"/>
      <c r="AJ75" s="91"/>
      <c r="AK75" s="91"/>
      <c r="AL75" s="91"/>
    </row>
    <row r="76" spans="1:52">
      <c r="A76" s="105"/>
      <c r="B76" s="105"/>
      <c r="C76" s="105"/>
      <c r="D76" s="106"/>
      <c r="E76" s="480"/>
      <c r="F76" s="480"/>
      <c r="G76" s="107"/>
      <c r="H76" s="107"/>
      <c r="I76" s="107"/>
      <c r="J76" s="107"/>
      <c r="K76" s="107"/>
      <c r="L76" s="107"/>
      <c r="M76" s="107"/>
      <c r="N76" s="107"/>
      <c r="O76" s="107"/>
      <c r="P76" s="107"/>
      <c r="Q76" s="107"/>
      <c r="R76" s="107"/>
      <c r="S76" s="107"/>
      <c r="T76" s="107"/>
      <c r="U76" s="107"/>
      <c r="V76" s="107"/>
      <c r="W76" s="107"/>
      <c r="X76" s="107"/>
      <c r="Y76" s="107"/>
      <c r="Z76" s="166"/>
      <c r="AA76" s="91"/>
      <c r="AB76" s="91"/>
      <c r="AC76" s="91"/>
      <c r="AD76" s="91"/>
      <c r="AE76" s="91"/>
      <c r="AF76" s="91"/>
      <c r="AG76" s="91"/>
      <c r="AH76" s="91"/>
      <c r="AI76" s="91"/>
      <c r="AJ76" s="91"/>
      <c r="AK76" s="91"/>
      <c r="AL76" s="91"/>
    </row>
    <row r="77" spans="1:52">
      <c r="A77" s="86"/>
      <c r="B77" s="86"/>
      <c r="C77" s="86"/>
      <c r="D77" s="86"/>
      <c r="E77" s="481"/>
      <c r="F77" s="481"/>
      <c r="G77" s="86"/>
      <c r="H77" s="86"/>
      <c r="I77" s="86"/>
      <c r="J77" s="86"/>
      <c r="K77" s="86"/>
      <c r="L77" s="86"/>
      <c r="M77" s="86"/>
      <c r="N77" s="86"/>
      <c r="O77" s="86"/>
      <c r="P77" s="86"/>
      <c r="Q77" s="86"/>
      <c r="R77" s="86"/>
      <c r="S77" s="86"/>
      <c r="T77" s="86"/>
      <c r="U77" s="86"/>
      <c r="V77" s="86"/>
      <c r="W77" s="86"/>
      <c r="X77" s="86"/>
      <c r="Y77" s="98"/>
      <c r="Z77" s="166"/>
    </row>
    <row r="78" spans="1:52">
      <c r="B78" s="84"/>
      <c r="C78" s="99"/>
      <c r="F78" s="482"/>
      <c r="G78" s="100"/>
      <c r="H78" s="100"/>
      <c r="I78" s="100"/>
      <c r="J78" s="100"/>
      <c r="K78" s="100"/>
      <c r="L78" s="100"/>
      <c r="M78" s="100"/>
      <c r="N78" s="100"/>
      <c r="O78" s="100"/>
      <c r="P78" s="100"/>
      <c r="Q78" s="100"/>
      <c r="R78" s="100"/>
      <c r="S78" s="100"/>
      <c r="T78" s="100"/>
      <c r="U78" s="100"/>
      <c r="V78" s="100"/>
      <c r="W78" s="100"/>
      <c r="X78" s="100"/>
    </row>
    <row r="79" spans="1:52">
      <c r="B79" s="97"/>
      <c r="G79" s="101"/>
      <c r="H79" s="101"/>
      <c r="I79" s="101"/>
      <c r="J79" s="101"/>
      <c r="K79" s="101"/>
      <c r="L79" s="101"/>
      <c r="M79" s="101"/>
      <c r="N79" s="101"/>
      <c r="O79" s="101"/>
      <c r="P79" s="101"/>
      <c r="Q79" s="101"/>
      <c r="R79" s="101"/>
      <c r="S79" s="101"/>
      <c r="T79" s="101"/>
      <c r="U79" s="101"/>
      <c r="V79" s="101"/>
      <c r="W79" s="101"/>
      <c r="X79" s="101"/>
      <c r="Y79" s="84"/>
    </row>
    <row r="80" spans="1:52" ht="15" customHeight="1">
      <c r="B80" s="97"/>
    </row>
  </sheetData>
  <customSheetViews>
    <customSheetView guid="{F3648BCD-1CED-4BBB-AE63-37BDB925883F}" scale="113" state="hidden">
      <pane xSplit="6" ySplit="3" topLeftCell="G47" activePane="bottomRight" state="frozen"/>
      <selection pane="bottomRight" activeCell="A58" sqref="A58"/>
      <pageMargins left="0.7" right="0.7" top="0.75" bottom="0.75" header="0.3" footer="0.3"/>
      <pageSetup orientation="portrait" r:id="rId1"/>
    </customSheetView>
    <customSheetView guid="{5FCC9217-B3E9-4B91-A943-5F21728EBEE9}" scale="113">
      <pane xSplit="6" ySplit="3" topLeftCell="G47" activePane="bottomRight" state="frozen"/>
      <selection pane="bottomRight" activeCell="A58" sqref="A58"/>
      <pageMargins left="0.7" right="0.7" top="0.75" bottom="0.75" header="0.3" footer="0.3"/>
      <pageSetup orientation="portrait" r:id="rId2"/>
    </customSheetView>
    <customSheetView guid="{7015FC6D-0680-4B00-AA0E-B83DA1D0B666}" scale="113">
      <pane xSplit="6" ySplit="3" topLeftCell="G47" activePane="bottomRight" state="frozen"/>
      <selection pane="bottomRight" activeCell="A58" sqref="A58"/>
      <pageMargins left="0.7" right="0.7" top="0.75" bottom="0.75" header="0.3" footer="0.3"/>
      <pageSetup orientation="portrait" r:id="rId3"/>
    </customSheetView>
    <customSheetView guid="{B9F63820-5C32-455A-BC9D-0BE84D6B0867}" scale="113" state="hidden">
      <pane xSplit="6" ySplit="3" topLeftCell="G47" activePane="bottomRight" state="frozen"/>
      <selection pane="bottomRight" activeCell="A58" sqref="A58"/>
      <pageMargins left="0.7" right="0.7" top="0.75" bottom="0.75" header="0.3" footer="0.3"/>
      <pageSetup orientation="portrait" r:id="rId4"/>
    </customSheetView>
  </customSheetViews>
  <mergeCells count="8">
    <mergeCell ref="A1:Y1"/>
    <mergeCell ref="A2:A3"/>
    <mergeCell ref="C2:D2"/>
    <mergeCell ref="T2:W2"/>
    <mergeCell ref="X2:X3"/>
    <mergeCell ref="Y2:Y3"/>
    <mergeCell ref="O2:S2"/>
    <mergeCell ref="G2:N2"/>
  </mergeCells>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6699"/>
  </sheetPr>
  <dimension ref="A1:O68"/>
  <sheetViews>
    <sheetView showGridLines="0" zoomScale="80" zoomScaleNormal="80" zoomScaleSheetLayoutView="80" workbookViewId="0">
      <pane ySplit="7" topLeftCell="A8" activePane="bottomLeft" state="frozen"/>
      <selection pane="bottomLeft" activeCell="A8" sqref="A8"/>
    </sheetView>
  </sheetViews>
  <sheetFormatPr baseColWidth="10" defaultColWidth="11.42578125" defaultRowHeight="15.75"/>
  <cols>
    <col min="1" max="1" width="25.42578125" style="3" customWidth="1"/>
    <col min="2" max="2" width="20.42578125" style="2" customWidth="1"/>
    <col min="3" max="3" width="21.7109375" style="2" bestFit="1" customWidth="1"/>
    <col min="4" max="4" width="18.7109375" style="2" bestFit="1" customWidth="1"/>
    <col min="5" max="5" width="15" style="2" customWidth="1"/>
    <col min="6" max="6" width="15.140625" style="2" customWidth="1"/>
    <col min="7" max="7" width="15.5703125" style="2" customWidth="1"/>
    <col min="8" max="8" width="17.28515625" style="2" customWidth="1"/>
    <col min="9" max="9" width="16.28515625" style="2" customWidth="1"/>
    <col min="10" max="10" width="18.7109375" style="2" bestFit="1" customWidth="1"/>
    <col min="11" max="11" width="18.5703125" style="2" bestFit="1" customWidth="1"/>
    <col min="12" max="12" width="15.42578125" style="2" bestFit="1" customWidth="1"/>
    <col min="13" max="13" width="15.140625" style="2" bestFit="1" customWidth="1"/>
    <col min="14" max="14" width="15.42578125" style="2" bestFit="1" customWidth="1"/>
    <col min="15" max="15" width="21.85546875" style="2" bestFit="1" customWidth="1"/>
    <col min="16" max="16384" width="11.42578125" style="2"/>
  </cols>
  <sheetData>
    <row r="1" spans="1:15" s="53" customFormat="1">
      <c r="A1" s="783" t="s">
        <v>260</v>
      </c>
      <c r="B1" s="783"/>
      <c r="C1" s="783"/>
      <c r="D1" s="783"/>
      <c r="E1" s="783"/>
      <c r="F1" s="783"/>
      <c r="G1" s="783"/>
      <c r="H1" s="783"/>
      <c r="I1" s="783"/>
      <c r="J1" s="783"/>
      <c r="K1" s="783"/>
    </row>
    <row r="2" spans="1:15" s="53" customFormat="1">
      <c r="A2" s="801" t="s">
        <v>275</v>
      </c>
      <c r="B2" s="801"/>
      <c r="C2" s="801"/>
      <c r="D2" s="801"/>
      <c r="E2" s="801"/>
      <c r="F2" s="801"/>
      <c r="G2" s="801"/>
      <c r="H2" s="801"/>
      <c r="I2" s="801"/>
      <c r="J2" s="801"/>
      <c r="K2" s="801"/>
    </row>
    <row r="3" spans="1:15" s="53" customFormat="1">
      <c r="A3" s="775" t="s">
        <v>276</v>
      </c>
      <c r="B3" s="775"/>
      <c r="C3" s="775"/>
      <c r="D3" s="775"/>
      <c r="E3" s="775"/>
      <c r="F3" s="775"/>
      <c r="G3" s="775"/>
      <c r="H3" s="775"/>
      <c r="I3" s="775"/>
      <c r="J3" s="775"/>
      <c r="K3" s="775"/>
    </row>
    <row r="4" spans="1:15" s="53" customFormat="1">
      <c r="A4" s="775" t="s">
        <v>148</v>
      </c>
      <c r="B4" s="775"/>
      <c r="C4" s="775"/>
      <c r="D4" s="775"/>
      <c r="E4" s="775"/>
      <c r="F4" s="775"/>
      <c r="G4" s="775"/>
      <c r="H4" s="775"/>
      <c r="I4" s="775"/>
      <c r="J4" s="775"/>
      <c r="K4" s="775"/>
    </row>
    <row r="5" spans="1:15" s="53" customFormat="1" ht="16.5" thickBot="1">
      <c r="A5" s="55"/>
      <c r="B5" s="56"/>
      <c r="C5" s="56"/>
      <c r="D5" s="56"/>
      <c r="E5" s="56"/>
      <c r="F5" s="56"/>
      <c r="G5" s="56"/>
      <c r="H5" s="56"/>
      <c r="I5" s="56"/>
      <c r="J5" s="56"/>
      <c r="K5" s="56"/>
    </row>
    <row r="6" spans="1:15" s="28" customFormat="1" ht="31.5" customHeight="1" thickBot="1">
      <c r="A6" s="803" t="s">
        <v>29</v>
      </c>
      <c r="B6" s="802" t="s">
        <v>10</v>
      </c>
      <c r="C6" s="802"/>
      <c r="D6" s="802"/>
      <c r="E6" s="802" t="s">
        <v>11</v>
      </c>
      <c r="F6" s="802"/>
      <c r="G6" s="802"/>
      <c r="H6" s="803" t="s">
        <v>64</v>
      </c>
      <c r="I6" s="803"/>
      <c r="J6" s="804" t="s">
        <v>20</v>
      </c>
      <c r="K6" s="804"/>
    </row>
    <row r="7" spans="1:15" s="28" customFormat="1" ht="30" customHeight="1" thickBot="1">
      <c r="A7" s="805"/>
      <c r="B7" s="155" t="s">
        <v>58</v>
      </c>
      <c r="C7" s="155" t="s">
        <v>59</v>
      </c>
      <c r="D7" s="155" t="s">
        <v>60</v>
      </c>
      <c r="E7" s="155" t="s">
        <v>61</v>
      </c>
      <c r="F7" s="155" t="s">
        <v>62</v>
      </c>
      <c r="G7" s="155" t="s">
        <v>63</v>
      </c>
      <c r="H7" s="283" t="s">
        <v>65</v>
      </c>
      <c r="I7" s="283" t="s">
        <v>66</v>
      </c>
      <c r="J7" s="249">
        <v>44104</v>
      </c>
      <c r="K7" s="249">
        <v>43738</v>
      </c>
    </row>
    <row r="8" spans="1:15" s="28" customFormat="1" ht="35.1" customHeight="1" thickBot="1">
      <c r="A8" s="292" t="s">
        <v>277</v>
      </c>
      <c r="B8" s="296">
        <v>0</v>
      </c>
      <c r="C8" s="296">
        <v>0</v>
      </c>
      <c r="D8" s="296">
        <v>0</v>
      </c>
      <c r="E8" s="296">
        <v>0</v>
      </c>
      <c r="F8" s="296">
        <v>0</v>
      </c>
      <c r="G8" s="296">
        <v>0</v>
      </c>
      <c r="H8" s="296">
        <v>0</v>
      </c>
      <c r="I8" s="296">
        <v>0</v>
      </c>
      <c r="J8" s="297">
        <f>SUM(B8:I8)</f>
        <v>0</v>
      </c>
      <c r="K8" s="298">
        <v>0</v>
      </c>
    </row>
    <row r="9" spans="1:15" s="28" customFormat="1" ht="35.1" customHeight="1">
      <c r="A9" s="293" t="s">
        <v>67</v>
      </c>
      <c r="B9" s="299">
        <v>0</v>
      </c>
      <c r="C9" s="300">
        <v>0</v>
      </c>
      <c r="D9" s="301">
        <v>0</v>
      </c>
      <c r="E9" s="300">
        <v>0</v>
      </c>
      <c r="F9" s="299">
        <v>0</v>
      </c>
      <c r="G9" s="300">
        <v>0</v>
      </c>
      <c r="H9" s="299">
        <v>0</v>
      </c>
      <c r="I9" s="302">
        <v>0</v>
      </c>
      <c r="J9" s="303">
        <v>0</v>
      </c>
      <c r="K9" s="302">
        <v>0</v>
      </c>
      <c r="L9" s="250"/>
    </row>
    <row r="10" spans="1:15" s="28" customFormat="1" ht="35.1" customHeight="1">
      <c r="A10" s="426" t="s">
        <v>426</v>
      </c>
      <c r="B10" s="427">
        <f>+'Clasificación 06.20'!G37</f>
        <v>5000000000</v>
      </c>
      <c r="C10" s="428">
        <f>+'Clasificación 06.20'!G38</f>
        <v>-1500000000</v>
      </c>
      <c r="D10" s="427">
        <f>SUM(B10:C10)</f>
        <v>3500000000</v>
      </c>
      <c r="E10" s="428">
        <v>0</v>
      </c>
      <c r="F10" s="427">
        <v>0</v>
      </c>
      <c r="G10" s="428">
        <v>0</v>
      </c>
      <c r="H10" s="427">
        <v>0</v>
      </c>
      <c r="I10" s="429">
        <v>0</v>
      </c>
      <c r="J10" s="430">
        <v>0</v>
      </c>
      <c r="K10" s="429"/>
      <c r="L10" s="250"/>
    </row>
    <row r="11" spans="1:15" s="54" customFormat="1" ht="35.1" customHeight="1">
      <c r="A11" s="156" t="s">
        <v>68</v>
      </c>
      <c r="B11" s="431">
        <v>0</v>
      </c>
      <c r="C11" s="432">
        <v>0</v>
      </c>
      <c r="D11" s="431">
        <v>0</v>
      </c>
      <c r="E11" s="432">
        <v>0</v>
      </c>
      <c r="F11" s="431">
        <v>0</v>
      </c>
      <c r="G11" s="432">
        <v>0</v>
      </c>
      <c r="H11" s="431">
        <v>0</v>
      </c>
      <c r="I11" s="433">
        <v>0</v>
      </c>
      <c r="J11" s="434">
        <v>0</v>
      </c>
      <c r="K11" s="433">
        <v>0</v>
      </c>
      <c r="N11" s="263"/>
    </row>
    <row r="12" spans="1:15" s="54" customFormat="1" ht="35.1" customHeight="1" thickBot="1">
      <c r="A12" s="294" t="s">
        <v>30</v>
      </c>
      <c r="B12" s="435">
        <v>0</v>
      </c>
      <c r="C12" s="436">
        <v>0</v>
      </c>
      <c r="D12" s="435">
        <v>0</v>
      </c>
      <c r="E12" s="436">
        <v>0</v>
      </c>
      <c r="F12" s="435">
        <v>0</v>
      </c>
      <c r="G12" s="436">
        <v>0</v>
      </c>
      <c r="H12" s="435">
        <v>0</v>
      </c>
      <c r="I12" s="437">
        <f>+'Clasificación 06.20'!G40</f>
        <v>3190973</v>
      </c>
      <c r="J12" s="434">
        <v>0</v>
      </c>
      <c r="K12" s="437">
        <v>0</v>
      </c>
      <c r="N12" s="263"/>
    </row>
    <row r="13" spans="1:15" s="54" customFormat="1" ht="35.1" customHeight="1" thickBot="1">
      <c r="A13" s="295" t="s">
        <v>585</v>
      </c>
      <c r="B13" s="438">
        <f>SUM(B8:B12)</f>
        <v>5000000000</v>
      </c>
      <c r="C13" s="439">
        <f t="shared" ref="C13:G13" si="0">SUM(C8:C12)</f>
        <v>-1500000000</v>
      </c>
      <c r="D13" s="438">
        <f>SUM(D8:D12)</f>
        <v>3500000000</v>
      </c>
      <c r="E13" s="439">
        <f t="shared" si="0"/>
        <v>0</v>
      </c>
      <c r="F13" s="438">
        <f t="shared" si="0"/>
        <v>0</v>
      </c>
      <c r="G13" s="439">
        <f t="shared" si="0"/>
        <v>0</v>
      </c>
      <c r="H13" s="438">
        <f>SUM(H8:H12)</f>
        <v>0</v>
      </c>
      <c r="I13" s="439">
        <f>SUM(I8:I12)</f>
        <v>3190973</v>
      </c>
      <c r="J13" s="438">
        <f>SUM(D13:I13)</f>
        <v>3503190973</v>
      </c>
      <c r="K13" s="439">
        <v>0</v>
      </c>
      <c r="L13" s="158"/>
      <c r="M13" s="158"/>
    </row>
    <row r="14" spans="1:15" s="54" customFormat="1" ht="35.1" customHeight="1" thickBot="1">
      <c r="A14" s="157" t="s">
        <v>586</v>
      </c>
      <c r="B14" s="304">
        <v>0</v>
      </c>
      <c r="C14" s="304">
        <v>0</v>
      </c>
      <c r="D14" s="304">
        <v>0</v>
      </c>
      <c r="E14" s="304">
        <v>0</v>
      </c>
      <c r="F14" s="304">
        <v>0</v>
      </c>
      <c r="G14" s="304">
        <v>0</v>
      </c>
      <c r="H14" s="304">
        <v>0</v>
      </c>
      <c r="I14" s="305">
        <v>0</v>
      </c>
      <c r="J14" s="304">
        <v>0</v>
      </c>
      <c r="K14" s="304">
        <v>0</v>
      </c>
      <c r="L14" s="158"/>
      <c r="M14" s="158"/>
    </row>
    <row r="15" spans="1:15">
      <c r="O15" s="49"/>
    </row>
    <row r="16" spans="1:15">
      <c r="A16" s="768" t="s">
        <v>571</v>
      </c>
      <c r="B16" s="768"/>
      <c r="C16" s="768"/>
      <c r="D16" s="768"/>
      <c r="E16" s="768"/>
      <c r="F16" s="768"/>
      <c r="G16" s="768"/>
      <c r="H16" s="768"/>
      <c r="I16" s="768"/>
      <c r="J16" s="768"/>
      <c r="K16" s="768"/>
      <c r="O16" s="49"/>
    </row>
    <row r="17" spans="2:15">
      <c r="O17" s="49"/>
    </row>
    <row r="18" spans="2:15">
      <c r="O18" s="49"/>
    </row>
    <row r="19" spans="2:15">
      <c r="O19" s="49"/>
    </row>
    <row r="20" spans="2:15">
      <c r="O20" s="49"/>
    </row>
    <row r="21" spans="2:15">
      <c r="O21" s="49"/>
    </row>
    <row r="22" spans="2:15">
      <c r="O22" s="49"/>
    </row>
    <row r="23" spans="2:15">
      <c r="O23" s="49"/>
    </row>
    <row r="24" spans="2:15">
      <c r="B24" s="115" t="s">
        <v>152</v>
      </c>
      <c r="D24" s="766" t="s">
        <v>151</v>
      </c>
      <c r="E24" s="766"/>
      <c r="G24" s="119" t="s">
        <v>118</v>
      </c>
      <c r="J24" s="114" t="s">
        <v>579</v>
      </c>
      <c r="N24" s="49"/>
    </row>
    <row r="25" spans="2:15">
      <c r="B25" s="116" t="s">
        <v>57</v>
      </c>
      <c r="D25" s="767" t="s">
        <v>150</v>
      </c>
      <c r="E25" s="767"/>
      <c r="G25" s="116" t="s">
        <v>157</v>
      </c>
      <c r="J25" s="116" t="s">
        <v>149</v>
      </c>
      <c r="N25" s="49"/>
    </row>
    <row r="68" spans="3:3">
      <c r="C68" s="2">
        <f>'Patrimonio Neto'!F1</f>
        <v>0</v>
      </c>
    </row>
  </sheetData>
  <customSheetViews>
    <customSheetView guid="{F3648BCD-1CED-4BBB-AE63-37BDB925883F}" scale="80" showGridLines="0">
      <pane ySplit="7" topLeftCell="A8" activePane="bottomLeft" state="frozen"/>
      <selection pane="bottomLeft" activeCell="N12" sqref="N12"/>
      <pageMargins left="0.75" right="0.75" top="1" bottom="1" header="0.5" footer="0.5"/>
      <pageSetup scale="47" orientation="portrait" r:id="rId1"/>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2"/>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3"/>
      <headerFooter alignWithMargins="0"/>
    </customSheetView>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4"/>
      <headerFooter alignWithMargins="0"/>
    </customSheetView>
  </customSheetViews>
  <mergeCells count="12">
    <mergeCell ref="D24:E24"/>
    <mergeCell ref="D25:E25"/>
    <mergeCell ref="A1:K1"/>
    <mergeCell ref="A2:K2"/>
    <mergeCell ref="A3:K3"/>
    <mergeCell ref="A4:K4"/>
    <mergeCell ref="B6:D6"/>
    <mergeCell ref="E6:G6"/>
    <mergeCell ref="H6:I6"/>
    <mergeCell ref="J6:K6"/>
    <mergeCell ref="A6:A7"/>
    <mergeCell ref="A16:K16"/>
  </mergeCells>
  <pageMargins left="0.25" right="0.25" top="0.75" bottom="0.75" header="0.3" footer="0.3"/>
  <pageSetup scale="47" orientation="portrait" r:id="rId5"/>
  <headerFooter alignWithMargins="0"/>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7EtvRebKS6K6/Sc6TalttRA5Qz9RFt2GkjDVpANOIBQ=</DigestValue>
    </Reference>
    <Reference Type="http://www.w3.org/2000/09/xmldsig#Object" URI="#idOfficeObject">
      <DigestMethod Algorithm="http://www.w3.org/2001/04/xmlenc#sha256"/>
      <DigestValue>MbuOjmDb18LlzdkN3GFMjtjUDo83I5pll1qkRerEd1s=</DigestValue>
    </Reference>
    <Reference Type="http://uri.etsi.org/01903#SignedProperties" URI="#idSignedProperties">
      <Transforms>
        <Transform Algorithm="http://www.w3.org/TR/2001/REC-xml-c14n-20010315"/>
      </Transforms>
      <DigestMethod Algorithm="http://www.w3.org/2001/04/xmlenc#sha256"/>
      <DigestValue>N/3UKzbUVsaoqNiKoC7LLr1gR1x4IjrVcdVC3zupD1o=</DigestValue>
    </Reference>
    <Reference Type="http://www.w3.org/2000/09/xmldsig#Object" URI="#idValidSigLnImg">
      <DigestMethod Algorithm="http://www.w3.org/2001/04/xmlenc#sha256"/>
      <DigestValue>ccT2ScXVHc71kW37Nm2KZwJ/6STfJMnK9uke2lZT+UU=</DigestValue>
    </Reference>
    <Reference Type="http://www.w3.org/2000/09/xmldsig#Object" URI="#idInvalidSigLnImg">
      <DigestMethod Algorithm="http://www.w3.org/2001/04/xmlenc#sha256"/>
      <DigestValue>cwJaqmM9nY/fDsby25eNsdPAatLb5PdsOhbybwodRzU=</DigestValue>
    </Reference>
  </SignedInfo>
  <SignatureValue>gMu8Ir2QkfUTe2ZvDOt9urttH6JvSq1wV74q5I9kcNJzudps1DjThHOyl1R4VpoOf35ePpIcP2Q3
oPPIkXpZ1ZQBavEp1W/G5GCkAWIDoxBfy9AUKSOTknB8MGH/blzvHr+vlC93gEIg+6L8OMzdAK3Q
hEe/S8r9v42RCP0Po6lD5bJbkZyZE/kp0MholKeg71Y+iQiVbWvZVrQ1EWauNsuV21r4KDFENeYo
dejt3ymum7dUcP2xHkRjRRFE7FDhmTfcab4Mdx73NcEqJRUa0tO2g9ywQRszp28k6ZnIzmuQXZum
Mkkkps34DE+weJ6692tbQcFApilkpf5pPXSXBQ==</SignatureValue>
  <KeyInfo>
    <X509Data>
      <X509Certificate>MIIIFzCCBf+gAwIBAgIIZQchj6X8qWIwDQYJKoZIhvcNAQELBQAwWzEXMBUGA1UEBRMOUlVDIDgwMDUwMTcyLTExGjAYBgNVBAMTEUNBLURPQ1VNRU5UQSBTLkEuMRcwFQYDVQQKEw5ET0NVTUVOVEEgUy5BLjELMAkGA1UEBhMCUFkwHhcNMTkwODA5MjAzNjUwWhcNMjEwODA4MjA0NjUwWjCBqTELMAkGA1UEBhMCUFkxFzAVBgNVBAQMDlBST05PIFRPw5FBTkVaMRIwEAYDVQQFEwlDSTEzNTczNzAxGDAWBgNVBCoMD01BUkNFTE8gR0FCUklFTDEXMBUGA1UECgwOUEVSU09OQSBGSVNJQ0ExETAPBgNVBAsMCEZJUk1BIEYyMScwJQYDVQQDDB5NQVJDRUxPIEdBQlJJRUwgUFJPTk8gVE/DkUFORVowggEiMA0GCSqGSIb3DQEBAQUAA4IBDwAwggEKAoIBAQCq+hqFetjMpIJIgM8Z1lgZ89lTXTUBtwBmGlBwXTuee0ao5M+FXN/s1kxxT+mzfuYvzrsYsPH+69DuVm0xEeOHyMi2RocrMMbJVrq72EBNluXIczmqL0t6jW27O6JPUF81mumw0smLE8UpXxm9vrTebEd1Nz4i/Idars7LnmRt6duWfHTMI0lSTtNHkzP5RoKf9wtHNK7QQcacm9nFKn50zNAze+/5LH3WrWmKdpj8SlQWcpovpfw9LHUfyJik2epudbNv4FTKQdHiFj58znoSpHJwox3i9bOA296TF30GdQeSGDGYJVq3FbFKvjsIPwL9msXKYuYnHeiAG5FekzwlAgMBAAGjggOOMIIDijAMBgNVHRMBAf8EAjAAMA4GA1UdDwEB/wQEAwIF4DAqBgNVHSUBAf8EIDAeBggrBgEFBQcDAQYIKwYBBQUHAwIGCCsGAQUFBwMEMB0GA1UdDgQWBBTX6ysWjCtYWjGdRCnn443ntyhT4j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zBgNVHREELDAqgShtYXJjZWxvLnByb25v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EJHYNvP3bcBQ7lzcniyQaW6LvhaBJ4J7F6jl7WTwOcTKeBFghvbJQrsl91Hyyoe1954MzVgAwpVG2Ir7Sw8vj377mSk4xREOpq/9iKYjfDc+UeS4tPGEu727SnFtW5AeCxeBoKotEfGWOoHzg8efrr6XfIkWlXsDCaWnveqWlsu1weM+mkmjfowy/s1R1EqgkXlbJIDl88WABYtqLbf9jixWCCzRiWSBsTwduXhkk5fR04UkNlLbxjmWwAS0/Q6gS5dtIo8/vEN42oOFYEEOflBnL6HF3ot+WOVsFyf+oeYJsYOLVjPWxrII4GF3b4YoPwSQzjcglhTo8XFZAp5c83CAMeRWXkSAqa28KF2110VQv1oNqYcZ7El0j4VWFFjcDTL1Rf0R8+16Kwsz0xjIK2GktK01XsL4vb0E7Zf/Vt9BWvZtOydtmcTCUl+5a8PibGKKD3ltliaEbsqtSuklvwKJrkN0P7YYkrxSa4UcI61ueEVixmjfjv2A+pur4AMD4YXuvX/wMYuR/ycFyagTlBOZJdyf/DL2l2B+L4oZCVJGvjs5bU99WK//Klu8qcVmjsoJGYdU8O/k0ODVoPY/Tx5RrkW/IDdueeNKy7Yz/sPtSI00Zird/CEnthnTZFJVJLhrDs3ayHGrWtiHkxFa3uWYkJ2gA5EwVHERsieTx9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xu6hWH1hOojskui3fvekGwyWZ+Fypxlafo5Gx7qqmC0=</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Zi5s2cvwjNasJqeuDt0qmCEC4g1WmgiztI3f0Emdnvo=</DigestValue>
      </Reference>
      <Reference URI="/xl/drawings/vmlDrawing1.vml?ContentType=application/vnd.openxmlformats-officedocument.vmlDrawing">
        <DigestMethod Algorithm="http://www.w3.org/2001/04/xmlenc#sha256"/>
        <DigestValue>3X2yFniUv+uJF7+L9Z1+vwCWaoP9Ev4UwMcIszA7WJo=</DigestValue>
      </Reference>
      <Reference URI="/xl/media/image1.emf?ContentType=image/x-emf">
        <DigestMethod Algorithm="http://www.w3.org/2001/04/xmlenc#sha256"/>
        <DigestValue>1j69RbxskQ4Pr0RiVid6WODux+Qr5XCnTO/TazHdZLY=</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P3UTlPfct5bPJJF44WN1Vjm8dAltIlHYyjkaIIzZHhI=</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TaA6KX/SRWPpmiasS8KGCRFI/mFTpQlGqiM07LbibG8=</DigestValue>
      </Reference>
      <Reference URI="/xl/printerSettings/printerSettings17.bin?ContentType=application/vnd.openxmlformats-officedocument.spreadsheetml.printerSettings">
        <DigestMethod Algorithm="http://www.w3.org/2001/04/xmlenc#sha256"/>
        <DigestValue>uEytLUZB2XUIlp4S1X1OrZfSDIJ97PEGHsjzk1VUV2A=</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hqnMLvZ6XBY2fH1KhK00vJXWuxlSZRWkoKrdKDrIF2Q=</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GyyR84UYFfbFvVrs+ip9vPggIMAXC0nxkmeUVNsGxCc=</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GyyR84UYFfbFvVrs+ip9vPggIMAXC0nxkmeUVNsGxCc=</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ZVxXhJn6XmjT/m1Dw2UhwYZPVXYMSYE+DUFTlsgHV4s=</DigestValue>
      </Reference>
      <Reference URI="/xl/printerSettings/printerSettings36.bin?ContentType=application/vnd.openxmlformats-officedocument.spreadsheetml.printerSettings">
        <DigestMethod Algorithm="http://www.w3.org/2001/04/xmlenc#sha256"/>
        <DigestValue>ZVxXhJn6XmjT/m1Dw2UhwYZPVXYMSYE+DUFTlsgHV4s=</DigestValue>
      </Reference>
      <Reference URI="/xl/printerSettings/printerSettings37.bin?ContentType=application/vnd.openxmlformats-officedocument.spreadsheetml.printerSettings">
        <DigestMethod Algorithm="http://www.w3.org/2001/04/xmlenc#sha256"/>
        <DigestValue>OGD3iF2+l78gTInlDCWFPycZVuHBpUE02raJ/Wr5XCI=</DigestValue>
      </Reference>
      <Reference URI="/xl/printerSettings/printerSettings38.bin?ContentType=application/vnd.openxmlformats-officedocument.spreadsheetml.printerSettings">
        <DigestMethod Algorithm="http://www.w3.org/2001/04/xmlenc#sha256"/>
        <DigestValue>aKO8XWThzgvGlTVSu23kX37OoqtKGS6PBUkmhsicI1Y=</DigestValue>
      </Reference>
      <Reference URI="/xl/printerSettings/printerSettings39.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40.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ZVxXhJn6XmjT/m1Dw2UhwYZPVXYMSYE+DUFTlsgHV4s=</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HYwdq62HloaIK04t1948F3eZZhrUj6FreJDDtEzvRfo=</DigestValue>
      </Reference>
      <Reference URI="/xl/styles.xml?ContentType=application/vnd.openxmlformats-officedocument.spreadsheetml.styles+xml">
        <DigestMethod Algorithm="http://www.w3.org/2001/04/xmlenc#sha256"/>
        <DigestValue>t7XIp487VNxUwPxnRg29rKR2yyfNM502WynVtbAL2WQ=</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UT1x7DykFho9gSxwDfnti6XldYI0jzpk+0lW5NugWFE=</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n9SYMQLXlYsbGROl9LdTmBU71QSHMxgmc/mOn0wsFJU=</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cApweBZxD/dsSs9MyQtSLAzZw/z9URyvkfDP/Dfx8LI=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SkwAS0yxPj97QGcg6wzYKmd5qdsrohRzSM8svgWXni8=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2UvaJd4t1phQRQdI2v+8P6in2MYl7iRXojHaBPA1Qjo=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xjFonzx5+2n2MnlBgVR55atK4GvpExyOQSmNfVTWeTA=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3fXeTRdVMbunCcyzaZoK0xmvQy1JGBPVSrRL0zRov4I=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MF+P3+e4DYa5wmyYRFc1IkIKe5JiXaR7aqADvKNhggU=</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+Zat4UHtg0Sf6vtK4mSMcAuCS6v3FESUKOICM6FhEto=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187HMFPQ8AJwDKP4fpV65237rJAYohDL7ItX4CWHwY4=</DigestValue>
      </Reference>
      <Reference URI="/xl/worksheets/sheet1.xml?ContentType=application/vnd.openxmlformats-officedocument.spreadsheetml.worksheet+xml">
        <DigestMethod Algorithm="http://www.w3.org/2001/04/xmlenc#sha256"/>
        <DigestValue>kP40IEBzZHRCZn0fYRwamNmw4213LnZlDMixIeCNNJg=</DigestValue>
      </Reference>
      <Reference URI="/xl/worksheets/sheet10.xml?ContentType=application/vnd.openxmlformats-officedocument.spreadsheetml.worksheet+xml">
        <DigestMethod Algorithm="http://www.w3.org/2001/04/xmlenc#sha256"/>
        <DigestValue>FBTOMkV6XUp2Iq2wUluGTePnuoHK7LKK7tvVWG0Z8M8=</DigestValue>
      </Reference>
      <Reference URI="/xl/worksheets/sheet11.xml?ContentType=application/vnd.openxmlformats-officedocument.spreadsheetml.worksheet+xml">
        <DigestMethod Algorithm="http://www.w3.org/2001/04/xmlenc#sha256"/>
        <DigestValue>fo/PDLeDwmBxvKxXPhqbxo8IPK6TR1bx9x0Jx4VyPlI=</DigestValue>
      </Reference>
      <Reference URI="/xl/worksheets/sheet2.xml?ContentType=application/vnd.openxmlformats-officedocument.spreadsheetml.worksheet+xml">
        <DigestMethod Algorithm="http://www.w3.org/2001/04/xmlenc#sha256"/>
        <DigestValue>F2PJCMm2wZ0DDSO5btWKrIcvbD4S54oCzT85mc1MJpA=</DigestValue>
      </Reference>
      <Reference URI="/xl/worksheets/sheet3.xml?ContentType=application/vnd.openxmlformats-officedocument.spreadsheetml.worksheet+xml">
        <DigestMethod Algorithm="http://www.w3.org/2001/04/xmlenc#sha256"/>
        <DigestValue>uSZDKXCGwZJztMuKJ8OD+qJKJ20qT9x05kvuNFFCxzU=</DigestValue>
      </Reference>
      <Reference URI="/xl/worksheets/sheet4.xml?ContentType=application/vnd.openxmlformats-officedocument.spreadsheetml.worksheet+xml">
        <DigestMethod Algorithm="http://www.w3.org/2001/04/xmlenc#sha256"/>
        <DigestValue>n2q/lRzkmW7AkNjWI3cMCw1ZuBXT1Qhw/MpyP9GG6zE=</DigestValue>
      </Reference>
      <Reference URI="/xl/worksheets/sheet5.xml?ContentType=application/vnd.openxmlformats-officedocument.spreadsheetml.worksheet+xml">
        <DigestMethod Algorithm="http://www.w3.org/2001/04/xmlenc#sha256"/>
        <DigestValue>4A0tWHSRaociUbopQMzqAApU+twGDR24/gdtGjXZvUI=</DigestValue>
      </Reference>
      <Reference URI="/xl/worksheets/sheet6.xml?ContentType=application/vnd.openxmlformats-officedocument.spreadsheetml.worksheet+xml">
        <DigestMethod Algorithm="http://www.w3.org/2001/04/xmlenc#sha256"/>
        <DigestValue>4qFA/200DKA7bhh+H0Eg1kX2Wv4CNJ87TZ6KYacBH/A=</DigestValue>
      </Reference>
      <Reference URI="/xl/worksheets/sheet7.xml?ContentType=application/vnd.openxmlformats-officedocument.spreadsheetml.worksheet+xml">
        <DigestMethod Algorithm="http://www.w3.org/2001/04/xmlenc#sha256"/>
        <DigestValue>CLBES+Fw37eJoPdOYX3/9FX51Y7L3eePXm+9wr9nOOM=</DigestValue>
      </Reference>
      <Reference URI="/xl/worksheets/sheet8.xml?ContentType=application/vnd.openxmlformats-officedocument.spreadsheetml.worksheet+xml">
        <DigestMethod Algorithm="http://www.w3.org/2001/04/xmlenc#sha256"/>
        <DigestValue>jHIuUxlXo2eMmnw5ia7V/sJtBXk/NzY8QjS248pAy90=</DigestValue>
      </Reference>
      <Reference URI="/xl/worksheets/sheet9.xml?ContentType=application/vnd.openxmlformats-officedocument.spreadsheetml.worksheet+xml">
        <DigestMethod Algorithm="http://www.w3.org/2001/04/xmlenc#sha256"/>
        <DigestValue>2pBjJ5YvKK6tDUYl7NfEcBgIOapMeGnwPBfm521h17M=</DigestValue>
      </Reference>
    </Manifest>
    <SignatureProperties>
      <SignatureProperty Id="idSignatureTime" Target="#idPackageSignature">
        <mdssi:SignatureTime xmlns:mdssi="http://schemas.openxmlformats.org/package/2006/digital-signature">
          <mdssi:Format>YYYY-MM-DDThh:mm:ssTZD</mdssi:Format>
          <mdssi:Value>2020-10-30T16:37:25Z</mdssi:Value>
        </mdssi:SignatureTime>
      </SignatureProperty>
    </SignatureProperties>
  </Object>
  <Object Id="idOfficeObject">
    <SignatureProperties>
      <SignatureProperty Id="idOfficeV1Details" Target="#idPackageSignature">
        <SignatureInfoV1 xmlns="http://schemas.microsoft.com/office/2006/digsig">
          <SetupID>{41BDCA0F-06B2-4519-8127-8D86AE756112}</SetupID>
          <SignatureText>Marcelo Prono</SignatureText>
          <SignatureImage/>
          <SignatureComments/>
          <WindowsVersion>10.0</WindowsVersion>
          <OfficeVersion>16.0.11328/16</OfficeVersion>
          <ApplicationVersion>16.0.11328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2020-10-30T16:37:25Z</xd:SigningTime>
          <xd:SigningCertificate>
            <xd:Cert>
              <xd:CertDigest>
                <DigestMethod Algorithm="http://www.w3.org/2001/04/xmlenc#sha256"/>
                <DigestValue>ZBWRn9bvqcUvZFUPYVCstRYGgJmJ39ROBSskYD/OqIo=</DigestValue>
              </xd:CertDigest>
              <xd:IssuerSerial>
                <X509IssuerName>C=PY, O=DOCUMENTA S.A., CN=CA-DOCUMENTA S.A., SERIALNUMBER=RUC 80050172-1</X509IssuerName>
                <X509SerialNumber>7279824223516535138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cBAAB/AAAAAAAAAAAAAAC+GAAARAsAACBFTUYAAAEAtBsAAKo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IJS96/l/AAAAAAAAAAAAAFASAAAAAAAAQAAAwPl/AAAgQrPr+X8AAB5sG675fwAABAAAAAAAAAAgQrPr+X8AAHm9sOf7AAAAAAAAAAAAAABLtpxjfIQAAFWFNa35fwAASAAAAAAAAACcWnWu+X8AABhjkq75fwAAsF11rgAAAAABAAAAAAAAAPZ4da75fwAAAACz6/l/AAAAAAAAAAAAAAAAAAD7AAAAsaed6fl/AAAAAAAAAAAAAHALAAAAAAAAIFZLUooCAADIv7Dn+wAAAAAAAAAAAAAAAAAAAAAAAAAAAAAAAAAAAAAAAAAAAAAAKb+w5/sAAAD9WxuuZHYACAAAAAAlAAAADAAAAAEAAAAYAAAADAAAAAAAAAASAAAADAAAAAEAAAAeAAAAGAAAAL0AAAAEAAAA9wAAABEAAAAlAAAADAAAAAEAAABUAAAAiAAAAL4AAAAEAAAA9QAAABAAAAABAAAAYfe0QVU1tEG+AAAABAAAAAoAAABMAAAAAAAAAAAAAAAAAAAA//////////9gAAAAMwAwAC8AMQAwAC8AMgAwADIAMAAGAAAABgAAAAQAAAAGAAAABgAAAAQAAAAGAAAABgAAAAYAAAAGAAAASwAAAEAAAAAwAAAABQAAACAAAAABAAAAAQAAABAAAAAAAAAAAAAAABgBAACAAAAAAAAAAAAAAAAYAQAAgAAAAFIAAABwAQAAAgAAABAAAAAHAAAAAAAAAAAAAAC8AgAAAAAAAAECAiJTAHkAcwB0AGUAbQAAAAAAAAAAAAAAAAAAAAAAAAAAAAAAAAAAAAAAAAAAAAAAAAAAAAAAAAAAAAAAAAAAAAAAAAAAAAkAAAABAAAAWN606fl/AAABAAAAAAAAAEiuwOn5fwAAAAAAAAAAAAAAAAAAAAAAAGiysOf7AAAAAAAAAAAAAAAAAAAAAAAAAAAAAAAAAAAAW7qcY3yEAAAgAAAAAAAAAAAAAAAAAAAAkHdJUooCAAAgVktSigIAAMCzsOcAAAAAAAAAAAAAAAAHAAAAAAAAAJAQnlmKAgAA/LKw5/sAAAA5s7Dn+wAAALGnnen5fwAACgAAAAAAAAAGU6DpAAAAANC3uaJXKQAA6JWeWYoCAAD8srDn+wAAAAcAAAD5fwAAAAAAAAAAAAAAAAAAAAAAAAAAAAAAAAAAAg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D//wEAAABY3rTp+X8AAJAeP1+KAgAASK7A6fl/AAAAAAAAAAAAAAAAAAAAAAAAACpLUooCAAAVDWuwy4/WAQAAAAAAAAAAAAAAAAAAAABby5xjfIQAADgRoq35fwAAMF28rfl/AADg////AAAAACBWS1KKAgAA2MSw5wAAAAAAAAAAAAAAAAYAAAAAAAAAIAAAAAAAAAD8w7Dn+wAAADnEsOf7AAAAsaed6fl/AACIM6Kt+X8AABBhvK0AAAAAMF28rfl/AAAwXbyt+X8AAPzDsOf7AAAABgAAAIoCAAAAAAAAAAAAAAAAAAAAAAAAAAAAAAAAAABQ90tSZHYACAAAAAAlAAAADAAAAAMAAAAYAAAADAAAAAAAAAASAAAADAAAAAEAAAAWAAAADAAAAAgAAABUAAAAVAAAAAoAAAAnAAAAHgAAAEoAAAABAAAAYfe0QVU1tEEKAAAASwAAAAEAAABMAAAABAAAAAkAAAAnAAAAIAAAAEsAAABQAAAAWACz6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QAAAARwAAACkAAAAzAAAAaAAAABUAAAAhAPAAAAAAAAAAAAAAAIA/AAAAAAAAAAAAAIA/AAAAAAAAAAAAAAAAAAAAAAAAAAAAAAAAAAAAAAAAAAAlAAAADAAAAAAAAIAoAAAADAAAAAQAAABSAAAAcAEAAAQAAADw////AAAAAAAAAAAAAAAAkAEAAAAAAAEAAAAAcwBlAGcAbwBlACAAdQBpAAAAAAAAAAAAAAAAAAAAAAAAAAAAAAAAAAAAAAAAAAAAAAAAAAAAAAAAAAAAAAAAAAAAAAAAAAAAAAAAAFjetOn5fwAA0Cw/X4oCAABIrsDp+X8AAAAAAAAAAAAAAAAAAAAAAAAIAAAAAAIAAOCIwl6KAgAAAAAAAAAAAAAAAAAAAAAAAIvLnGN8hAAA8MOw5wAAAAAAAAAAAAAAAPD///8AAAAAIFZLUooCAACIxbDnAAAAAAAAAAAAAAAACQAAAAAAAAAgAAAAAAAAAKzEsOf7AAAA6cSw5/sAAACxp53p+X8AAAAAgD8AAIA/6Ly+rQAAAAAAAIA/+wAAANGnMa35fwAArMSw5/sAAAAJAAAAigIAAAAAAAAAAAAAAAAAAAAAAAAAAAAAAAAAALD3S1JkdgAIAAAAACUAAAAMAAAABAAAABgAAAAMAAAAAAAAABIAAAAMAAAAAQAAAB4AAAAYAAAAKQAAADMAAACRAAAASAAAACUAAAAMAAAABAAAAFQAAACcAAAAKgAAADMAAACPAAAARwAAAAEAAABh97RBVTW0QSoAAAAzAAAADQAAAEwAAAAAAAAAAAAAAAAAAAD//////////2gAAABNAGEAcgBjAGUAbABvACAAUAByAG8AbgBvAAAADgAAAAgAAAAGAAAABwAAAAgAAAAEAAAACQAAAAQAAAAJAAAABgAAAAkAAAAJAAAACQAAAEsAAABAAAAAMAAAAAUAAAAgAAAAAQAAAAEAAAAQAAAAAAAAAAAAAAAYAQAAgAAAAAAAAAAAAAAAGAEAAIAAAAAlAAAADAAAAAIAAAAnAAAAGAAAAAUAAAAAAAAA////AAAAAAAlAAAADAAAAAUAAABMAAAAZAAAAAAAAABQAAAAFwEAAHwAAAAAAAAAUAAAAB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UAAAAXAAAAAEAAABh97RBVTW0QQoAAABQAAAADQAAAEwAAAAAAAAAAAAAAAAAAAD//////////2gAAABNAGEAcgBjAGUAbABvACAAUAByAG8AbgBvAAAACgAAAAYAAAAEAAAABQAAAAYAAAADAAAABwAAAAMAAAAGAAAABAAAAAcAAAAHAAAABwAAAEsAAABAAAAAMAAAAAUAAAAgAAAAAQAAAAEAAAAQAAAAAAAAAAAAAAAYAQAAgAAAAAAAAAAAAAAAGA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AAAAAKAAAAYAAAAFUAAABsAAAAAQAAAGH3tEFVNbRBCgAAAGAAAAAOAAAATAAAAAAAAAAAAAAAAAAAAP//////////aAAAAFYAaQBjAGUAcAByAGUAcwBpAGQAZQBuAHQAZQAHAAAAAwAAAAUAAAAGAAAABwAAAAQAAAAGAAAABQAAAAMAAAAHAAAABgAAAAcAAAAEAAAABgAAAEsAAABAAAAAMAAAAAUAAAAgAAAAAQAAAAEAAAAQAAAAAAAAAAAAAAAYAQAAgAAAAAAAAAAAAAAAGAEAAIAAAAAlAAAADAAAAAIAAAAnAAAAGAAAAAUAAAAAAAAA////AAAAAAAlAAAADAAAAAUAAABMAAAAZAAAAAkAAABwAAAADgEAAHwAAAAJAAAAcAAAAAYBAAANAAAAIQDwAAAAAAAAAAAAAACAPwAAAAAAAAAAAACAPwAAAAAAAAAAAAAAAAAAAAAAAAAAAAAAAAAAAAAAAAAAJQAAAAwAAAAAAACAKAAAAAwAAAAFAAAAJQAAAAwAAAABAAAAGAAAAAwAAAAAAAAAEgAAAAwAAAABAAAAFgAAAAwAAAAAAAAAVAAAAEgBAAAKAAAAcAAAAA0BAAB8AAAAAQAAAGH3tEFVNbRBCgAAAHAAAAAqAAAATAAAAAQAAAAJAAAAcAAAAA8BAAB9AAAAoAAAAEYAaQByAG0AYQBkAG8AIABwAG8AcgA6ACAATQBBAFIAQwBFAEwATwAgAEcAQQBCAFIASQBFAEwAIABQAFIATwBOAE8AIABUAE8A0QBBAE4ARQBaAAYAAAADAAAABAAAAAkAAAAGAAAABwAAAAcAAAADAAAABwAAAAcAAAAEAAAAAwAAAAMAAAAKAAAABwAAAAcAAAAHAAAABgAAAAUAAAAJAAAAAwAAAAgAAAAHAAAABgAAAAcAAAADAAAABgAAAAUAAAADAAAABgAAAAcAAAAJAAAACAAAAAkAAAADAAAABgAAAAkAAAAIAAAABwAAAAgAAAAGAAAABgAAABYAAAAMAAAAAAAAACUAAAAMAAAAAgAAAA4AAAAUAAAAAAAAABAAAAAUAAAA</Object>
  <Object Id="idInvalidSigLnImg">AQAAAGwAAAAAAAAAAAAAABcBAAB/AAAAAAAAAAAAAAC+GAAARAsAACBFTUYAAAEAICEAALE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IJS96/l/AAAAAAAAAAAAAFASAAAAAAAAQAAAwPl/AAAgQrPr+X8AAB5sG675fwAABAAAAAAAAAAgQrPr+X8AAHm9sOf7AAAAAAAAAAAAAABLtpxjfIQAAFWFNa35fwAASAAAAAAAAACcWnWu+X8AABhjkq75fwAAsF11rgAAAAABAAAAAAAAAPZ4da75fwAAAACz6/l/AAAAAAAAAAAAAAAAAAD7AAAAsaed6fl/AAAAAAAAAAAAAHALAAAAAAAAIFZLUooCAADIv7Dn+wAAAAAAAAAAAAAAAAAAAAAAAAAAAAAAAAAAAAAAAAAAAAAAKb+w5/sAAAD9Wxuu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GAEAAIAAAAAAAAAAAAAAABgBAACAAAAAUgAAAHABAAACAAAAEAAAAAcAAAAAAAAAAAAAALwCAAAAAAAAAQICIlMAeQBzAHQAZQBtAAAAAAAAAAAAAAAAAAAAAAAAAAAAAAAAAAAAAAAAAAAAAAAAAAAAAAAAAAAAAAAAAAAAAAAAAAAACQAAAAEAAABY3rTp+X8AAAEAAAAAAAAASK7A6fl/AAAAAAAAAAAAAAAAAAAAAAAAaLKw5/sAAAAAAAAAAAAAAAAAAAAAAAAAAAAAAAAAAABbupxjfIQAACAAAAAAAAAAAAAAAAAAAACQd0lSigIAACBWS1KKAgAAwLOw5wAAAAAAAAAAAAAAAAcAAAAAAAAAkBCeWYoCAAD8srDn+wAAADmzsOf7AAAAsaed6fl/AAAKAAAAAAAAAAZToOkAAAAA0Le5olcpAADolZ5ZigIAAPyysOf7AAAABwAAAPl/AAAAAAAAAAAAAAAAAAAAAAAAAAAAAAAAAAAC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AQAAAFjetOn5fwAAkB4/X4oCAABIrsDp+X8AAAAAAAAAAAAAAAAAAAAAAAAAKktSigIAABUNa7DLj9YBAAAAAAAAAAAAAAAAAAAAAFvLnGN8hAAAOBGirfl/AAAwXbyt+X8AAOD///8AAAAAIFZLUooCAADYxLDnAAAAAAAAAAAAAAAABgAAAAAAAAAgAAAAAAAAAPzDsOf7AAAAOcSw5/sAAACxp53p+X8AAIgzoq35fwAAEGG8rQAAAAAwXbyt+X8AADBdvK35fwAA/MOw5/sAAAAGAAAAigIAAAAAAAAAAAAAAAAAAAAAAAAAAAAAAAAAAFD3S1J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AAAABHAAAAKQAAADMAAABoAAAAFQAAACEA8AAAAAAAAAAAAAAAgD8AAAAAAAAAAAAAgD8AAAAAAAAAAAAAAAAAAAAAAAAAAAAAAAAAAAAAAAAAACUAAAAMAAAAAAAAgCgAAAAMAAAABAAAAFIAAABwAQAABAAAAPD///8AAAAAAAAAAAAAAACQAQAAAAAAAQAAAABzAGUAZwBvAGUAIAB1AGkAAAAAAAAAAAAAAAAAAAAAAAAAAAAAAAAAAAAAAAAAAAAAAAAAAAAAAAAAAAAAAAAAAAAAAAAAAAAAAAAAWN606fl/AADQLD9figIAAEiuwOn5fwAAAAAAAAAAAAAAAAAAAAAAAAgAAAAAAgAA4IjCXooCAAAAAAAAAAAAAAAAAAAAAAAAi8ucY3yEAADww7DnAAAAAAAAAAAAAAAA8P///wAAAAAgVktSigIAAIjFsOcAAAAAAAAAAAAAAAAJAAAAAAAAACAAAAAAAAAArMSw5/sAAADpxLDn+wAAALGnnen5fwAAAACAPwAAgD/ovL6tAAAAAAAAgD/7AAAA0acxrfl/AACsxLDn+wAAAAkAAACKAgAAAAAAAAAAAAAAAAAAAAAAAAAAAAAAAAAAsPdLUmR2AAgAAAAAJQAAAAwAAAAEAAAAGAAAAAwAAAAAAAAAEgAAAAwAAAABAAAAHgAAABgAAAApAAAAMwAAAJEAAABIAAAAJQAAAAwAAAAEAAAAVAAAAJwAAAAqAAAAMwAAAI8AAABHAAAAAQAAAGH3tEFVNbRBKgAAADMAAAANAAAATAAAAAAAAAAAAAAAAAAAAP//////////aAAAAE0AYQByAGMAZQBsAG8AIABQAHIAbwBuAG8AAAAOAAAACAAAAAYAAAAHAAAACAAAAAQAAAAJAAAABAAAAAkAAAAGAAAACQAAAAkAAAAJAAAASwAAAEAAAAAwAAAABQAAACAAAAABAAAAAQAAABAAAAAAAAAAAAAAABgBAACAAAAAAAAAAAAAAAAYAQAAgAAAACUAAAAMAAAAAgAAACcAAAAYAAAABQAAAAAAAAD///8AAAAAACUAAAAMAAAABQAAAEwAAABkAAAAAAAAAFAAAAAXAQAAfAAAAAAAAABQAAAAG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QAAABcAAAAAQAAAGH3tEFVNbRBCgAAAFAAAAANAAAATAAAAAAAAAAAAAAAAAAAAP//////////aAAAAE0AYQByAGMAZQBsAG8AIABQAHIAbwBuAG8AAAAKAAAABgAAAAQAAAAFAAAABgAAAAMAAAAHAAAAAwAAAAYAAAAEAAAABwAAAAcAAAAHAAAASwAAAEAAAAAwAAAABQAAACAAAAABAAAAAQAAABAAAAAAAAAAAAAAABgBAACAAAAAAAAAAAAAAAAY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Yfe0QVU1tEEKAAAAYAAAAA4AAABMAAAAAAAAAAAAAAAAAAAA//////////9oAAAAVgBpAGMAZQBwAHIAZQBzAGkAZABlAG4AdABlAAcAAAADAAAABQAAAAYAAAAHAAAABAAAAAYAAAAFAAAAAwAAAAcAAAAGAAAABwAAAAQAAAAGAAAASwAAAEAAAAAwAAAABQAAACAAAAABAAAAAQAAABAAAAAAAAAAAAAAABgBAACAAAAAAAAAAAAAAAAYAQAAgAAAACUAAAAMAAAAAgAAACcAAAAYAAAABQAAAAAAAAD///8AAAAAACUAAAAMAAAABQAAAEwAAABkAAAACQAAAHAAAAAOAQAAfAAAAAkAAABwAAAABgEAAA0AAAAhAPAAAAAAAAAAAAAAAIA/AAAAAAAAAAAAAIA/AAAAAAAAAAAAAAAAAAAAAAAAAAAAAAAAAAAAAAAAAAAlAAAADAAAAAAAAIAoAAAADAAAAAUAAAAlAAAADAAAAAEAAAAYAAAADAAAAAAAAAASAAAADAAAAAEAAAAWAAAADAAAAAAAAABUAAAASAEAAAoAAABwAAAADQEAAHwAAAABAAAAYfe0QVU1tEEKAAAAcAAAACoAAABMAAAABAAAAAkAAABwAAAADwEAAH0AAACgAAAARgBpAHIAbQBhAGQAbwAgAHAAbwByADoAIABNAEEAUgBDAEUATABPACAARwBBAEIAUgBJAEUATAAgAFAAUgBPAE4ATwAgAFQATwDRAEEATgBFAFoABgAAAAMAAAAEAAAACQAAAAYAAAAHAAAABwAAAAMAAAAHAAAABwAAAAQAAAADAAAAAwAAAAoAAAAHAAAABwAAAAcAAAAGAAAABQAAAAkAAAADAAAACAAAAAcAAAAGAAAABwAAAAMAAAAGAAAABQAAAAMAAAAGAAAABwAAAAkAAAAIAAAACQAAAAMAAAAGAAAACQAAAAgAAAAHAAAACAAAAAY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fqMN2cLyv6qQP2emwSLAeSxp7ECTpYHKB/dt/wqX3mE=</DigestValue>
    </Reference>
    <Reference Type="http://www.w3.org/2000/09/xmldsig#Object" URI="#idOfficeObject">
      <DigestMethod Algorithm="http://www.w3.org/2001/04/xmlenc#sha256"/>
      <DigestValue>0LhXZcqeSlT9j3dArRLhupBwc5oT2hqEKXrxSGH+tJ8=</DigestValue>
    </Reference>
    <Reference Type="http://uri.etsi.org/01903#SignedProperties" URI="#idSignedProperties">
      <Transforms>
        <Transform Algorithm="http://www.w3.org/TR/2001/REC-xml-c14n-20010315"/>
      </Transforms>
      <DigestMethod Algorithm="http://www.w3.org/2001/04/xmlenc#sha256"/>
      <DigestValue>QM3lsWWN0GqQQI3eDBPzQI9jIE2+NFrmqL894AJqJ8M=</DigestValue>
    </Reference>
    <Reference Type="http://www.w3.org/2000/09/xmldsig#Object" URI="#idValidSigLnImg">
      <DigestMethod Algorithm="http://www.w3.org/2001/04/xmlenc#sha256"/>
      <DigestValue>k3kiPZGpc0GYFV9vaP1UYeFzZDegooy53FLoLtuArxk=</DigestValue>
    </Reference>
    <Reference Type="http://www.w3.org/2000/09/xmldsig#Object" URI="#idInvalidSigLnImg">
      <DigestMethod Algorithm="http://www.w3.org/2001/04/xmlenc#sha256"/>
      <DigestValue>WliX3CDfsI1CKHUzMFCVoF/gGI2x3uzsmXLH0xgU0jo=</DigestValue>
    </Reference>
  </SignedInfo>
  <SignatureValue>Zfk47gYBTXYDtEdnWljoKAv944Db9v5eh6Ee4AtQzlLkWiijPonVSLrc4G8U4GwCKzasAnnE2/DI
2fZTV3sq97ckJjk5IspGusVWoTcTEqEOAGE6DBe4mECGu9jQfJiGrVRjNGojM4Nfn9KyT96V9oQ4
77LbiLPhXD/G7scaKjvSZ7mqM0BVcsRO2iNQHM09gqhYSqeSoIzY+4sX/WOOxzcjxfwOx7zsJofW
YE1YGHrS+q1BosywSETQTTdQuCAZ9OJf6QkN8XenALYtJYBe9ZiuyFdAIZhPzelnqxhxsiYxMzhO
4Dxdea7kbTKMKbTfjtL8xzTy8bCW8gVCEdU67Q==</SignatureValue>
  <KeyInfo>
    <X509Data>
      <X509Certificate>MIIIBjCCBe6gAwIBAgIINosaGTvcDJAwDQYJKoZIhvcNAQELBQAwWzEXMBUGA1UEBRMOUlVDIDgwMDUwMTcyLTExGjAYBgNVBAMTEUNBLURPQ1VNRU5UQSBTLkEuMRcwFQYDVQQKEw5ET0NVTUVOVEEgUy5BLjELMAkGA1UEBhMCUFkwHhcNMTkwODA5MTQ1NTE4WhcNMjEwODA4MTUwNTE4WjCBqzELMAkGA1UEBhMCUFkxFzAVBgNVBAQMDkNFU1BFREVTIE1BWlVSMRIwEAYDVQQFEwlDSTI2NzcyMDQxGTAXBgNVBCoMEEdVSUxMRVJNTyBBTEVYSVMxFzAVBgNVBAoMDlBFUlNPTkEgRklTSUNBMREwDwYDVQQLDAhGSVJNQSBGMjEoMCYGA1UEAwwfR1VJTExFUk1PIEFMRVhJUyBDRVNQRURFUyBNQVpVUjCCASIwDQYJKoZIhvcNAQEBBQADggEPADCCAQoCggEBAPlRSXuXTysdsyp80JGbZ+wk3H+z1v72+2zJo7WsU6RhNIAdqSufur61qvi0Rs57kkVtMvtvca53npnfesQc5BItyb9GW5ueL4LoKNEBqLzkq8eO5QB7Qc1uPBFId7p/bgx5TgNVIRfA1tGljyQpg4c+QbWAtJPURbaM5x/pxRnEQyiTVggi1hiOqF5h6dDtBIWOZE7KWV1K6LUHoLONAVUhw0l+9cGlFGjZ1LHuoXydoJDNC9p86E62toXlic2FkC5E2brGw9/TFn50XYA60dSK61gZFIklJ1c3f88ex5nNczP1paJAy8bYrqq7tNeLixBSU37VyDPMgtJuhXdJD50CAwEAAaOCA3swggN3MAwGA1UdEwEB/wQCMAAwDgYDVR0PAQH/BAQDAgXgMCoGA1UdJQEB/wQgMB4GCCsGAQUFBwMBBggrBgEFBQcDAgYIKwYBBQUHAwQwHQYDVR0OBBYEFOmxjxwXxJoks8hcoiR82qHFtJ2a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AGA1UdEQQZMBeBFWdjZXNwZWRlc3Zj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HMEzAjIVCBALTmuUbLL5UJkloIJe0d6XBUUKzjkSZ9OeMGI0hXEFHZ9tiev3+cVeWoPWAhqPxEOHjhu0gyISAabDRBj+lUWx9PYbin+coWC0sSmDr1XZu/Z8/5NHHeq/yU2vmW9yl1pjdVF9q4ooDiQ6D2qCoQZ2teRLiQYk4vEbwfETunAtdMVBQh/JczSLWBOc+PkZviH/bToaVEtCVriN9g9s9K0b1oICMPuCAUyEfnbAXoBpIdVBsZhlqoMYFJacjkXnqX0azRKBgMduFxJFSlEhwVGJLnFRq2k90ZwsnUPa6YvN37+pFC+VuwshOi0W9gbmCmhUfX/O0bEk/pfa0psTUA+rj7aoSjLCImlfdGLu6+MclytXm6jjplkf1beSvceQ1rWSRFP83Ug3SZZcenVuUpbNEzfNRD4Qspyg/9J0zZBFp+HcrE7aAeF5HQSNWYugUIOvb0T2JTrgMFTSxanPOY/9CZVXM/9VS911R+kC4yhFx+J/rPzElTLtRpsIa+/RvOvInqjOesNW8IEaloSYDCfwszSG1gIRxhQsfU9tfpLF3NxlyjVrDEWW4ZNZJt6cTMWpuiPociNgSeHVZIsjZjwwd5cjDHtGfCLoDPqUgHd/Z8mTAqy9jOGz5uSrgSP61ccmpa2lv+PQXafjrqsfDPYF3wWkkbwMxsZ</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xu6hWH1hOojskui3fvekGwyWZ+Fypxlafo5Gx7qqmC0=</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Zi5s2cvwjNasJqeuDt0qmCEC4g1WmgiztI3f0Emdnvo=</DigestValue>
      </Reference>
      <Reference URI="/xl/drawings/vmlDrawing1.vml?ContentType=application/vnd.openxmlformats-officedocument.vmlDrawing">
        <DigestMethod Algorithm="http://www.w3.org/2001/04/xmlenc#sha256"/>
        <DigestValue>3X2yFniUv+uJF7+L9Z1+vwCWaoP9Ev4UwMcIszA7WJo=</DigestValue>
      </Reference>
      <Reference URI="/xl/media/image1.emf?ContentType=image/x-emf">
        <DigestMethod Algorithm="http://www.w3.org/2001/04/xmlenc#sha256"/>
        <DigestValue>1j69RbxskQ4Pr0RiVid6WODux+Qr5XCnTO/TazHdZLY=</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P3UTlPfct5bPJJF44WN1Vjm8dAltIlHYyjkaIIzZHhI=</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TaA6KX/SRWPpmiasS8KGCRFI/mFTpQlGqiM07LbibG8=</DigestValue>
      </Reference>
      <Reference URI="/xl/printerSettings/printerSettings17.bin?ContentType=application/vnd.openxmlformats-officedocument.spreadsheetml.printerSettings">
        <DigestMethod Algorithm="http://www.w3.org/2001/04/xmlenc#sha256"/>
        <DigestValue>uEytLUZB2XUIlp4S1X1OrZfSDIJ97PEGHsjzk1VUV2A=</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hqnMLvZ6XBY2fH1KhK00vJXWuxlSZRWkoKrdKDrIF2Q=</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GyyR84UYFfbFvVrs+ip9vPggIMAXC0nxkmeUVNsGxCc=</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GyyR84UYFfbFvVrs+ip9vPggIMAXC0nxkmeUVNsGxCc=</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ZVxXhJn6XmjT/m1Dw2UhwYZPVXYMSYE+DUFTlsgHV4s=</DigestValue>
      </Reference>
      <Reference URI="/xl/printerSettings/printerSettings36.bin?ContentType=application/vnd.openxmlformats-officedocument.spreadsheetml.printerSettings">
        <DigestMethod Algorithm="http://www.w3.org/2001/04/xmlenc#sha256"/>
        <DigestValue>ZVxXhJn6XmjT/m1Dw2UhwYZPVXYMSYE+DUFTlsgHV4s=</DigestValue>
      </Reference>
      <Reference URI="/xl/printerSettings/printerSettings37.bin?ContentType=application/vnd.openxmlformats-officedocument.spreadsheetml.printerSettings">
        <DigestMethod Algorithm="http://www.w3.org/2001/04/xmlenc#sha256"/>
        <DigestValue>OGD3iF2+l78gTInlDCWFPycZVuHBpUE02raJ/Wr5XCI=</DigestValue>
      </Reference>
      <Reference URI="/xl/printerSettings/printerSettings38.bin?ContentType=application/vnd.openxmlformats-officedocument.spreadsheetml.printerSettings">
        <DigestMethod Algorithm="http://www.w3.org/2001/04/xmlenc#sha256"/>
        <DigestValue>aKO8XWThzgvGlTVSu23kX37OoqtKGS6PBUkmhsicI1Y=</DigestValue>
      </Reference>
      <Reference URI="/xl/printerSettings/printerSettings39.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40.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ZVxXhJn6XmjT/m1Dw2UhwYZPVXYMSYE+DUFTlsgHV4s=</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HYwdq62HloaIK04t1948F3eZZhrUj6FreJDDtEzvRfo=</DigestValue>
      </Reference>
      <Reference URI="/xl/styles.xml?ContentType=application/vnd.openxmlformats-officedocument.spreadsheetml.styles+xml">
        <DigestMethod Algorithm="http://www.w3.org/2001/04/xmlenc#sha256"/>
        <DigestValue>t7XIp487VNxUwPxnRg29rKR2yyfNM502WynVtbAL2WQ=</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UT1x7DykFho9gSxwDfnti6XldYI0jzpk+0lW5NugWFE=</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n9SYMQLXlYsbGROl9LdTmBU71QSHMxgmc/mOn0wsFJU=</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cApweBZxD/dsSs9MyQtSLAzZw/z9URyvkfDP/Dfx8LI=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SkwAS0yxPj97QGcg6wzYKmd5qdsrohRzSM8svgWXni8=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2UvaJd4t1phQRQdI2v+8P6in2MYl7iRXojHaBPA1Qjo=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xjFonzx5+2n2MnlBgVR55atK4GvpExyOQSmNfVTWeTA=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3fXeTRdVMbunCcyzaZoK0xmvQy1JGBPVSrRL0zRov4I=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MF+P3+e4DYa5wmyYRFc1IkIKe5JiXaR7aqADvKNhggU=</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+Zat4UHtg0Sf6vtK4mSMcAuCS6v3FESUKOICM6FhEto=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187HMFPQ8AJwDKP4fpV65237rJAYohDL7ItX4CWHwY4=</DigestValue>
      </Reference>
      <Reference URI="/xl/worksheets/sheet1.xml?ContentType=application/vnd.openxmlformats-officedocument.spreadsheetml.worksheet+xml">
        <DigestMethod Algorithm="http://www.w3.org/2001/04/xmlenc#sha256"/>
        <DigestValue>kP40IEBzZHRCZn0fYRwamNmw4213LnZlDMixIeCNNJg=</DigestValue>
      </Reference>
      <Reference URI="/xl/worksheets/sheet10.xml?ContentType=application/vnd.openxmlformats-officedocument.spreadsheetml.worksheet+xml">
        <DigestMethod Algorithm="http://www.w3.org/2001/04/xmlenc#sha256"/>
        <DigestValue>FBTOMkV6XUp2Iq2wUluGTePnuoHK7LKK7tvVWG0Z8M8=</DigestValue>
      </Reference>
      <Reference URI="/xl/worksheets/sheet11.xml?ContentType=application/vnd.openxmlformats-officedocument.spreadsheetml.worksheet+xml">
        <DigestMethod Algorithm="http://www.w3.org/2001/04/xmlenc#sha256"/>
        <DigestValue>fo/PDLeDwmBxvKxXPhqbxo8IPK6TR1bx9x0Jx4VyPlI=</DigestValue>
      </Reference>
      <Reference URI="/xl/worksheets/sheet2.xml?ContentType=application/vnd.openxmlformats-officedocument.spreadsheetml.worksheet+xml">
        <DigestMethod Algorithm="http://www.w3.org/2001/04/xmlenc#sha256"/>
        <DigestValue>F2PJCMm2wZ0DDSO5btWKrIcvbD4S54oCzT85mc1MJpA=</DigestValue>
      </Reference>
      <Reference URI="/xl/worksheets/sheet3.xml?ContentType=application/vnd.openxmlformats-officedocument.spreadsheetml.worksheet+xml">
        <DigestMethod Algorithm="http://www.w3.org/2001/04/xmlenc#sha256"/>
        <DigestValue>uSZDKXCGwZJztMuKJ8OD+qJKJ20qT9x05kvuNFFCxzU=</DigestValue>
      </Reference>
      <Reference URI="/xl/worksheets/sheet4.xml?ContentType=application/vnd.openxmlformats-officedocument.spreadsheetml.worksheet+xml">
        <DigestMethod Algorithm="http://www.w3.org/2001/04/xmlenc#sha256"/>
        <DigestValue>n2q/lRzkmW7AkNjWI3cMCw1ZuBXT1Qhw/MpyP9GG6zE=</DigestValue>
      </Reference>
      <Reference URI="/xl/worksheets/sheet5.xml?ContentType=application/vnd.openxmlformats-officedocument.spreadsheetml.worksheet+xml">
        <DigestMethod Algorithm="http://www.w3.org/2001/04/xmlenc#sha256"/>
        <DigestValue>4A0tWHSRaociUbopQMzqAApU+twGDR24/gdtGjXZvUI=</DigestValue>
      </Reference>
      <Reference URI="/xl/worksheets/sheet6.xml?ContentType=application/vnd.openxmlformats-officedocument.spreadsheetml.worksheet+xml">
        <DigestMethod Algorithm="http://www.w3.org/2001/04/xmlenc#sha256"/>
        <DigestValue>4qFA/200DKA7bhh+H0Eg1kX2Wv4CNJ87TZ6KYacBH/A=</DigestValue>
      </Reference>
      <Reference URI="/xl/worksheets/sheet7.xml?ContentType=application/vnd.openxmlformats-officedocument.spreadsheetml.worksheet+xml">
        <DigestMethod Algorithm="http://www.w3.org/2001/04/xmlenc#sha256"/>
        <DigestValue>CLBES+Fw37eJoPdOYX3/9FX51Y7L3eePXm+9wr9nOOM=</DigestValue>
      </Reference>
      <Reference URI="/xl/worksheets/sheet8.xml?ContentType=application/vnd.openxmlformats-officedocument.spreadsheetml.worksheet+xml">
        <DigestMethod Algorithm="http://www.w3.org/2001/04/xmlenc#sha256"/>
        <DigestValue>jHIuUxlXo2eMmnw5ia7V/sJtBXk/NzY8QjS248pAy90=</DigestValue>
      </Reference>
      <Reference URI="/xl/worksheets/sheet9.xml?ContentType=application/vnd.openxmlformats-officedocument.spreadsheetml.worksheet+xml">
        <DigestMethod Algorithm="http://www.w3.org/2001/04/xmlenc#sha256"/>
        <DigestValue>2pBjJ5YvKK6tDUYl7NfEcBgIOapMeGnwPBfm521h17M=</DigestValue>
      </Reference>
    </Manifest>
    <SignatureProperties>
      <SignatureProperty Id="idSignatureTime" Target="#idPackageSignature">
        <mdssi:SignatureTime xmlns:mdssi="http://schemas.openxmlformats.org/package/2006/digital-signature">
          <mdssi:Format>YYYY-MM-DDThh:mm:ssTZD</mdssi:Format>
          <mdssi:Value>2020-10-30T18:30:17Z</mdssi:Value>
        </mdssi:SignatureTime>
      </SignatureProperty>
    </SignatureProperties>
  </Object>
  <Object Id="idOfficeObject">
    <SignatureProperties>
      <SignatureProperty Id="idOfficeV1Details" Target="#idPackageSignature">
        <SignatureInfoV1 xmlns="http://schemas.microsoft.com/office/2006/digsig">
          <SetupID>{C6D7CE6B-0C50-48DC-87B6-6D2003678278}</SetupID>
          <SignatureText>Guillermo Cespedes</SignatureText>
          <SignatureImage/>
          <SignatureComments/>
          <WindowsVersion>10.0</WindowsVersion>
          <OfficeVersion>16.0.13231/21</OfficeVersion>
          <ApplicationVersion>16.0.13231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2020-10-30T18:30:17Z</xd:SigningTime>
          <xd:SigningCertificate>
            <xd:Cert>
              <xd:CertDigest>
                <DigestMethod Algorithm="http://www.w3.org/2001/04/xmlenc#sha256"/>
                <DigestValue>GmeYYy5BoFuYAD64RvkYzhAj0MuOMFBC7mVs/1HTkp8=</DigestValue>
              </xd:CertDigest>
              <xd:IssuerSerial>
                <X509IssuerName>C=PY, O=DOCUMENTA S.A., CN=CA-DOCUMENTA S.A., SERIALNUMBER=RUC 80050172-1</X509IssuerName>
                <X509SerialNumber>3930263795491671184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gBAAB/AAAAAAAAAAAAAABGGwAAaQwAACBFTUYAAAEA0BsAAKoAAAAGAAAAAAAAAAAAAAAAAAAAgAcAADgEAADdAQAADAEAAAAAAAAAAAAAAAAAAEhHBwDgFgQACgAAABAAAAAAAAAAAAAAAEsAAAAQAAAAAAAAAAUAAAAeAAAAGAAAAAAAAAAAAAAAGQEAAIAAAAAnAAAAGAAAAAEAAAAAAAAAAAAAAAAAAAAlAAAADAAAAAEAAABMAAAAZAAAAAAAAAAAAAAAGAEAAH8AAAAAAAAAAAAAABk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8PDwAAAAAAAlAAAADAAAAAEAAABMAAAAZAAAAAAAAAAAAAAAGAEAAH8AAAAAAAAAAAAAABkBAACAAAAAIQDwAAAAAAAAAAAAAACAPwAAAAAAAAAAAACAPwAAAAAAAAAAAAAAAAAAAAAAAAAAAAAAAAAAAAAAAAAAJQAAAAwAAAAAAACAKAAAAAwAAAABAAAAJwAAABgAAAABAAAAAAAAAPDw8AAAAAAAJQAAAAwAAAABAAAATAAAAGQAAAAAAAAAAAAAABgBAAB/AAAAAAAAAAAAAAAZ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AAAAAAAlAAAADAAAAAEAAABMAAAAZAAAAAAAAAAAAAAAGAEAAH8AAAAAAAAAAAAAABkBAACAAAAAIQDwAAAAAAAAAAAAAACAPwAAAAAAAAAAAACAPwAAAAAAAAAAAAAAAAAAAAAAAAAAAAAAAAAAAAAAAAAAJQAAAAwAAAAAAACAKAAAAAwAAAABAAAAJwAAABgAAAABAAAAAAAAAP///wAAAAAAJQAAAAwAAAABAAAATAAAAGQAAAAAAAAAAAAAABgBAAB/AAAAAAAAAAAAAAAZ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AK17+n8AAAAArXv6fwAA1E2We/p/AAAAABnG+n8AAN34JXv6fwAAMBYZxvp/AADUTZZ7+n8AABAUAAAAAAAAQAAAwPp/AAAAABnG+n8AAKT7JXv6fwAABAAAAAAAAAAwFhnG+n8AAMC5GVM4AAAA1E2WewAAAABIAAAAAAAAANRNlnv6fwAAIAOte/p/AAAAUpZ7+n8AAAEAAAAAAAAAgHOWe/p/AAAAABnG+n8AAAAAAAAAAAAAAAAAACoCAAAAAAAAAAAAALAl8V4qAgAAe2zxxfp/AACQuhlTOAAAACm7GVM4AAAAAAAAAAAAAAAAAAAAZHYACAAAAAAlAAAADAAAAAEAAAAYAAAADAAAAAAAAAASAAAADAAAAAEAAAAeAAAAGAAAAL0AAAAEAAAA9wAAABEAAAAlAAAADAAAAAEAAABUAAAAiAAAAL4AAAAEAAAA9QAAABAAAAABAAAAAMDGQb6ExkG+AAAABAAAAAoAAABMAAAAAAAAAAAAAAAAAAAA//////////9gAAAAMwAwAC8AMQAwAC8AMgAwADIAMAAGAAAABgAAAAQAAAAGAAAABgAAAAQAAAAGAAAABgAAAAYAAAAGAAAASwAAAEAAAAAwAAAABQAAACAAAAABAAAAAQAAABAAAAAAAAAAAAAAABkBAACAAAAAAAAAAAAAAAAZAQAAgAAAAFIAAABwAQAAAgAAABAAAAAHAAAAAAAAAAAAAAC8AgAAAAAAAAECAiJTAHkAcwB0AGUAbQAAAAAAAAAAAAAAAAAAAAAAAAAAAAAAAAAAAAAAAAAAAAAAAAAAAAAAAAAAAAAAAAAAAAAAAAAAAAEAAAAqAgAAuOAZUzgAAAAAAAAAAAAAAIieFMb6fwAAAAAAAAAAAAAJAAAAAAAAAP8DAAAAAAAAF/sle/p/AAAAAAAAAAAAAAAAAAAAAAAABq0H8OfBAAA44hlTOAAAAAAACwAAAAAAUFNIayoCAACwJfFeKgIAAGDjGVMAAAAAcLECXyoCAAAHAAAAAAAAAAAAAAAAAAAAnOIZUzgAAADZ4hlTOAAAALGz7cX6fwAAAACAPwAAAAAAAAAAAAAAAAC7AGoqAgAACOgZUzgAAACwJfFeKgIAAHts8cX6fwAAQOIZUzgAAADZ4hlTO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CgAAAAAAAAAAq7Z6+n8AALB1yW4qAgAAiJ4Uxvp/AAAAAAAAAAAAAGg3RHr6fwAAAMS4evp/AAABAAAAAAAAAAAAAAAAAAAAAAAAAAAAAADGHgbw58EAAAAAAAAAAAAAOHMYUzgAAADg////AAAAALAl8V4qAgAAuG8YUwAAAAAAAAAAAAAAAAYAAAAAAAAAAAAAAAAAAADcbhhTOAAAABlvGFM4AAAAsbPtxfp/AABgs35uKgIAAAAAAAAAAAAAYLN+bioCAACCHEV6+n8AALAl8V4qAgAAe2zxxfp/AACAbhhTOAAAABlvGFM4AAAAAAAAAAAAAAAAAAAAZHYACAAAAAAlAAAADAAAAAMAAAAYAAAADAAAAAAAAAASAAAADAAAAAEAAAAWAAAADAAAAAgAAABUAAAAVAAAAAoAAAAnAAAAHgAAAEoAAAABAAAAAMD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1AAAARwAAACkAAAAzAAAAjQAAABUAAAAhAPAAAAAAAAAAAAAAAIA/AAAAAAAAAAAAAIA/AAAAAAAAAAAAAAAAAAAAAAAAAAAAAAAAAAAAAAAAAAAlAAAADAAAAAAAAIAoAAAADAAAAAQAAABSAAAAcAEAAAQAAADw////AAAAAAAAAAAAAAAAkAEAAAAAAAEAAAAAcwBlAGcAbwBlACAAdQBpAAAAAAAAAAAAAAAAAAAAAAAAAAAAAAAAAAAAAAAAAAAAAAAAAAAAAAAAAAAAAAAAAAAAMEAoRrZ6+n8AAAAAAAD/////AAEBAAAAgD+InhTG+n8AAAAAAAAAAAAAUEA3ayoCAABAdxhTOAAAAChGtnr6fwAAAAAAAAAAAAAAAAAAAAAAAJYeBvDnwQAAAAAAAP////8AAAAAAAEAAPD///8AAAAAsCXxXioCAAAIcBhTAAAAAAAAAAAAAAAACQAAAAAAAAAAAAAAAAAAACxvGFM4AAAAaW8YUzgAAACxs+3F+n8AAOC3fm4qAgAAAAAAAAAAAADgt35uKgIAAAAAAAAAAAAAsCXxXioCAAB7bPHF+n8AANBuGFM4AAAAaW8YUzgAAAAAAAAAAAAAAPD9ImtkdgAIAAAAACUAAAAMAAAABAAAABgAAAAMAAAAAAAAABIAAAAMAAAAAQAAAB4AAAAYAAAAKQAAADMAAAC2AAAASAAAACUAAAAMAAAABAAAAFQAAAC4AAAAKgAAADMAAAC0AAAARwAAAAEAAAAAwMZBvoTGQSoAAAAzAAAAEgAAAEwAAAAAAAAAAAAAAAAAAAD//////////3AAAABHAHUAaQBsAGwAZQByAG0AbwAgAEMAZQBzAHAAZQBkAGUAcwALAAAACQAAAAQAAAAEAAAABAAAAAgAAAAGAAAADgAAAAkAAAAEAAAACgAAAAgAAAAHAAAACQAAAAgAAAAJAAAACAAAAAcAAABLAAAAQAAAADAAAAAFAAAAIAAAAAEAAAABAAAAEAAAAAAAAAAAAAAAGQEAAIAAAAAAAAAAAAAAABkBAACAAAAAJQAAAAwAAAACAAAAJwAAABgAAAAFAAAAAAAAAP///wAAAAAAJQAAAAwAAAAFAAAATAAAAGQAAAAAAAAAUAAAABgBAAB8AAAAAAAAAFAAAAAZ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uAAAAAoAAABQAAAAbwAAAFwAAAABAAAAAMDGQb6ExkEKAAAAUAAAABIAAABMAAAAAAAAAAAAAAAAAAAA//////////9wAAAARwB1AGkAbABsAGUAcgBtAG8AIABDAGUAcwBwAGUAZABlAHMACAAAAAcAAAADAAAAAwAAAAMAAAAGAAAABAAAAAkAAAAHAAAAAwAAAAcAAAAGAAAABQAAAAcAAAAGAAAABwAAAAYAAAAFAAAASwAAAEAAAAAwAAAABQAAACAAAAABAAAAAQAAABAAAAAAAAAAAAAAABkBAACAAAAAAAAAAAAAAAAZ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eAAAAAoAAABgAAAALwAAAGwAAAABAAAAAMDGQb6ExkEKAAAAYAAAAAcAAABMAAAAAAAAAAAAAAAAAAAA//////////9cAAAAUwBpAG4AZABpAGMAbwAAAAYAAAADAAAABwAAAAcAAAADAAAABQAAAAcAAABLAAAAQAAAADAAAAAFAAAAIAAAAAEAAAABAAAAEAAAAAAAAAAAAAAAGQEAAIAAAAAAAAAAAAAAABkBAACAAAAAJQAAAAwAAAACAAAAJwAAABgAAAAFAAAAAAAAAP///wAAAAAAJQAAAAwAAAAFAAAATAAAAGQAAAAJAAAAcAAAAA8BAAB8AAAACQAAAHAAAAAHAQAADQAAACEA8AAAAAAAAAAAAAAAgD8AAAAAAAAAAAAAgD8AAAAAAAAAAAAAAAAAAAAAAAAAAAAAAAAAAAAAAAAAACUAAAAMAAAAAAAAgCgAAAAMAAAABQAAACUAAAAMAAAAAQAAABgAAAAMAAAAAAAAABIAAAAMAAAAAQAAABYAAAAMAAAAAAAAAFQAAABUAQAACgAAAHAAAAAOAQAAfAAAAAEAAAAAwMZBvoTGQQoAAABwAAAALAAAAEwAAAAEAAAACQAAAHAAAAAQAQAAfQAAAKQAAABGAGkAcgBtAGEAZABvACAAcABvAHIAOgAgAEcAVQBJAEwATABFAFIATQBPACAAQQBMAEUAWABJAFMAIABDAEUAUwBQAEUARABFAFMAIABNAEEAWgBVAFIABgAAAAMAAAAEAAAACQAAAAYAAAAHAAAABwAAAAMAAAAHAAAABwAAAAQAAAADAAAAAwAAAAgAAAAIAAAAAwAAAAUAAAAFAAAABgAAAAcAAAAKAAAACQAAAAMAAAAHAAAABQAAAAYAAAAGAAAAAwAAAAYAAAADAAAABwAAAAYAAAAGAAAABgAAAAYAAAAIAAAABgAAAAYAAAADAAAACgAAAAcAAAAGAAAACAAAAAcAAAAWAAAADAAAAAAAAAAlAAAADAAAAAIAAAAOAAAAFAAAAAAAAAAQAAAAFAAAAA==</Object>
  <Object Id="idInvalidSigLnImg">AQAAAGwAAAAAAAAAAAAAABgBAAB/AAAAAAAAAAAAAABGGwAAaQwAACBFTUYAAAEAPCEAALEAAAAGAAAAAAAAAAAAAAAAAAAAgAcAADgEAADdAQAADAEAAAAAAAAAAAAAAAAAAEhHBwDgFgQACgAAABAAAAAAAAAAAAAAAEsAAAAQAAAAAAAAAAUAAAAeAAAAGAAAAAAAAAAAAAAAGQEAAIAAAAAnAAAAGAAAAAEAAAAAAAAAAAAAAAAAAAAlAAAADAAAAAEAAABMAAAAZAAAAAAAAAAAAAAAGAEAAH8AAAAAAAAAAAAAABk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8PDwAAAAAAAlAAAADAAAAAEAAABMAAAAZAAAAAAAAAAAAAAAGAEAAH8AAAAAAAAAAAAAABkBAACAAAAAIQDwAAAAAAAAAAAAAACAPwAAAAAAAAAAAACAPwAAAAAAAAAAAAAAAAAAAAAAAAAAAAAAAAAAAAAAAAAAJQAAAAwAAAAAAACAKAAAAAwAAAABAAAAJwAAABgAAAABAAAAAAAAAPDw8AAAAAAAJQAAAAwAAAABAAAATAAAAGQAAAAAAAAAAAAAABgBAAB/AAAAAAAAAAAAAAAZAQAAgAAAACEA8AAAAAAAAAAAAAAAgD8AAAAAAAAAAAAAgD8AAAAAAAAAAAAAAAAAAAAAAAAAAAAAAAAAAAAAAAAAACUAAAAMAAAAAAAAgCgAAAAMAAAAAQAAACcAAAAYAAAAAQAAAAAAAADw8PAAAAAAACUAAAAMAAAAAQAAAEwAAABkAAAAAAAAAAAAAAAYAQAAfwAAAAAAAAAAAAAAGQEAAIAAAAAhAPAAAAAAAAAAAAAAAIA/AAAAAAAAAAAAAIA/AAAAAAAAAAAAAAAAAAAAAAAAAAAAAAAAAAAAAAAAAAAlAAAADAAAAAAAAIAoAAAADAAAAAEAAAAnAAAAGAAAAAEAAAAAAAAA////AAAAAAAlAAAADAAAAAEAAABMAAAAZAAAAAAAAAAAAAAAGAEAAH8AAAAAAAAAAAAAABkBAACAAAAAIQDwAAAAAAAAAAAAAACAPwAAAAAAAAAAAACAPwAAAAAAAAAAAAAAAAAAAAAAAAAAAAAAAAAAAAAAAAAAJQAAAAwAAAAAAACAKAAAAAwAAAABAAAAJwAAABgAAAABAAAAAAAAAP///wAAAAAAJQAAAAwAAAABAAAATAAAAGQAAAAAAAAAAAAAABgBAAB/AAAAAAAAAAAAAAAZ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K17+n8AAAAArXv6fwAA1E2We/p/AAAAABnG+n8AAN34JXv6fwAAMBYZxvp/AADUTZZ7+n8AABAUAAAAAAAAQAAAwPp/AAAAABnG+n8AAKT7JXv6fwAABAAAAAAAAAAwFhnG+n8AAMC5GVM4AAAA1E2WewAAAABIAAAAAAAAANRNlnv6fwAAIAOte/p/AAAAUpZ7+n8AAAEAAAAAAAAAgHOWe/p/AAAAABnG+n8AAAAAAAAAAAAAAAAAACoCAAAAAAAAAAAAALAl8V4qAgAAe2zxxfp/AACQuhlTOAAAACm7GVM4AAAAAAAAAAAAAAAAAAAAZHYACAAAAAAlAAAADAAAAAEAAAAYAAAADAAAAP8AAAASAAAADAAAAAEAAAAeAAAAGAAAACIAAAAEAAAAcgAAABEAAAAlAAAADAAAAAEAAABUAAAAqAAAACMAAAAEAAAAcAAAABAAAAABAAAAAMDGQb6ExkEjAAAABAAAAA8AAABMAAAAAAAAAAAAAAAAAAAA//////////9sAAAARgBpAHIAbQBhACAAbgBvACAAdgDhAGwAaQBkAGEAAAAGAAAAAwAAAAQAAAAJAAAABgAAAAMAAAAHAAAABwAAAAMAAAAFAAAABgAAAAMAAAADAAAABwAAAAYAAABLAAAAQAAAADAAAAAFAAAAIAAAAAEAAAABAAAAEAAAAAAAAAAAAAAAGQEAAIAAAAAAAAAAAAAAABkBAACAAAAAUgAAAHABAAACAAAAEAAAAAcAAAAAAAAAAAAAALwCAAAAAAAAAQICIlMAeQBzAHQAZQBtAAAAAAAAAAAAAAAAAAAAAAAAAAAAAAAAAAAAAAAAAAAAAAAAAAAAAAAAAAAAAAAAAAAAAAAAAAAAAQAAACoCAAC44BlTOAAAAAAAAAAAAAAAiJ4Uxvp/AAAAAAAAAAAAAAkAAAAAAAAA/wMAAAAAAAAX+yV7+n8AAAAAAAAAAAAAAAAAAAAAAAAGrQfw58EAADjiGVM4AAAAAAALAAAAAABQU0hrKgIAALAl8V4qAgAAYOMZUwAAAABwsQJfKgIAAAcAAAAAAAAAAAAAAAAAAACc4hlTOAAAANniGVM4AAAAsbPtxfp/AAAAAIA/AAAAAAAAAAAAAAAAALsAaioCAAAI6BlTOAAAALAl8V4qAgAAe2zxxfp/AABA4hlTOAAAANniGVM4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KAAAAAAAAAACrtnr6fwAAsHXJbioCAACInhTG+n8AAAAAAAAAAAAAaDdEevp/AAAAxLh6+n8AAAEAAAAAAAAAAAAAAAAAAAAAAAAAAAAAAMYeBvDnwQAAAAAAAAAAAAA4cxhTOAAAAOD///8AAAAAsCXxXioCAAC4bxhTAAAAAAAAAAAAAAAABgAAAAAAAAAAAAAAAAAAANxuGFM4AAAAGW8YUzgAAACxs+3F+n8AAGCzfm4qAgAAAAAAAAAAAABgs35uKgIAAIIcRXr6fwAAsCXxXioCAAB7bPHF+n8AAIBuGFM4AAAAGW8YUzgAAAAAAAAAAAAAAAAAAABkdgAIAAAAACUAAAAMAAAAAwAAABgAAAAMAAAAAAAAABIAAAAMAAAAAQAAABYAAAAMAAAACAAAAFQAAABUAAAACgAAACcAAAAeAAAASgAAAAEAAAAAwMZBvoTG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UAAABHAAAAKQAAADMAAACNAAAAFQAAACEA8AAAAAAAAAAAAAAAgD8AAAAAAAAAAAAAgD8AAAAAAAAAAAAAAAAAAAAAAAAAAAAAAAAAAAAAAAAAACUAAAAMAAAAAAAAgCgAAAAMAAAABAAAAFIAAABwAQAABAAAAPD///8AAAAAAAAAAAAAAACQAQAAAAAAAQAAAABzAGUAZwBvAGUAIAB1AGkAAAAAAAAAAAAAAAAAAAAAAAAAAAAAAAAAAAAAAAAAAAAAAAAAAAAAAAAAAAAAAAAAAAAwQChGtnr6fwAAAAAAAP////8AAQEAAACAP4ieFMb6fwAAAAAAAAAAAABQQDdrKgIAAEB3GFM4AAAAKEa2evp/AAAAAAAAAAAAAAAAAAAAAAAAlh4G8OfBAAAAAAAA/////wAAAAAAAQAA8P///wAAAACwJfFeKgIAAAhwGFMAAAAAAAAAAAAAAAAJAAAAAAAAAAAAAAAAAAAALG8YUzgAAABpbxhTOAAAALGz7cX6fwAA4Ld+bioCAAAAAAAAAAAAAOC3fm4qAgAAAAAAAAAAAACwJfFeKgIAAHts8cX6fwAA0G4YUzgAAABpbxhTOAAAAAAAAAAAAAAA8P0ia2R2AAgAAAAAJQAAAAwAAAAEAAAAGAAAAAwAAAAAAAAAEgAAAAwAAAABAAAAHgAAABgAAAApAAAAMwAAALYAAABIAAAAJQAAAAwAAAAEAAAAVAAAALgAAAAqAAAAMwAAALQAAABHAAAAAQAAAADAxkG+hMZBKgAAADMAAAASAAAATAAAAAAAAAAAAAAAAAAAAP//////////cAAAAEcAdQBpAGwAbABlAHIAbQBvACAAQwBlAHMAcABlAGQAZQBzAAsAAAAJAAAABAAAAAQAAAAEAAAACAAAAAYAAAAOAAAACQAAAAQAAAAKAAAACAAAAAcAAAAJAAAACAAAAAkAAAAIAAAABwAAAEsAAABAAAAAMAAAAAUAAAAgAAAAAQAAAAEAAAAQAAAAAAAAAAAAAAAZAQAAgAAAAAAAAAAAAAAAGQEAAIAAAAAlAAAADAAAAAIAAAAnAAAAGAAAAAUAAAAAAAAA////AAAAAAAlAAAADAAAAAUAAABMAAAAZAAAAAAAAABQAAAAGAEAAHwAAAAAAAAAUAAAABk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vAAAAXAAAAAEAAAAAwMZBvoTGQQoAAABQAAAAEgAAAEwAAAAAAAAAAAAAAAAAAAD//////////3AAAABHAHUAaQBsAGwAZQByAG0AbwAgAEMAZQBzAHAAZQBkAGUAcwAIAAAABwAAAAMAAAADAAAAAwAAAAYAAAAEAAAACQAAAAcAAAADAAAABwAAAAYAAAAFAAAABwAAAAYAAAAHAAAABgAAAAUAAABLAAAAQAAAADAAAAAFAAAAIAAAAAEAAAABAAAAEAAAAAAAAAAAAAAAGQEAAIAAAAAAAAAAAAAAABk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B4AAAACgAAAGAAAAAvAAAAbAAAAAEAAAAAwMZBvoTGQQoAAABgAAAABwAAAEwAAAAAAAAAAAAAAAAAAAD//////////1wAAABTAGkAbgBkAGkAYwBvAAAABgAAAAMAAAAHAAAABwAAAAMAAAAFAAAABwAAAEsAAABAAAAAMAAAAAUAAAAgAAAAAQAAAAEAAAAQAAAAAAAAAAAAAAAZAQAAgAAAAAAAAAAAAAAAGQEAAIAAAAAlAAAADAAAAAIAAAAnAAAAGAAAAAUAAAAAAAAA////AAAAAAAlAAAADAAAAAUAAABMAAAAZAAAAAkAAABwAAAADwEAAHwAAAAJAAAAcAAAAAcBAAANAAAAIQDwAAAAAAAAAAAAAACAPwAAAAAAAAAAAACAPwAAAAAAAAAAAAAAAAAAAAAAAAAAAAAAAAAAAAAAAAAAJQAAAAwAAAAAAACAKAAAAAwAAAAFAAAAJQAAAAwAAAABAAAAGAAAAAwAAAAAAAAAEgAAAAwAAAABAAAAFgAAAAwAAAAAAAAAVAAAAFQBAAAKAAAAcAAAAA4BAAB8AAAAAQAAAADAxkG+hMZBCgAAAHAAAAAsAAAATAAAAAQAAAAJAAAAcAAAABABAAB9AAAApAAAAEYAaQByAG0AYQBkAG8AIABwAG8AcgA6ACAARwBVAEkATABMAEUAUgBNAE8AIABBAEwARQBYAEkAUwAgAEMARQBTAFAARQBEAEUAUwAgAE0AQQBaAFUAUgAGAAAAAwAAAAQAAAAJAAAABgAAAAcAAAAHAAAAAwAAAAcAAAAHAAAABAAAAAMAAAADAAAACAAAAAgAAAADAAAABQAAAAUAAAAGAAAABwAAAAoAAAAJAAAAAwAAAAcAAAAFAAAABgAAAAYAAAADAAAABgAAAAMAAAAHAAAABgAAAAYAAAAGAAAABgAAAAgAAAAGAAAABgAAAAMAAAAKAAAABwAAAAYAAAAI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U86aMIUNv12sZiZQLx2mX9jLILAuuv4BGqUbFMlgIa0=</DigestValue>
    </Reference>
    <Reference Type="http://www.w3.org/2000/09/xmldsig#Object" URI="#idOfficeObject">
      <DigestMethod Algorithm="http://www.w3.org/2001/04/xmlenc#sha256"/>
      <DigestValue>SVawgDSaR2QXx4ENSbnj580wP0VqFqiwcPqvaS0kEVI=</DigestValue>
    </Reference>
    <Reference Type="http://uri.etsi.org/01903#SignedProperties" URI="#idSignedProperties">
      <Transforms>
        <Transform Algorithm="http://www.w3.org/TR/2001/REC-xml-c14n-20010315"/>
      </Transforms>
      <DigestMethod Algorithm="http://www.w3.org/2001/04/xmlenc#sha256"/>
      <DigestValue>sa4+HgWxah1gjbx8KliYfNUcYMHUJnadv6SvX4Cn2K4=</DigestValue>
    </Reference>
    <Reference Type="http://www.w3.org/2000/09/xmldsig#Object" URI="#idValidSigLnImg">
      <DigestMethod Algorithm="http://www.w3.org/2001/04/xmlenc#sha256"/>
      <DigestValue>Uk/ycf0YIJr0RJX+DcuGPpxs3xxBQY1dusG5trXHoeM=</DigestValue>
    </Reference>
    <Reference Type="http://www.w3.org/2000/09/xmldsig#Object" URI="#idInvalidSigLnImg">
      <DigestMethod Algorithm="http://www.w3.org/2001/04/xmlenc#sha256"/>
      <DigestValue>H5pzdVdM1p8tP/5Jtb7BENnOkwH0utX/6PUGhhGThGc=</DigestValue>
    </Reference>
  </SignedInfo>
  <SignatureValue>YDp53kSzKVgZYLiWeGyW33atzdyjZK3Jcn8H49POaud4Jcv3/6vVBroAa/7+I54zeNOQq8ygyYcw
g2La/hRIAIvJwI3n5xl+t19ZXtcHNdq20pkIAM2f3Vfl+eZMMGI4mjEL2UDE6M3b66hC0LaOcR36
zxHsDDLbVGjOhXqbIyM5ESfp1qsnmY7j29VMJcg/dGw+FLV4QnyEdRa1lyAsaI9YdJkL+1p6jrYD
lUEZQ/beoYgHtINedN5BBarSxKpzDrAC9heMntTKbxawg5E0CiM1Yljh710Cpb/i4DKOzInfMzJ1
RS0vemJDXy6bDKGzc5U5bXK9VBu1sXVysOXLKA==</SignatureValue>
  <KeyInfo>
    <X509Data>
      <X509Certificate>MIIIFDCCBfygAwIBAgIIRjA5Ge2tk/gwDQYJKoZIhvcNAQELBQAwWzEXMBUGA1UEBRMOUlVDIDgwMDUwMTcyLTExGjAYBgNVBAMTEUNBLURPQ1VNRU5UQSBTLkEuMRcwFQYDVQQKEw5ET0NVTUVOVEEgUy5BLjELMAkGA1UEBhMCUFkwHhcNMTkwODA5MTM0MjAwWhcNMjEwODA4MTM1MjAwWjCBpDELMAkGA1UEBhMCUFkxFjAUBgNVBAQMDVRST0NJVUsgUExFVkExETAPBgNVBAUTCENJNzk5NDI3MRcwFQYDVQQqDA5NSVJUSEEgVklWSUFOQTEXMBUGA1UECgwOUEVSU09OQSBGSVNJQ0ExETAPBgNVBAsMCEZJUk1BIEYyMSUwIwYDVQQDDBxNSVJUSEEgVklWSUFOQSBUUk9DSVVLIFBMRVZBMIIBIjANBgkqhkiG9w0BAQEFAAOCAQ8AMIIBCgKCAQEAvMJZ0shiM1IHy7UzdrITpa4S6P1S4DkIKdwNe3KtU4lva1hpaf9h64dQA+SMPXy4X60S9xmlbn0AkYHzmGLpWnLmhKsZTHAyvCKVtukiN2Dqn+TrxU4eXXdy1YBhcJzlJTicEs4NpIHMFoGJHzn9hfvjRNGAMjQfzPvh0Ef2WhNcOZQY1XPhj1OIizNEAZgGKTRyGIPjQTJHpN4kHLPhNtOg0JhBzl485sjN5x7DxjqTmvh6HVWdVkvzON0bAH4nILSeWbosFa3z4A62klLjG+pI+tjbpiXz2fi4pYupie3sRhmNzoePYPmRo8uv61fLsEA8S1NavPOMNRYkmSMr2wIDAQABo4IDkDCCA4wwDAYDVR0TAQH/BAIwADAOBgNVHQ8BAf8EBAMCBeAwKgYDVR0lAQH/BCAwHgYIKwYBBQUHAwEGCCsGAQUFBwMCBggrBgEFBQcDBDAdBgNVHQ4EFgQUHn9vVGM51Y3YZUb2KpO/eIQNh8c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NQYDVR0RBC4wLIEqdml2aWFuYS50cm9jaXVr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HgLESz2l0AXhrhouXXaDDroNrJYYOGjXxy1AJTbGZgH+JiGoYJRWFMA+49TYGhYBmzg7ZJbLEFZjkMSFvxR/ERVg/K+epDKtgmDlLPY6o0ftpFytqUUCsaK7d5V1wLfQrFMs6Ov5Ju3b6nIkMzg5ZosgaVNEwBrnV1tzi553t8sGgTj74+3s6FQai/z3QlfHWJLW/yRlXFcHDyo/jWVQQ+3KHTWvHMg71LXnYPibA1MVS1ZaqugMCQtG6HlzwfljH9zGiRLge8i54vcL7fartELEV/z9k//aWlRCO8MLVJlAu344jBfEAvn/CpBYMDImYZSsTaa+dlTaT/jErxxS1124rCnJfyzvTmZmPi3e5+HExgVM8hDXt1rZtdvz1RcviwDQECNmUsepSgRvBROCXtq420nBKN/IiF7QGXhmAA7sS14jaXy5JYRxuVyo3BlbDiRvkpNYTLo+rjc/SqmhsdTlZV6Aq2zWQIzaY+lwwDyGNZjxZqSqwt/Bv1BQEjeQ6+KevfIeNb/Jflgmdp+HGtnIFVabxB5DyIFJGTDX1v9Oma2wRDuBMH8VWIB2wTyOOI8ooHkhGH7TAwvku0iFzf3CLVekTw1TT2JGhZgQGwIurIdG/7qINT2i9dmHZX7xgy20MPr0HBQ4E2V3YQa70cxJMKfvdp8YI6SJS0f+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xu6hWH1hOojskui3fvekGwyWZ+Fypxlafo5Gx7qqmC0=</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Zi5s2cvwjNasJqeuDt0qmCEC4g1WmgiztI3f0Emdnvo=</DigestValue>
      </Reference>
      <Reference URI="/xl/drawings/vmlDrawing1.vml?ContentType=application/vnd.openxmlformats-officedocument.vmlDrawing">
        <DigestMethod Algorithm="http://www.w3.org/2001/04/xmlenc#sha256"/>
        <DigestValue>3X2yFniUv+uJF7+L9Z1+vwCWaoP9Ev4UwMcIszA7WJo=</DigestValue>
      </Reference>
      <Reference URI="/xl/media/image1.emf?ContentType=image/x-emf">
        <DigestMethod Algorithm="http://www.w3.org/2001/04/xmlenc#sha256"/>
        <DigestValue>1j69RbxskQ4Pr0RiVid6WODux+Qr5XCnTO/TazHdZLY=</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P3UTlPfct5bPJJF44WN1Vjm8dAltIlHYyjkaIIzZHhI=</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TaA6KX/SRWPpmiasS8KGCRFI/mFTpQlGqiM07LbibG8=</DigestValue>
      </Reference>
      <Reference URI="/xl/printerSettings/printerSettings17.bin?ContentType=application/vnd.openxmlformats-officedocument.spreadsheetml.printerSettings">
        <DigestMethod Algorithm="http://www.w3.org/2001/04/xmlenc#sha256"/>
        <DigestValue>uEytLUZB2XUIlp4S1X1OrZfSDIJ97PEGHsjzk1VUV2A=</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hqnMLvZ6XBY2fH1KhK00vJXWuxlSZRWkoKrdKDrIF2Q=</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GyyR84UYFfbFvVrs+ip9vPggIMAXC0nxkmeUVNsGxCc=</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GyyR84UYFfbFvVrs+ip9vPggIMAXC0nxkmeUVNsGxCc=</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ZVxXhJn6XmjT/m1Dw2UhwYZPVXYMSYE+DUFTlsgHV4s=</DigestValue>
      </Reference>
      <Reference URI="/xl/printerSettings/printerSettings36.bin?ContentType=application/vnd.openxmlformats-officedocument.spreadsheetml.printerSettings">
        <DigestMethod Algorithm="http://www.w3.org/2001/04/xmlenc#sha256"/>
        <DigestValue>ZVxXhJn6XmjT/m1Dw2UhwYZPVXYMSYE+DUFTlsgHV4s=</DigestValue>
      </Reference>
      <Reference URI="/xl/printerSettings/printerSettings37.bin?ContentType=application/vnd.openxmlformats-officedocument.spreadsheetml.printerSettings">
        <DigestMethod Algorithm="http://www.w3.org/2001/04/xmlenc#sha256"/>
        <DigestValue>OGD3iF2+l78gTInlDCWFPycZVuHBpUE02raJ/Wr5XCI=</DigestValue>
      </Reference>
      <Reference URI="/xl/printerSettings/printerSettings38.bin?ContentType=application/vnd.openxmlformats-officedocument.spreadsheetml.printerSettings">
        <DigestMethod Algorithm="http://www.w3.org/2001/04/xmlenc#sha256"/>
        <DigestValue>aKO8XWThzgvGlTVSu23kX37OoqtKGS6PBUkmhsicI1Y=</DigestValue>
      </Reference>
      <Reference URI="/xl/printerSettings/printerSettings39.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40.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ZVxXhJn6XmjT/m1Dw2UhwYZPVXYMSYE+DUFTlsgHV4s=</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HYwdq62HloaIK04t1948F3eZZhrUj6FreJDDtEzvRfo=</DigestValue>
      </Reference>
      <Reference URI="/xl/styles.xml?ContentType=application/vnd.openxmlformats-officedocument.spreadsheetml.styles+xml">
        <DigestMethod Algorithm="http://www.w3.org/2001/04/xmlenc#sha256"/>
        <DigestValue>t7XIp487VNxUwPxnRg29rKR2yyfNM502WynVtbAL2WQ=</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UT1x7DykFho9gSxwDfnti6XldYI0jzpk+0lW5NugWFE=</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n9SYMQLXlYsbGROl9LdTmBU71QSHMxgmc/mOn0wsFJU=</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cApweBZxD/dsSs9MyQtSLAzZw/z9URyvkfDP/Dfx8LI=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SkwAS0yxPj97QGcg6wzYKmd5qdsrohRzSM8svgWXni8=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2UvaJd4t1phQRQdI2v+8P6in2MYl7iRXojHaBPA1Qjo=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xjFonzx5+2n2MnlBgVR55atK4GvpExyOQSmNfVTWeTA=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3fXeTRdVMbunCcyzaZoK0xmvQy1JGBPVSrRL0zRov4I=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MF+P3+e4DYa5wmyYRFc1IkIKe5JiXaR7aqADvKNhggU=</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+Zat4UHtg0Sf6vtK4mSMcAuCS6v3FESUKOICM6FhEto=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187HMFPQ8AJwDKP4fpV65237rJAYohDL7ItX4CWHwY4=</DigestValue>
      </Reference>
      <Reference URI="/xl/worksheets/sheet1.xml?ContentType=application/vnd.openxmlformats-officedocument.spreadsheetml.worksheet+xml">
        <DigestMethod Algorithm="http://www.w3.org/2001/04/xmlenc#sha256"/>
        <DigestValue>kP40IEBzZHRCZn0fYRwamNmw4213LnZlDMixIeCNNJg=</DigestValue>
      </Reference>
      <Reference URI="/xl/worksheets/sheet10.xml?ContentType=application/vnd.openxmlformats-officedocument.spreadsheetml.worksheet+xml">
        <DigestMethod Algorithm="http://www.w3.org/2001/04/xmlenc#sha256"/>
        <DigestValue>FBTOMkV6XUp2Iq2wUluGTePnuoHK7LKK7tvVWG0Z8M8=</DigestValue>
      </Reference>
      <Reference URI="/xl/worksheets/sheet11.xml?ContentType=application/vnd.openxmlformats-officedocument.spreadsheetml.worksheet+xml">
        <DigestMethod Algorithm="http://www.w3.org/2001/04/xmlenc#sha256"/>
        <DigestValue>fo/PDLeDwmBxvKxXPhqbxo8IPK6TR1bx9x0Jx4VyPlI=</DigestValue>
      </Reference>
      <Reference URI="/xl/worksheets/sheet2.xml?ContentType=application/vnd.openxmlformats-officedocument.spreadsheetml.worksheet+xml">
        <DigestMethod Algorithm="http://www.w3.org/2001/04/xmlenc#sha256"/>
        <DigestValue>F2PJCMm2wZ0DDSO5btWKrIcvbD4S54oCzT85mc1MJpA=</DigestValue>
      </Reference>
      <Reference URI="/xl/worksheets/sheet3.xml?ContentType=application/vnd.openxmlformats-officedocument.spreadsheetml.worksheet+xml">
        <DigestMethod Algorithm="http://www.w3.org/2001/04/xmlenc#sha256"/>
        <DigestValue>uSZDKXCGwZJztMuKJ8OD+qJKJ20qT9x05kvuNFFCxzU=</DigestValue>
      </Reference>
      <Reference URI="/xl/worksheets/sheet4.xml?ContentType=application/vnd.openxmlformats-officedocument.spreadsheetml.worksheet+xml">
        <DigestMethod Algorithm="http://www.w3.org/2001/04/xmlenc#sha256"/>
        <DigestValue>n2q/lRzkmW7AkNjWI3cMCw1ZuBXT1Qhw/MpyP9GG6zE=</DigestValue>
      </Reference>
      <Reference URI="/xl/worksheets/sheet5.xml?ContentType=application/vnd.openxmlformats-officedocument.spreadsheetml.worksheet+xml">
        <DigestMethod Algorithm="http://www.w3.org/2001/04/xmlenc#sha256"/>
        <DigestValue>4A0tWHSRaociUbopQMzqAApU+twGDR24/gdtGjXZvUI=</DigestValue>
      </Reference>
      <Reference URI="/xl/worksheets/sheet6.xml?ContentType=application/vnd.openxmlformats-officedocument.spreadsheetml.worksheet+xml">
        <DigestMethod Algorithm="http://www.w3.org/2001/04/xmlenc#sha256"/>
        <DigestValue>4qFA/200DKA7bhh+H0Eg1kX2Wv4CNJ87TZ6KYacBH/A=</DigestValue>
      </Reference>
      <Reference URI="/xl/worksheets/sheet7.xml?ContentType=application/vnd.openxmlformats-officedocument.spreadsheetml.worksheet+xml">
        <DigestMethod Algorithm="http://www.w3.org/2001/04/xmlenc#sha256"/>
        <DigestValue>CLBES+Fw37eJoPdOYX3/9FX51Y7L3eePXm+9wr9nOOM=</DigestValue>
      </Reference>
      <Reference URI="/xl/worksheets/sheet8.xml?ContentType=application/vnd.openxmlformats-officedocument.spreadsheetml.worksheet+xml">
        <DigestMethod Algorithm="http://www.w3.org/2001/04/xmlenc#sha256"/>
        <DigestValue>jHIuUxlXo2eMmnw5ia7V/sJtBXk/NzY8QjS248pAy90=</DigestValue>
      </Reference>
      <Reference URI="/xl/worksheets/sheet9.xml?ContentType=application/vnd.openxmlformats-officedocument.spreadsheetml.worksheet+xml">
        <DigestMethod Algorithm="http://www.w3.org/2001/04/xmlenc#sha256"/>
        <DigestValue>2pBjJ5YvKK6tDUYl7NfEcBgIOapMeGnwPBfm521h17M=</DigestValue>
      </Reference>
    </Manifest>
    <SignatureProperties>
      <SignatureProperty Id="idSignatureTime" Target="#idPackageSignature">
        <mdssi:SignatureTime xmlns:mdssi="http://schemas.openxmlformats.org/package/2006/digital-signature">
          <mdssi:Format>YYYY-MM-DDThh:mm:ssTZD</mdssi:Format>
          <mdssi:Value>2020-10-30T19:43:24Z</mdssi:Value>
        </mdssi:SignatureTime>
      </SignatureProperty>
    </SignatureProperties>
  </Object>
  <Object Id="idOfficeObject">
    <SignatureProperties>
      <SignatureProperty Id="idOfficeV1Details" Target="#idPackageSignature">
        <SignatureInfoV1 xmlns="http://schemas.microsoft.com/office/2006/digsig">
          <SetupID>{5A910642-3EB3-4D3C-803F-960D3657D3AB}</SetupID>
          <SignatureText>Viviana Trociuk</SignatureText>
          <SignatureImage/>
          <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2020-10-30T19:43:24Z</xd:SigningTime>
          <xd:SigningCertificate>
            <xd:Cert>
              <xd:CertDigest>
                <DigestMethod Algorithm="http://www.w3.org/2001/04/xmlenc#sha256"/>
                <DigestValue>NG4lXkuatr0WmfadAOTrYB4+PV7QtN3SB1bWOBy1LjY=</DigestValue>
              </xd:CertDigest>
              <xd:IssuerSerial>
                <X509IssuerName>C=PY, O=DOCUMENTA S.A., CN=CA-DOCUMENTA S.A., SERIALNUMBER=RUC 80050172-1</X509IssuerName>
                <X509SerialNumber>5057605165061608440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EBAAB/AAAAAAAAAAAAAABAHgAA+g4AACBFTUYAAAEAsBsAAKo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AHzX+H8AAAAAfNf4fwAA1E1l1/h/AAAAAKQt+X8AAN349Nb4fwAAIEKkLfl/AADUTWXX+H8AABAUAAAAAAAAQAAAwPh/AAAAAKQt+X8AAKT79Nb4fwAABAAAAAAAAAAgQqQt+X8AAIC1b+yAAAAA1E1l1wAAAABIAAAAAAAAANRNZdf4fwAAIAN81/h/AAAAUmXX+H8AAAEAAAAAAAAAgHNl1/h/AAAAAKQt+X8AAAAAAAAAAAAAAAAAALyqAAAAAAAAAAAAAHALAAAAAAAAIC+flWwCAACIt2/sgAAAAAAAAAAAAAAA6bZv7IAAAAA46vTWZHYACAAAAAAlAAAADAAAAAEAAAAYAAAADAAAAAAAAAASAAAADAAAAAEAAAAeAAAAGAAAAL0AAAAEAAAA9wAAABEAAAAlAAAADAAAAAEAAABUAAAAiAAAAL4AAAAEAAAA9QAAABAAAAABAAAA/B3wQVWV70G+AAAABAAAAAoAAABMAAAAAAAAAAAAAAAAAAAA//////////9gAAAAMwAwAC8AMQAwAC8AMgAwADIAMAAGAAAABgAAAAQAAAAGAAAABgAAAAQAAAAGAAAABgAAAAYAAAAGAAAASwAAAEAAAAAwAAAABQAAACAAAAABAAAAAQAAABAAAAAAAAAAAAAAAAIBAACAAAAAAAAAAAAAAAACAQAAgAAAAFIAAABwAQAAAgAAABAAAAAHAAAAAAAAAAAAAAC8AgAAAAAAAAECAiJTAHkAcwB0AGUAbQAAAAAAAAAAAAAAAAAAAAAAAAAAAAAAAAAAAAAAAAAAAAAAAAAAAAAAAAAAAAAAAAAAAAAAAAAAAHjcb+yAAAAAiN57K/l/AAAAvnmkbAIAAEiuhyv5fwAAAAAAAAAAAAAAAAAAAAAAAAEAAAAAAAAAF/v01vh/AAAAAAAAAAAAAAAAAAAAAAAA5h/vXnchAABgfXqkbAIAAADdb+yAAAAAsOTfpWwCAAAgL5+VbAIAACDfb+wAAAAA8B+ilWwCAAAHAAAAAAAAAAAAAAAAAAAAXN5v7IAAAACZ3m/sgAAAALGnZCv5fwAAAAAAAAAAAAAAAAAAAAAAAPCfeaRsAgAAAgAAAPh/AABc3m/sgAAAAAcAAAD5fwAAAAAAAAAAAAAAAAAAAAAAAAAAAAAAAAAAC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WEAwqWwCAACI3nsr+X8AAFhAMKlsAgAASK6HK/l/AAAAAAAAAAAAAAAAAAAAAAAAAMSH1vh/AAABAAAAAAAAAAAAAAAAAAAAAAAAAAAAAACmo+5edyEAAAAAAAAAAAAAAKuF1vh/AADg////AAAAACAvn5VsAgAAeGtu7AAAAAAAAAAAAAAAAAYAAAAAAAAAAAAAAAAAAACcam7sgAAAANlqbuyAAAAAsadkK/l/AAAAAAAAAAAAACgAAAAAAAAA0vlnOryqAACCHBTW+H8AAJxqbuyAAAAABgAAAPl/AAAAAAAAAAAAAAAAAAAAAAAAAAAAAAAAAAAgAAAAZHYACAAAAAAlAAAADAAAAAMAAAAYAAAADAAAAAAAAAASAAAADAAAAAEAAAAWAAAADAAAAAgAAABUAAAAVAAAAAoAAAAnAAAAHgAAAEoAAAABAAAA/B3wQVWV70EKAAAASwAAAAEAAABMAAAABAAAAAkAAAAnAAAAIAAAAEsAAABQAAAAWABz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UAAAARwAAACkAAAAzAAAAbAAAABUAAAAhAPAAAAAAAAAAAAAAAIA/AAAAAAAAAAAAAIA/AAAAAAAAAAAAAAAAAAAAAAAAAAAAAAAAAAAAAAAAAAAlAAAADAAAAAAAAIAoAAAADAAAAAQAAABSAAAAcAEAAAQAAADw////AAAAAAAAAAAAAAAAkAEAAAAAAAEAAAAAcwBlAGcAbwBlACAAdQBpAAAAAAAAAAAAAAAAAAAAAAAAAAAAAAAAAAAAAAAAAAAAAAAAAAAAAAAAAAAAAAAAAAAAMEAIQDCpbAIAAIjeeyv5fwAACEAwqWwCAABIrocr+X8AAAAAAAAAAAAAAAAAAAAAAAAAc27sgAAAAChGhdb4fwAAAAAAAAAAAAAAAAAAAAAAAHas7l53IQAAAAAAAP////8AAAAAAAEAAPD///8AAAAAIC+flWwCAADIa27sAAAAAAAAAAAAAAAACQAAAAAAAAAAAAAAAAAAAOxqbuyAAAAAKWtu7IAAAACxp2Qr+X8AADAkvKhsAgAAhcQM1gAAAACi+Wc6vKoAAAAAAAAAAAAA7Gpu7IAAAAAJAAAA+X8AAAAAAAAAAAAAAAAAAAAAAAAAAAAAAAAAACAAAABkdgAIAAAAACUAAAAMAAAABAAAABgAAAAMAAAAAAAAABIAAAAMAAAAAQAAAB4AAAAYAAAAKQAAADMAAACVAAAASAAAACUAAAAMAAAABAAAAFQAAACoAAAAKgAAADMAAACTAAAARwAAAAEAAAD8HfBBVZXvQSoAAAAzAAAADwAAAEwAAAAAAAAAAAAAAAAAAAD//////////2wAAABWAGkAdgBpAGEAbgBhACAAVAByAG8AYwBpAHUAawAAAAoAAAAEAAAACAAAAAQAAAAIAAAACQAAAAgAAAAEAAAACAAAAAYAAAAJAAAABwAAAAQAAAAJAAAACAAAAEsAAABAAAAAMAAAAAUAAAAgAAAAAQAAAAEAAAAQAAAAAAAAAAAAAAACAQAAgAAAAAAAAAAAAAAAAgEAAIAAAAAlAAAADAAAAAIAAAAnAAAAGAAAAAUAAAAAAAAA////AAAAAAAlAAAADAAAAAUAAABMAAAAZAAAAAAAAABQAAAAAQEAAHwAAAAAAAAAUAAAAAIBAAAtAAAAIQDwAAAAAAAAAAAAAACAPwAAAAAAAAAAAACAPwAAAAAAAAAAAAAAAAAAAAAAAAAAAAAAAAAAAAAAAAAAJQAAAAwAAAAAAACAKAAAAAwAAAAFAAAAJwAAABgAAAAFAAAAAAAAAP///wAAAAAAJQAAAAwAAAAFAAAATAAAAGQAAAAJAAAAUAAAAPgAAABcAAAACQAAAFAAAADwAAAADQAAACEA8AAAAAAAAAAAAAAAgD8AAAAAAAAAAAAAgD8AAAAAAAAAAAAAAAAAAAAAAAAAAAAAAAAAAAAAAAAAACUAAAAMAAAAAAAAgCgAAAAMAAAABQAAACUAAAAMAAAAAQAAABgAAAAMAAAAAAAAABIAAAAMAAAAAQAAAB4AAAAYAAAACQAAAFAAAAD5AAAAXQAAACUAAAAMAAAAAQAAAFQAAACoAAAACgAAAFAAAABXAAAAXAAAAAEAAAD8HfBBVZXvQQoAAABQAAAADwAAAEwAAAAAAAAAAAAAAAAAAAD//////////2wAAABWAGkAdgBpAGEAbgBhACAAVAByAG8AYwBpAHUAawAAAAcAAAADAAAABQAAAAMAAAAGAAAABwAAAAYAAAADAAAABgAAAAQAAAAHAAAABQAAAAMAAAAHAAAABgAAAEsAAABAAAAAMAAAAAUAAAAgAAAAAQAAAAEAAAAQAAAAAAAAAAAAAAACAQAAgAAAAAAAAAAAAAAAAgEAAIAAAAAlAAAADAAAAAIAAAAnAAAAGAAAAAUAAAAAAAAA////AAAAAAAlAAAADAAAAAUAAABMAAAAZAAAAAkAAABgAAAA+AAAAGwAAAAJAAAAYAAAAPAAAAANAAAAIQDwAAAAAAAAAAAAAACAPwAAAAAAAAAAAACAPwAAAAAAAAAAAAAAAAAAAAAAAAAAAAAAAAAAAAAAAAAAJQAAAAwAAAAAAACAKAAAAAwAAAAFAAAAJQAAAAwAAAABAAAAGAAAAAwAAAAAAAAAEgAAAAwAAAABAAAAHgAAABgAAAAJAAAAYAAAAPkAAABtAAAAJQAAAAwAAAABAAAAVAAAAIgAAAAKAAAAYAAAAD8AAABsAAAAAQAAAPwd8EFVle9BCgAAAGAAAAAKAAAATAAAAAAAAAAAAAAAAAAAAP//////////YAAAAFAAcgBlAHMAaQBkAGUAbgB0AGUABgAAAAQAAAAGAAAABQAAAAMAAAAHAAAABgAAAAcAAAAEAAAABgAAAEsAAABAAAAAMAAAAAUAAAAgAAAAAQAAAAEAAAAQAAAAAAAAAAAAAAACAQAAgAAAAAAAAAAAAAAAAgEAAIAAAAAlAAAADAAAAAIAAAAnAAAAGAAAAAUAAAAAAAAA////AAAAAAAlAAAADAAAAAUAAABMAAAAZAAAAAkAAABwAAAA+AAAAHwAAAAJAAAAcAAAAPAAAAANAAAAIQDwAAAAAAAAAAAAAACAPwAAAAAAAAAAAACAPwAAAAAAAAAAAAAAAAAAAAAAAAAAAAAAAAAAAAAAAAAAJQAAAAwAAAAAAACAKAAAAAwAAAAFAAAAJQAAAAwAAAABAAAAGAAAAAwAAAAAAAAAEgAAAAwAAAABAAAAFgAAAAwAAAAAAAAAVAAAAEQBAAAKAAAAcAAAAPcAAAB8AAAAAQAAAPwd8EFVle9BCgAAAHAAAAApAAAATAAAAAQAAAAJAAAAcAAAAPkAAAB9AAAAoAAAAEYAaQByAG0AYQBkAG8AIABwAG8AcgA6ACAATQBJAFIAVABIAEEAIABWAEkAVgBJAEEATgBBACAAVABSAE8AQwBJAFUASwAgAFAATABFAFYAQQAAAAYAAAADAAAABAAAAAkAAAAGAAAABwAAAAcAAAADAAAABwAAAAcAAAAEAAAAAwAAAAMAAAAKAAAAAwAAAAcAAAAGAAAACAAAAAcAAAADAAAABwAAAAMAAAAHAAAAAwAAAAcAAAAIAAAABwAAAAMAAAAGAAAABwAAAAkAAAAHAAAAAwAAAAgAAAAGAAAAAwAAAAYAAAAFAAAABgAAAAcAAAAHAAAAFgAAAAwAAAAAAAAAJQAAAAwAAAACAAAADgAAABQAAAAAAAAAEAAAABQAAAA=</Object>
  <Object Id="idInvalidSigLnImg">AQAAAGwAAAAAAAAAAAAAAAEBAAB/AAAAAAAAAAAAAABAHgAA+g4AACBFTUYAAAEAHCEAALE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HzX+H8AAAAAfNf4fwAA1E1l1/h/AAAAAKQt+X8AAN349Nb4fwAAIEKkLfl/AADUTWXX+H8AABAUAAAAAAAAQAAAwPh/AAAAAKQt+X8AAKT79Nb4fwAABAAAAAAAAAAgQqQt+X8AAIC1b+yAAAAA1E1l1wAAAABIAAAAAAAAANRNZdf4fwAAIAN81/h/AAAAUmXX+H8AAAEAAAAAAAAAgHNl1/h/AAAAAKQt+X8AAAAAAAAAAAAAAAAAALyqAAAAAAAAAAAAAHALAAAAAAAAIC+flWwCAACIt2/sgAAAAAAAAAAAAAAA6bZv7IAAAAA46vTWZHYACAAAAAAlAAAADAAAAAEAAAAYAAAADAAAAP8AAAASAAAADAAAAAEAAAAeAAAAGAAAACIAAAAEAAAAcgAAABEAAAAlAAAADAAAAAEAAABUAAAAqAAAACMAAAAEAAAAcAAAABAAAAABAAAA/B3wQVWV70EjAAAABAAAAA8AAABMAAAAAAAAAAAAAAAAAAAA//////////9sAAAARgBpAHIAbQBhACAAbgBvACAAdgDhAGwAaQBkAGEAAAAGAAAAAwAAAAQAAAAJAAAABgAAAAMAAAAHAAAABwAAAAMAAAAFAAAABgAAAAMAAAADAAAABwAAAAYAAABLAAAAQAAAADAAAAAFAAAAIAAAAAEAAAABAAAAEAAAAAAAAAAAAAAAAgEAAIAAAAAAAAAAAAAAAAIBAACAAAAAUgAAAHABAAACAAAAEAAAAAcAAAAAAAAAAAAAALwCAAAAAAAAAQICIlMAeQBzAHQAZQBtAAAAAAAAAAAAAAAAAAAAAAAAAAAAAAAAAAAAAAAAAAAAAAAAAAAAAAAAAAAAAAAAAAAAAAAAAAAAeNxv7IAAAACI3nsr+X8AAAC+eaRsAgAASK6HK/l/AAAAAAAAAAAAAAAAAAAAAAAAAQAAAAAAAAAX+/TW+H8AAAAAAAAAAAAAAAAAAAAAAADmH+9edyEAAGB9eqRsAgAAAN1v7IAAAACw5N+lbAIAACAvn5VsAgAAIN9v7AAAAADwH6KVbAIAAAcAAAAAAAAAAAAAAAAAAABc3m/sgAAAAJneb+yAAAAAsadkK/l/AAAAAAAAAAAAAAAAAAAAAAAA8J95pGwCAAACAAAA+H8AAFzeb+yAAAAABwAAAPl/AAAAAAAAAAAAAAAAAAAAAAAAAAAAAAAAAAAL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BYQDCpbAIAAIjeeyv5fwAAWEAwqWwCAABIrocr+X8AAAAAAAAAAAAAAAAAAAAAAAAAxIfW+H8AAAEAAAAAAAAAAAAAAAAAAAAAAAAAAAAAAKaj7l53IQAAAAAAAAAAAAAAq4XW+H8AAOD///8AAAAAIC+flWwCAAB4a27sAAAAAAAAAAAAAAAABgAAAAAAAAAAAAAAAAAAAJxqbuyAAAAA2Wpu7IAAAACxp2Qr+X8AAAAAAAAAAAAAKAAAAAAAAADS+Wc6vKoAAIIcFNb4fwAAnGpu7IAAAAAGAAAA+X8AAAAAAAAAAAAAAAAAAAAAAAAAAAAAAAAAACAAAABkdgAIAAAAACUAAAAMAAAAAwAAABgAAAAMAAAAAAAAABIAAAAMAAAAAQAAABYAAAAMAAAACAAAAFQAAABUAAAACgAAACcAAAAeAAAASgAAAAEAAAD8HfBBVZXv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QAAABHAAAAKQAAADMAAABsAAAAFQAAACEA8AAAAAAAAAAAAAAAgD8AAAAAAAAAAAAAgD8AAAAAAAAAAAAAAAAAAAAAAAAAAAAAAAAAAAAAAAAAACUAAAAMAAAAAAAAgCgAAAAMAAAABAAAAFIAAABwAQAABAAAAPD///8AAAAAAAAAAAAAAACQAQAAAAAAAQAAAABzAGUAZwBvAGUAIAB1AGkAAAAAAAAAAAAAAAAAAAAAAAAAAAAAAAAAAAAAAAAAAAAAAAAAAAAAAAAAAAAAAAAAAAAwQAhAMKlsAgAAiN57K/l/AAAIQDCpbAIAAEiuhyv5fwAAAAAAAAAAAAAAAAAAAAAAAABzbuyAAAAAKEaF1vh/AAAAAAAAAAAAAAAAAAAAAAAAdqzuXnchAAAAAAAA/////wAAAAAAAQAA8P///wAAAAAgL5+VbAIAAMhrbuwAAAAAAAAAAAAAAAAJAAAAAAAAAAAAAAAAAAAA7Gpu7IAAAAApa27sgAAAALGnZCv5fwAAMCS8qGwCAACFxAzWAAAAAKL5Zzq8qgAAAAAAAAAAAADsam7sgAAAAAkAAAD5fwAAAAAAAAAAAAAAAAAAAAAAAAAAAAAAAAAAIAAAAGR2AAgAAAAAJQAAAAwAAAAEAAAAGAAAAAwAAAAAAAAAEgAAAAwAAAABAAAAHgAAABgAAAApAAAAMwAAAJUAAABIAAAAJQAAAAwAAAAEAAAAVAAAAKgAAAAqAAAAMwAAAJMAAABHAAAAAQAAAPwd8EFVle9BKgAAADMAAAAPAAAATAAAAAAAAAAAAAAAAAAAAP//////////bAAAAFYAaQB2AGkAYQBuAGEAIABUAHIAbwBjAGkAdQBrAAAACgAAAAQAAAAIAAAABAAAAAgAAAAJAAAACAAAAAQAAAAIAAAABgAAAAkAAAAHAAAABAAAAAkAAAAIAAAASwAAAEAAAAAwAAAABQAAACAAAAABAAAAAQAAABAAAAAAAAAAAAAAAAIBAACAAAAAAAAAAAAAAAACAQAAgAAAACUAAAAMAAAAAgAAACcAAAAYAAAABQAAAAAAAAD///8AAAAAACUAAAAMAAAABQAAAEwAAABkAAAAAAAAAFAAAAABAQAAfAAAAAAAAABQAAAAAgEAAC0AAAAhAPAAAAAAAAAAAAAAAIA/AAAAAAAAAAAAAIA/AAAAAAAAAAAAAAAAAAAAAAAAAAAAAAAAAAAAAAAAAAAlAAAADAAAAAAAAIAoAAAADAAAAAUAAAAnAAAAGAAAAAUAAAAAAAAA////AAAAAAAlAAAADAAAAAUAAABMAAAAZAAAAAkAAABQAAAA+AAAAFwAAAAJAAAAUAAAAPAAAAANAAAAIQDwAAAAAAAAAAAAAACAPwAAAAAAAAAAAACAPwAAAAAAAAAAAAAAAAAAAAAAAAAAAAAAAAAAAAAAAAAAJQAAAAwAAAAAAACAKAAAAAwAAAAFAAAAJQAAAAwAAAABAAAAGAAAAAwAAAAAAAAAEgAAAAwAAAABAAAAHgAAABgAAAAJAAAAUAAAAPkAAABdAAAAJQAAAAwAAAABAAAAVAAAAKgAAAAKAAAAUAAAAFcAAABcAAAAAQAAAPwd8EFVle9BCgAAAFAAAAAPAAAATAAAAAAAAAAAAAAAAAAAAP//////////bAAAAFYAaQB2AGkAYQBuAGEAIABUAHIAbwBjAGkAdQBrAAAABwAAAAMAAAAFAAAAAwAAAAYAAAAHAAAABgAAAAMAAAAGAAAABAAAAAcAAAAFAAAAAwAAAAcAAAAGAAAASwAAAEAAAAAwAAAABQAAACAAAAABAAAAAQAAABAAAAAAAAAAAAAAAAIBAACAAAAAAAAAAAAAAAACAQAAgAAAACUAAAAMAAAAAgAAACcAAAAYAAAABQAAAAAAAAD///8AAAAAACUAAAAMAAAABQAAAEwAAABkAAAACQAAAGAAAAD4AAAAbAAAAAkAAABgAAAA8AAAAA0AAAAhAPAAAAAAAAAAAAAAAIA/AAAAAAAAAAAAAIA/AAAAAAAAAAAAAAAAAAAAAAAAAAAAAAAAAAAAAAAAAAAlAAAADAAAAAAAAIAoAAAADAAAAAUAAAAlAAAADAAAAAEAAAAYAAAADAAAAAAAAAASAAAADAAAAAEAAAAeAAAAGAAAAAkAAABgAAAA+QAAAG0AAAAlAAAADAAAAAEAAABUAAAAiAAAAAoAAABgAAAAPwAAAGwAAAABAAAA/B3wQVWV70EKAAAAYAAAAAoAAABMAAAAAAAAAAAAAAAAAAAA//////////9gAAAAUAByAGUAcwBpAGQAZQBuAHQAZQAGAAAABAAAAAYAAAAFAAAAAwAAAAcAAAAGAAAABwAAAAQAAAAGAAAASwAAAEAAAAAwAAAABQAAACAAAAABAAAAAQAAABAAAAAAAAAAAAAAAAIBAACAAAAAAAAAAAAAAAACAQAAgAAAACUAAAAMAAAAAgAAACcAAAAYAAAABQAAAAAAAAD///8AAAAAACUAAAAMAAAABQAAAEwAAABkAAAACQAAAHAAAAD4AAAAfAAAAAkAAABwAAAA8AAAAA0AAAAhAPAAAAAAAAAAAAAAAIA/AAAAAAAAAAAAAIA/AAAAAAAAAAAAAAAAAAAAAAAAAAAAAAAAAAAAAAAAAAAlAAAADAAAAAAAAIAoAAAADAAAAAUAAAAlAAAADAAAAAEAAAAYAAAADAAAAAAAAAASAAAADAAAAAEAAAAWAAAADAAAAAAAAABUAAAARAEAAAoAAABwAAAA9wAAAHwAAAABAAAA/B3wQVWV70EKAAAAcAAAACkAAABMAAAABAAAAAkAAABwAAAA+QAAAH0AAACgAAAARgBpAHIAbQBhAGQAbwAgAHAAbwByADoAIABNAEkAUgBUAEgAQQAgAFYASQBWAEkAQQBOAEEAIABUAFIATwBDAEkAVQBLACAAUABMAEUAVgBBAAAABgAAAAMAAAAEAAAACQAAAAYAAAAHAAAABwAAAAMAAAAHAAAABwAAAAQAAAADAAAAAwAAAAoAAAADAAAABwAAAAYAAAAIAAAABwAAAAMAAAAHAAAAAwAAAAcAAAADAAAABwAAAAgAAAAHAAAAAwAAAAYAAAAHAAAACQAAAAcAAAADAAAACAAAAAYAAAADAAAABgAAAAUAAAAGAAAABwAAAAc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J/lcmljtm+JcolCe6nDr1EIeW8vxoTEU+rAY8Y6ekmg=</DigestValue>
    </Reference>
    <Reference Type="http://www.w3.org/2000/09/xmldsig#Object" URI="#idOfficeObject">
      <DigestMethod Algorithm="http://www.w3.org/2001/04/xmlenc#sha256"/>
      <DigestValue>Loqnj5JyptkKJeyRcTWk7F17gn2kIdZcWr7pg1QjF60=</DigestValue>
    </Reference>
    <Reference Type="http://uri.etsi.org/01903#SignedProperties" URI="#idSignedProperties">
      <Transforms>
        <Transform Algorithm="http://www.w3.org/TR/2001/REC-xml-c14n-20010315"/>
      </Transforms>
      <DigestMethod Algorithm="http://www.w3.org/2001/04/xmlenc#sha256"/>
      <DigestValue>8ebaAsyp/ENWkfSpptqRvKeIzSPv0ymZl1nBFreSrrY=</DigestValue>
    </Reference>
    <Reference Type="http://www.w3.org/2000/09/xmldsig#Object" URI="#idValidSigLnImg">
      <DigestMethod Algorithm="http://www.w3.org/2001/04/xmlenc#sha256"/>
      <DigestValue>m/br0e+m5PlqMqtHhx/Z5aYMUIycZJiRl/NStamwf3c=</DigestValue>
    </Reference>
    <Reference Type="http://www.w3.org/2000/09/xmldsig#Object" URI="#idInvalidSigLnImg">
      <DigestMethod Algorithm="http://www.w3.org/2001/04/xmlenc#sha256"/>
      <DigestValue>gbQknEYCafs7PomwrFdbBPiba051bS6Jk1ILF6U15eE=</DigestValue>
    </Reference>
  </SignedInfo>
  <SignatureValue>bdvrUyeBaw7QwRLHDaA88dPsVlULoZHYyp363+yKp8NDmAiR4R6zsBwEqPkxC07Rgj/SFFqD2bqO
xrQhjLALa14XCwz+Sb3/tawwE4whOQ6WV4zuj/DNOWiS1YR3eNclkXkHhhO1l5eyCxhz+Q6I4o7L
Hg55K1DtifO650JRIaKC3NffJVhxa5I2iHKl2aAEgQe5OqKdiu1GX9DexyKb4ulFj7TJ2E11uQFa
c072iqBzmsXmdE3jchICny9YLQCy/U5OhZKMBw4FOBdkO1M0+xa8LPBm94varCIZiJv/hjyo6gXS
unWOFEzEpI6l/NwZYJZkj9bSMBxkTMNzDcY5gA==</SignatureValue>
  <KeyInfo>
    <X509Data>
      <X509Certificate>MIIH/zCCBeegAwIBAgIIbEncbiN0B+swDQYJKoZIhvcNAQELBQAwWzEXMBUGA1UEBRMOUlVDIDgwMDUwMTcyLTExGjAYBgNVBAMTEUNBLURPQ1VNRU5UQSBTLkEuMRcwFQYDVQQKEw5ET0NVTUVOVEEgUy5BLjELMAkGA1UEBhMCUFkwHhcNMTkxMTE0MTI0MjE4WhcNMjExMTEzMTI1MjE4WjCBpzELMAkGA1UEBhMCUFkxFzAVBgNVBAQMDlZJQ0hJTkkgRlJBTkNPMRIwEAYDVQQFEwlDSTMxOTQwODcxFzAVBgNVBCoMDlNISVJMRVkgUkFRVUVMMRcwFQYDVQQKDA5QRVJTT05BIEZJU0lDQTERMA8GA1UECwwIRklSTUEgRjIxJjAkBgNVBAMMHVNISVJMRVkgUkFRVUVMIFZJQ0hJTkkgRlJBTkNPMIIBIjANBgkqhkiG9w0BAQEFAAOCAQ8AMIIBCgKCAQEAoLmfEpFZxkxq0TLVFEoWztXxnIR5vh2Vuu6GaHSBVJIo4L6DAHXVtQ2RAWI/AZupkrJaRt2gcO3kroQy664KU9Hu0C0TYPrZxFG0ssgbJnI2BhnbHf+NU4SqIl1opo920awhteewQLvMEBRr5v2anyppaWLjK3N5xe5KBg0qz2bWQBOMqZuiI+SA/j13hwADyz2cNWqC+O65IqFspivp7LPwmwXzPPDiGHFIBa0EMtP+ymk0fDdjaj3iWQqf6OfjHs2gRSpaq5jyepeD5blFS96H9ewlgJ5d3qjTmJagA20YcZlJlORyHJ3cPZb40kLXYkBPLiek2FYzcQz2+cXW2QIDAQABo4IDeDCCA3QwDAYDVR0TAQH/BAIwADAOBgNVHQ8BAf8EBAMCBeAwKgYDVR0lAQH/BCAwHgYIKwYBBQUHAwEGCCsGAQUFBwMCBggrBgEFBQcDBDAdBgNVHQ4EFgQUkKzUw3rziKE83sC0x8GljUYGuN0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HQYDVR0RBBYwFIESc3ZpY2hpbml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ipYL27GfcC0rmUMYFD2TgQTFsXMzGlykPc9IHgZbWEBOpb+YhG8xhXInsDrDZYdFcERZewqInfecZ/XadHpDl1ooF10vzXwayDJap048e5cFL+vIVitGuET9GgNOnrMaivrUYcZCQpiSZNcaJdtKQ/3NJPRbvip5DHqH503vYbDrrOiCum6Tjq6DIq3oCC4bdOzj2wCnWenK1FBnY20vr/IcN7Av/EBP5fJ7d0u093GR0o0IjqfhmYgaCB4o/9hDHyCWbAf7CtTsm0oH4EmcmyvQ8Hwe7fyAyefmpomOQtCHBZAQc8wEaIKEc6fhkmXU54I+SxAW6wZwOb3O7TvADAR7BzJf0wJ6hYDRrhM7ymgH8ZqvL7c6D1glQv31APbmHPJPkTy1Yh69tnCRKcZxHC0dN7LdcoXvOZNl4Y0Vf4CY5+T99/bYUtK78ibJje7nZU1vothIFh1SvdGSsY4w7+dCFS812vUgXfoMQu//4RnMtZIGDRTN8bQsijTEqrrodUWMwpzzyAt7SpLE5Hv1mV/mdtuUkCiRqAzj0n68NUaXE+p9QRnEkmldtl7lH6CWq1eBywlfnrTYA9klIhW/GKKmSoorqv1TKfBVIZedwj2GqhiUIsfL0LRqipHWpmmbh6Ttzddyd0nRMxt7eeoWhcy9z16E77UmC4F9Cpgv9z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xu6hWH1hOojskui3fvekGwyWZ+Fypxlafo5Gx7qqmC0=</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Zi5s2cvwjNasJqeuDt0qmCEC4g1WmgiztI3f0Emdnvo=</DigestValue>
      </Reference>
      <Reference URI="/xl/drawings/vmlDrawing1.vml?ContentType=application/vnd.openxmlformats-officedocument.vmlDrawing">
        <DigestMethod Algorithm="http://www.w3.org/2001/04/xmlenc#sha256"/>
        <DigestValue>3X2yFniUv+uJF7+L9Z1+vwCWaoP9Ev4UwMcIszA7WJo=</DigestValue>
      </Reference>
      <Reference URI="/xl/media/image1.emf?ContentType=image/x-emf">
        <DigestMethod Algorithm="http://www.w3.org/2001/04/xmlenc#sha256"/>
        <DigestValue>1j69RbxskQ4Pr0RiVid6WODux+Qr5XCnTO/TazHdZLY=</DigestValue>
      </Reference>
      <Reference URI="/xl/media/image2.emf?ContentType=image/x-emf">
        <DigestMethod Algorithm="http://www.w3.org/2001/04/xmlenc#sha256"/>
        <DigestValue>ydgv23PCZkJpm5XgmzIyc2aukvzqtX3AHdbbReK7qqo=</DigestValue>
      </Reference>
      <Reference URI="/xl/media/image3.emf?ContentType=image/x-emf">
        <DigestMethod Algorithm="http://www.w3.org/2001/04/xmlenc#sha256"/>
        <DigestValue>P3UTlPfct5bPJJF44WN1Vjm8dAltIlHYyjkaIIzZHhI=</DigestValue>
      </Reference>
      <Reference URI="/xl/media/image4.emf?ContentType=image/x-emf">
        <DigestMethod Algorithm="http://www.w3.org/2001/04/xmlenc#sha256"/>
        <DigestValue>66UQh8p6nc6O5WoSsaP8IS2+cw9LHMn3Q6dVikexbjI=</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BCq9O5HHwm91X0cDGi4bjZg0oXnSgv7WGiCfkpesuIU=</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TaA6KX/SRWPpmiasS8KGCRFI/mFTpQlGqiM07LbibG8=</DigestValue>
      </Reference>
      <Reference URI="/xl/printerSettings/printerSettings17.bin?ContentType=application/vnd.openxmlformats-officedocument.spreadsheetml.printerSettings">
        <DigestMethod Algorithm="http://www.w3.org/2001/04/xmlenc#sha256"/>
        <DigestValue>uEytLUZB2XUIlp4S1X1OrZfSDIJ97PEGHsjzk1VUV2A=</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hqnMLvZ6XBY2fH1KhK00vJXWuxlSZRWkoKrdKDrIF2Q=</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8ULINyTSns7e3+F/twyhXb2p4OEI5M6paxloUp/0tKM=</DigestValue>
      </Reference>
      <Reference URI="/xl/printerSettings/printerSettings24.bin?ContentType=application/vnd.openxmlformats-officedocument.spreadsheetml.printerSettings">
        <DigestMethod Algorithm="http://www.w3.org/2001/04/xmlenc#sha256"/>
        <DigestValue>8ULINyTSns7e3+F/twyhXb2p4OEI5M6paxloUp/0tKM=</DigestValue>
      </Reference>
      <Reference URI="/xl/printerSettings/printerSettings25.bin?ContentType=application/vnd.openxmlformats-officedocument.spreadsheetml.printerSettings">
        <DigestMethod Algorithm="http://www.w3.org/2001/04/xmlenc#sha256"/>
        <DigestValue>8ULINyTSns7e3+F/twyhXb2p4OEI5M6paxloUp/0tKM=</DigestValue>
      </Reference>
      <Reference URI="/xl/printerSettings/printerSettings26.bin?ContentType=application/vnd.openxmlformats-officedocument.spreadsheetml.printerSettings">
        <DigestMethod Algorithm="http://www.w3.org/2001/04/xmlenc#sha256"/>
        <DigestValue>8ULINyTSns7e3+F/twyhXb2p4OEI5M6paxloUp/0tKM=</DigestValue>
      </Reference>
      <Reference URI="/xl/printerSettings/printerSettings27.bin?ContentType=application/vnd.openxmlformats-officedocument.spreadsheetml.printerSettings">
        <DigestMethod Algorithm="http://www.w3.org/2001/04/xmlenc#sha256"/>
        <DigestValue>GyyR84UYFfbFvVrs+ip9vPggIMAXC0nxkmeUVNsGxCc=</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GyyR84UYFfbFvVrs+ip9vPggIMAXC0nxkmeUVNsGxCc=</DigestValue>
      </Reference>
      <Reference URI="/xl/printerSettings/printerSettings32.bin?ContentType=application/vnd.openxmlformats-officedocument.spreadsheetml.printerSettings">
        <DigestMethod Algorithm="http://www.w3.org/2001/04/xmlenc#sha256"/>
        <DigestValue>ZVxXhJn6XmjT/m1Dw2UhwYZPVXYMSYE+DUFTlsgHV4s=</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ZVxXhJn6XmjT/m1Dw2UhwYZPVXYMSYE+DUFTlsgHV4s=</DigestValue>
      </Reference>
      <Reference URI="/xl/printerSettings/printerSettings36.bin?ContentType=application/vnd.openxmlformats-officedocument.spreadsheetml.printerSettings">
        <DigestMethod Algorithm="http://www.w3.org/2001/04/xmlenc#sha256"/>
        <DigestValue>ZVxXhJn6XmjT/m1Dw2UhwYZPVXYMSYE+DUFTlsgHV4s=</DigestValue>
      </Reference>
      <Reference URI="/xl/printerSettings/printerSettings37.bin?ContentType=application/vnd.openxmlformats-officedocument.spreadsheetml.printerSettings">
        <DigestMethod Algorithm="http://www.w3.org/2001/04/xmlenc#sha256"/>
        <DigestValue>OGD3iF2+l78gTInlDCWFPycZVuHBpUE02raJ/Wr5XCI=</DigestValue>
      </Reference>
      <Reference URI="/xl/printerSettings/printerSettings38.bin?ContentType=application/vnd.openxmlformats-officedocument.spreadsheetml.printerSettings">
        <DigestMethod Algorithm="http://www.w3.org/2001/04/xmlenc#sha256"/>
        <DigestValue>aKO8XWThzgvGlTVSu23kX37OoqtKGS6PBUkmhsicI1Y=</DigestValue>
      </Reference>
      <Reference URI="/xl/printerSettings/printerSettings39.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40.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ZVxXhJn6XmjT/m1Dw2UhwYZPVXYMSYE+DUFTlsgHV4s=</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aKO8XWThzgvGlTVSu23kX37OoqtKGS6PBUkmhsicI1Y=</DigestValue>
      </Reference>
      <Reference URI="/xl/sharedStrings.xml?ContentType=application/vnd.openxmlformats-officedocument.spreadsheetml.sharedStrings+xml">
        <DigestMethod Algorithm="http://www.w3.org/2001/04/xmlenc#sha256"/>
        <DigestValue>HYwdq62HloaIK04t1948F3eZZhrUj6FreJDDtEzvRfo=</DigestValue>
      </Reference>
      <Reference URI="/xl/styles.xml?ContentType=application/vnd.openxmlformats-officedocument.spreadsheetml.styles+xml">
        <DigestMethod Algorithm="http://www.w3.org/2001/04/xmlenc#sha256"/>
        <DigestValue>t7XIp487VNxUwPxnRg29rKR2yyfNM502WynVtbAL2WQ=</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UT1x7DykFho9gSxwDfnti6XldYI0jzpk+0lW5NugWFE=</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n9SYMQLXlYsbGROl9LdTmBU71QSHMxgmc/mOn0wsFJU=</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cApweBZxD/dsSs9MyQtSLAzZw/z9URyvkfDP/Dfx8LI=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SkwAS0yxPj97QGcg6wzYKmd5qdsrohRzSM8svgWXni8=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2UvaJd4t1phQRQdI2v+8P6in2MYl7iRXojHaBPA1Qjo=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xjFonzx5+2n2MnlBgVR55atK4GvpExyOQSmNfVTWeTA=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3fXeTRdVMbunCcyzaZoK0xmvQy1JGBPVSrRL0zRov4I=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MF+P3+e4DYa5wmyYRFc1IkIKe5JiXaR7aqADvKNhggU=</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+Zat4UHtg0Sf6vtK4mSMcAuCS6v3FESUKOICM6FhEto=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187HMFPQ8AJwDKP4fpV65237rJAYohDL7ItX4CWHwY4=</DigestValue>
      </Reference>
      <Reference URI="/xl/worksheets/sheet1.xml?ContentType=application/vnd.openxmlformats-officedocument.spreadsheetml.worksheet+xml">
        <DigestMethod Algorithm="http://www.w3.org/2001/04/xmlenc#sha256"/>
        <DigestValue>kP40IEBzZHRCZn0fYRwamNmw4213LnZlDMixIeCNNJg=</DigestValue>
      </Reference>
      <Reference URI="/xl/worksheets/sheet10.xml?ContentType=application/vnd.openxmlformats-officedocument.spreadsheetml.worksheet+xml">
        <DigestMethod Algorithm="http://www.w3.org/2001/04/xmlenc#sha256"/>
        <DigestValue>FBTOMkV6XUp2Iq2wUluGTePnuoHK7LKK7tvVWG0Z8M8=</DigestValue>
      </Reference>
      <Reference URI="/xl/worksheets/sheet11.xml?ContentType=application/vnd.openxmlformats-officedocument.spreadsheetml.worksheet+xml">
        <DigestMethod Algorithm="http://www.w3.org/2001/04/xmlenc#sha256"/>
        <DigestValue>fo/PDLeDwmBxvKxXPhqbxo8IPK6TR1bx9x0Jx4VyPlI=</DigestValue>
      </Reference>
      <Reference URI="/xl/worksheets/sheet2.xml?ContentType=application/vnd.openxmlformats-officedocument.spreadsheetml.worksheet+xml">
        <DigestMethod Algorithm="http://www.w3.org/2001/04/xmlenc#sha256"/>
        <DigestValue>F2PJCMm2wZ0DDSO5btWKrIcvbD4S54oCzT85mc1MJpA=</DigestValue>
      </Reference>
      <Reference URI="/xl/worksheets/sheet3.xml?ContentType=application/vnd.openxmlformats-officedocument.spreadsheetml.worksheet+xml">
        <DigestMethod Algorithm="http://www.w3.org/2001/04/xmlenc#sha256"/>
        <DigestValue>uSZDKXCGwZJztMuKJ8OD+qJKJ20qT9x05kvuNFFCxzU=</DigestValue>
      </Reference>
      <Reference URI="/xl/worksheets/sheet4.xml?ContentType=application/vnd.openxmlformats-officedocument.spreadsheetml.worksheet+xml">
        <DigestMethod Algorithm="http://www.w3.org/2001/04/xmlenc#sha256"/>
        <DigestValue>n2q/lRzkmW7AkNjWI3cMCw1ZuBXT1Qhw/MpyP9GG6zE=</DigestValue>
      </Reference>
      <Reference URI="/xl/worksheets/sheet5.xml?ContentType=application/vnd.openxmlformats-officedocument.spreadsheetml.worksheet+xml">
        <DigestMethod Algorithm="http://www.w3.org/2001/04/xmlenc#sha256"/>
        <DigestValue>4A0tWHSRaociUbopQMzqAApU+twGDR24/gdtGjXZvUI=</DigestValue>
      </Reference>
      <Reference URI="/xl/worksheets/sheet6.xml?ContentType=application/vnd.openxmlformats-officedocument.spreadsheetml.worksheet+xml">
        <DigestMethod Algorithm="http://www.w3.org/2001/04/xmlenc#sha256"/>
        <DigestValue>4qFA/200DKA7bhh+H0Eg1kX2Wv4CNJ87TZ6KYacBH/A=</DigestValue>
      </Reference>
      <Reference URI="/xl/worksheets/sheet7.xml?ContentType=application/vnd.openxmlformats-officedocument.spreadsheetml.worksheet+xml">
        <DigestMethod Algorithm="http://www.w3.org/2001/04/xmlenc#sha256"/>
        <DigestValue>CLBES+Fw37eJoPdOYX3/9FX51Y7L3eePXm+9wr9nOOM=</DigestValue>
      </Reference>
      <Reference URI="/xl/worksheets/sheet8.xml?ContentType=application/vnd.openxmlformats-officedocument.spreadsheetml.worksheet+xml">
        <DigestMethod Algorithm="http://www.w3.org/2001/04/xmlenc#sha256"/>
        <DigestValue>jHIuUxlXo2eMmnw5ia7V/sJtBXk/NzY8QjS248pAy90=</DigestValue>
      </Reference>
      <Reference URI="/xl/worksheets/sheet9.xml?ContentType=application/vnd.openxmlformats-officedocument.spreadsheetml.worksheet+xml">
        <DigestMethod Algorithm="http://www.w3.org/2001/04/xmlenc#sha256"/>
        <DigestValue>2pBjJ5YvKK6tDUYl7NfEcBgIOapMeGnwPBfm521h17M=</DigestValue>
      </Reference>
    </Manifest>
    <SignatureProperties>
      <SignatureProperty Id="idSignatureTime" Target="#idPackageSignature">
        <mdssi:SignatureTime xmlns:mdssi="http://schemas.openxmlformats.org/package/2006/digital-signature">
          <mdssi:Format>YYYY-MM-DDThh:mm:ssTZD</mdssi:Format>
          <mdssi:Value>2020-10-30T20:06:19Z</mdssi:Value>
        </mdssi:SignatureTime>
      </SignatureProperty>
    </SignatureProperties>
  </Object>
  <Object Id="idOfficeObject">
    <SignatureProperties>
      <SignatureProperty Id="idOfficeV1Details" Target="#idPackageSignature">
        <SignatureInfoV1 xmlns="http://schemas.microsoft.com/office/2006/digsig">
          <SetupID>{C09ECC36-511E-46FF-8DB7-621BF51F389D}</SetupID>
          <SignatureText>Shirley Vichini</SignatureText>
          <SignatureImage/>
          <SignatureComments/>
          <WindowsVersion>10.0</WindowsVersion>
          <OfficeVersion>16.0.12527/19</OfficeVersion>
          <ApplicationVersion>16.0.12527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2020-10-30T20:06:19Z</xd:SigningTime>
          <xd:SigningCertificate>
            <xd:Cert>
              <xd:CertDigest>
                <DigestMethod Algorithm="http://www.w3.org/2001/04/xmlenc#sha256"/>
                <DigestValue>QkVJwGGx5Djo62SbuZT28Fa4+sMwfwJ5PoqlLIv9klc=</DigestValue>
              </xd:CertDigest>
              <xd:IssuerSerial>
                <X509IssuerName>C=PY, O=DOCUMENTA S.A., CN=CA-DOCUMENTA S.A., SERIALNUMBER=RUC 80050172-1</X509IssuerName>
                <X509SerialNumber>7803010194995415019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LAsAACBFTUYAAAEAsBsAAK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Bt1CQAAAAkAAAAwypMDQEkpdT7NnlcCAgAAoLnGAyUAAAAzAAAAYAAAADMAAAAiAAAAvOEYCJSG6oT/////WMuTA44LOVdAfiUIAAC/AwEAAAD08RoIEG87CgIAAAABAAAAAwAAAIiNUf+wypMD4MuTA2na2XYwypMDAAAAAAAA2XZQAAAA8////wAAAAAAAAAAAAAAAJABAAAAAcpXmMqTA8kIG3WwYKt3iC/AA4CGrXesAAAAAAAAAIjKkwMAABZ1wGsgdcA7xgPAO8YDhNs3V3kCrnfAO8YDhNs3V5zKkwO1oBR1v6AUdUsf5YD4ypMDAT0VdQAAAAAAACl1ZHYACAAAAAAlAAAADAAAAAEAAAAYAAAADAAAAAAAAAASAAAADAAAAAEAAAAeAAAAGAAAAO4AAAAFAAAAMgEAABYAAAAlAAAADAAAAAEAAABUAAAAiAAAAO8AAAAFAAAAMAEAABUAAAABAAAAVVWPQYX2jkHvAAAABQAAAAoAAABMAAAAAAAAAAAAAAAAAAAA//////////9gAAAAMwAwAC8AMQAwAC8AMgAwADIAMA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Cwd2SRkgO+VbB3CQAAAKC5xgPpVbB3sJGSA6C5xgMUzZ5XAAAAABTNnlcAAAAAoLnGAwAAAAAAAAAAAAAAAAAAAACIHcADAAAAAAAAAAAAAAAAAAAAAAAAAAAAAAAAAAAAAAAAAAAAAAAAAAAAAAAAAAAAAAAAAAAAAAAAAAAAAAAAAAAAACdF5IAGAAAAWJKSA6Itq3cAAAAAAQAAALCRkgP//wAAAAAAAFwwq3dcMKt3AAAAAIiSkgOMkpIDAACeVwcAAAAAAAAANkRQdgkAAABUBvP/BwAAAMCSkgPwXUZ2AdgAAMCSkgM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JIDPdvZduy1sQSYmpIDAAAAAP////+YnpIDZKodVFyxsQS4BX1Umq0dVOgSCga4SQAAkBH/FwAAAADMmpIDuAV9VP////8UAAAAnDwfVOyekgNwINIeJKkfVES1sQRnDgRwAAAAABDdUP9aCR9USJySA2na2XaYmpIDBQAAAAAA2XYAtbEE4P///wAAAAAAAAAAAAAAAJABAAAAAAABAAAAAGEAcgBpAGEAbAAAAAAAAAAAAAAAAAAAAAAAAAAAAAAAAAAAADZEUHYAAAAAVAbz/wYAAAD8m5ID8F1GdgHYAAD8m5IDAAAAAAAAAAAAAAAAAAAAAAAAAAC4zkgXZHYACAAAAAAlAAAADAAAAAMAAAAYAAAADAAAAAAAAAASAAAADAAAAAEAAAAWAAAADAAAAAgAAABUAAAAVAAAAAwAAAA3AAAAIAAAAFoAAAABAAAAVVWPQYX2jk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rAAAAVgAAADAAAAA7AAAAfAAAABwAAAAhAPAAAAAAAAAAAAAAAIA/AAAAAAAAAAAAAIA/AAAAAAAAAAAAAAAAAAAAAAAAAAAAAAAAAAAAAAAAAAAlAAAADAAAAAAAAIAoAAAADAAAAAQAAABSAAAAcAEAAAQAAADs////AAAAAAAAAAAAAAAAkAEAAAAAAAEAAAAAcwBlAGcAbwBlACAAdQBpAAAAAAAAAAAAAAAAAAAAAAAAAAAAAAAAAAAAAAAAAAAAAAAAAAAAAAAAAAAAAAAAAAAAkgM929l2/////xybkgMAAAAAnLOxBDkAAAAcoZIDhDklVAAAAAAgAAAAAAAAABDOSBcAdhYIuJySAwcAAABA54gLAAAAALSckgMBAAAAAAAAAAAAAAAAAABAGOFIAACbkgAIAAAAlNxQ/wEAAADMnJIDadrZdhybkgMGAAAAAADZdgAAAADs////AAAAAAAAAAAAAAAAkAEAAAAAAAEAAAAAcwBlAGcAbwBlACAAdQBpAAAAAAAAAAAAAAAAAAAAAAAJAAAAAAAAADZEUHYAAAAAVAbz/wkAAACAnJID8F1GdgHYAACAnJIDAAAAAAAAAAAAAAAAAAAAAAAAAABkdgAIAAAAACUAAAAMAAAABAAAABgAAAAMAAAAAAAAABIAAAAMAAAAAQAAAB4AAAAYAAAAMAAAADsAAACsAAAAVwAAACUAAAAMAAAABAAAAFQAAACoAAAAMQAAADsAAACqAAAAVgAAAAEAAABVVY9BhfaOQTEAAAA7AAAADwAAAEwAAAAAAAAAAAAAAAAAAAD//////////2wAAABTAGgAaQByAGwAZQB5ACAAVgBpAGMAaABpAG4AaQAAAAsAAAALAAAABQAAAAcAAAAFAAAACgAAAAoAAAAFAAAADAAAAAUAAAAJAAAACwAAAAUAAAAL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oAAAADwAAAGEAAABdAAAAcQAAAAEAAABVVY9BhfaOQQ8AAABhAAAADwAAAEwAAAAAAAAAAAAAAAAAAAD//////////2wAAABTAGgAaQByAGwAZQB5ACAAVgBpAGMAaABpAG4AaQAAAAcAAAAHAAAAAwAAAAUAAAADAAAABwAAAAYAAAAEAAAACAAAAAMAAAAGAAAABwAAAAMAAAAHAAAAAw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IQAAAAPAAAAdgAAAEwAAACGAAAAAQAAAFVVj0GF9o5BDwAAAHYAAAAJAAAATAAAAAAAAAAAAAAAAAAAAP//////////YAAAAEMAbwBuAHQAYQBkAG8AcgBhAAAACAAAAAgAAAAHAAAABAAAAAcAAAAIAAAACAAAAAUAAAAHAAAASwAAAEAAAAAwAAAABQAAACAAAAABAAAAAQAAABAAAAAAAAAAAAAAAEABAACgAAAAAAAAAAAAAABAAQAAoAAAACUAAAAMAAAAAgAAACcAAAAYAAAABQAAAAAAAAD///8AAAAAACUAAAAMAAAABQAAAEwAAABkAAAADgAAAIsAAAAoAQAAmwAAAA4AAACLAAAAGwEAABEAAAAhAPAAAAAAAAAAAAAAAIA/AAAAAAAAAAAAAIA/AAAAAAAAAAAAAAAAAAAAAAAAAAAAAAAAAAAAAAAAAAAlAAAADAAAAAAAAIAoAAAADAAAAAUAAAAlAAAADAAAAAEAAAAYAAAADAAAAAAAAAASAAAADAAAAAEAAAAWAAAADAAAAAAAAABUAAAASAEAAA8AAACLAAAAJwEAAJsAAAABAAAAVVWPQYX2jkEPAAAAiwAAACoAAABMAAAABAAAAA4AAACLAAAAKQEAAJwAAACgAAAARgBpAHIAbQBhAGQAbwAgAHAAbwByADoAIABTAEgASQBSAEwARQBZACAAUgBBAFEAVQBFAEwAIABWAEkAQwBIAEkATgBJACAARgBSAEEATgBDAE8ABgAAAAMAAAAFAAAACwAAAAcAAAAIAAAACAAAAAQAAAAIAAAACAAAAAUAAAADAAAABAAAAAcAAAAJAAAAAwAAAAgAAAAGAAAABwAAAAcAAAAEAAAACAAAAAgAAAAKAAAACQAAAAcAAAAGAAAABAAAAAgAAAADAAAACAAAAAkAAAADAAAACgAAAAMAAAAEAAAABgAAAAgAAAAIAAAACgAAAAgAAAAKAAAAFgAAAAwAAAAAAAAAJQAAAAwAAAACAAAADgAAABQAAAAAAAAAEAAAABQAAAA=</Object>
  <Object Id="idInvalidSigLnImg">AQAAAGwAAAAAAAAAAAAAAD8BAACfAAAAAAAAAAAAAABmFgAALAsAACBFTUYAAAEALCIAAL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G3UJAAAACQAAADDKkwNASSl1Ps2eVwICAACgucYDJQAAADMAAABgAAAAMwAAACIAAAC84RgIlIbqhP////9Yy5MDjgs5V0B+JQgAAL8DAQAAAPTxGggQbzsKAgAAAAEAAAADAAAAiI1R/7DKkwPgy5MDadrZdjDKkwMAAAAAAADZdlAAAADz////AAAAAAAAAAAAAAAAkAEAAAAByleYypMDyQgbdbBgq3eIL8ADgIatd6wAAAAAAAAAiMqTAwAAFnXAayB1wDvGA8A7xgOE2zdXeQKud8A7xgOE2zdXnMqTA7WgFHW/oBR1Sx/lgPjKkwMBPRV1AAAAAAAAKXV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sHdkkZIDvlWwdwkAAACgucYD6VWwd7CRkgOgucYDFM2eVwAAAAAUzZ5XAAAAAKC5xgMAAAAAAAAAAAAAAAAAAAAAiB3AAwAAAAAAAAAAAAAAAAAAAAAAAAAAAAAAAAAAAAAAAAAAAAAAAAAAAAAAAAAAAAAAAAAAAAAAAAAAAAAAAAAAAAAnReSABgAAAFiSkgOiLat3AAAAAAEAAACwkZID//8AAAAAAABcMKt3XDCrdwAAAACIkpIDjJKSAwAAnlcHAAAAAAAAADZEUHYJAAAAVAbz/wcAAADAkpID8F1GdgHYAADAkpID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CSAz3b2XbstbEEmJqSAwAAAAD/////mJ6SA2SqHVRcsbEEuAV9VJqtHVToEgoGuEkAAJAR/xcAAAAAzJqSA7gFfVT/////FAAAAJw8H1TsnpIDcCDSHiSpH1REtbEEZw4EcAAAAAAQ3VD/WgkfVEickgNp2tl2mJqSAwUAAAAAANl2ALWxBOD///8AAAAAAAAAAAAAAACQAQAAAAAAAQAAAABhAHIAaQBhAGwAAAAAAAAAAAAAAAAAAAAAAAAAAAAAAAAAAAA2RFB2AAAAAFQG8/8GAAAA/JuSA/BdRnYB2AAA/JuSAwAAAAAAAAAAAAAAAAAAAAAAAAAAuM5IF2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JIDPdvZdv////8cm5IDAAAAAJyzsQQ5AAAAHKGSA4Q5JVQAAAAAIAAAAAAAAAAQzkgXAHYWCLickgMHAAAAQOeICwAAAAC0nJIDAQAAAAAAAAAAAAAAAAAAQBjhSAAAm5IACAAAAJTcUP8BAAAAzJySA2na2XYcm5IDBgAAAAAA2XYAAAAA7P///wAAAAAAAAAAAAAAAJABAAAAAAABAAAAAHMAZQBnAG8AZQAgAHUAaQAAAAAAAAAAAAAAAAAAAAAACQAAAAAAAAA2RFB2AAAAAFQG8/8JAAAAgJySA/BdRnYB2AAAgJySAwAAAAAAAAAAAAAAAAAAAAAAAAAAZHYACAAAAAAlAAAADAAAAAQAAAAYAAAADAAAAAAAAAASAAAADAAAAAEAAAAeAAAAGAAAADAAAAA7AAAArAAAAFcAAAAlAAAADAAAAAQAAABUAAAAqAAAADEAAAA7AAAAqgAAAFYAAAABAAAAVVWPQYX2jk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YX2jkEPAAAAYQAAAA8AAABMAAAAAAAAAAAAAAAAAAAA//////////9sAAAAUwBoAGkAcgBsAGUAeQAgAFYAaQBjAGgAaQBuAGkAAAA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hfaOQQ8AAAB2AAAACQAAAEwAAAAAAAAAAAAAAAAAAAD//////////2AAAABDAG8AbgB0AGEAZABvAHIAYQAAAA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GF9o5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BG 06.20 U$</vt:lpstr>
      <vt:lpstr>BG 06.20</vt:lpstr>
      <vt:lpstr>Clasificación 06.20</vt:lpstr>
      <vt:lpstr>Información general</vt:lpstr>
      <vt:lpstr>Balance General</vt:lpstr>
      <vt:lpstr>Estado de Resultados</vt:lpstr>
      <vt:lpstr>Flujo de Efectivo</vt:lpstr>
      <vt:lpstr>CA EF</vt:lpstr>
      <vt:lpstr>Patrimonio Neto</vt:lpstr>
      <vt:lpstr>Notas Contables I</vt:lpstr>
      <vt:lpstr>Notas Contables II</vt:lpstr>
      <vt:lpstr>'Balance General'!Área_de_impresión</vt:lpstr>
      <vt:lpstr>'Estado de Resultados'!Área_de_impresión</vt:lpstr>
      <vt:lpstr>'Flujo de Efectivo'!Área_de_impresión</vt:lpstr>
      <vt:lpstr>'Notas Contables I'!Área_de_impresión</vt:lpstr>
      <vt:lpstr>'Notas Contables II'!Área_de_impresión</vt:lpstr>
      <vt:lpstr>'Patrimonio Neto'!Área_de_impresión</vt:lpstr>
      <vt:lpstr>'Notas Contables II'!OLE_LINK1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Marcelo Prono</cp:lastModifiedBy>
  <cp:lastPrinted>2020-08-13T16:33:21Z</cp:lastPrinted>
  <dcterms:created xsi:type="dcterms:W3CDTF">2016-08-27T16:35:25Z</dcterms:created>
  <dcterms:modified xsi:type="dcterms:W3CDTF">2020-10-30T16:37:17Z</dcterms:modified>
</cp:coreProperties>
</file>